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10" yWindow="1617" windowWidth="15256" windowHeight="7675"/>
  </bookViews>
  <sheets>
    <sheet name="勤務状況表" sheetId="1" r:id="rId1"/>
    <sheet name="TIME_TBL" sheetId="2" state="hidden" r:id="rId2"/>
    <sheet name="インポート" sheetId="3" r:id="rId3"/>
  </sheets>
  <definedNames>
    <definedName name="_xlnm.Print_Area" localSheetId="1">TIME_TBL!$A$42:$DB$230</definedName>
    <definedName name="_xlnm.Print_Area" localSheetId="2">インポート!$A$1:$AL$42</definedName>
    <definedName name="_xlnm.Print_Area" localSheetId="0">勤務状況表!$B$1:$GO$54</definedName>
    <definedName name="_xlnm.Print_Titles" localSheetId="1">TIME_TBL!$A:$H,TIME_TBL!$42:$46</definedName>
    <definedName name="インポート範囲">インポート!$A$1:$AL$9</definedName>
    <definedName name="インポート範囲_休暇">インポート!$A$11:$C$42</definedName>
    <definedName name="管理">勤務状況表!$AE$5</definedName>
    <definedName name="管理１">勤務状況表!$AF$5</definedName>
    <definedName name="休憩1">勤務状況表!$BV$4:$BW$7</definedName>
    <definedName name="休憩2">勤務状況表!$BX$4:$BY$7</definedName>
    <definedName name="休憩3">勤務状況表!$BZ$4:$CA$7</definedName>
    <definedName name="休憩4">勤務状況表!$CB$4:$CC$7</definedName>
    <definedName name="休憩5">勤務状況表!$CD$4:$CE$7</definedName>
    <definedName name="休憩6">勤務状況表!$CF$4:$CG$7</definedName>
    <definedName name="休出">勤務状況表!$E$9</definedName>
    <definedName name="休出始業">TIME_TBL!$B$47</definedName>
    <definedName name="休出時間INDEX">TIME_TBL!$I$47:$DB$229</definedName>
    <definedName name="月">勤務状況表!$AO$4</definedName>
    <definedName name="項目ＴＢＬ">勤務状況表!$AU$58:$AX$72</definedName>
    <definedName name="残業ＴＢＬ" localSheetId="1">TIME_TBL!$I$47:$BM$229</definedName>
    <definedName name="始業ＴＢＬ" localSheetId="1">TIME_TBL!$B$47:$H$229</definedName>
    <definedName name="始業ＴＢＬ">TIME_TBL!$B$47:$H$229</definedName>
    <definedName name="始終INDEX">勤務状況表!$F$4:$H$7</definedName>
    <definedName name="終業1ＴＢＬ">TIME_TBL!$I$3:$DB$6</definedName>
    <definedName name="終業2ＴＢＬ">TIME_TBL!$I$13:$DB$16</definedName>
    <definedName name="終業3ＴＢＬ">TIME_TBL!$I$23:$DB$26</definedName>
    <definedName name="終業4ＴＢＬ">TIME_TBL!$I$33:$DB$36</definedName>
    <definedName name="終業ＴＢＬ" localSheetId="1">TIME_TBL!$I$43:$BM$46</definedName>
    <definedName name="終業ＴＢＬ">TIME_TBL!$I$43:$DB$46</definedName>
    <definedName name="祝日TBL">勤務状況表!$BB$73:$BW$73</definedName>
    <definedName name="所定ＴＢＬ">勤務状況表!$BN$4:$CE$7</definedName>
    <definedName name="所定時間">勤務状況表!$AO$7</definedName>
    <definedName name="所定時間INDEX">TIME_TBL!$I$7:$DB$39</definedName>
    <definedName name="昼休み">勤務状況表!$BQ$2</definedName>
    <definedName name="日数ＴＢＬ">勤務状況表!$BB$59:$BM$63</definedName>
    <definedName name="日標準INDEX">勤務状況表!$BT$4:$BU$7</definedName>
    <definedName name="日標準時間">勤務状況表!$BO$2</definedName>
    <definedName name="年">勤務状況表!$AO$3</definedName>
    <definedName name="部署名ＴＢＬ">勤務状況表!$B$58:$C$110</definedName>
    <definedName name="法定残業">勤務状況表!$L$59:$Y$70</definedName>
    <definedName name="無給休暇">勤務状況表!$DF$58:$DF$65</definedName>
    <definedName name="曜日">勤務状況表!$AO$5</definedName>
    <definedName name="曜日ＴＢＬ">勤務状況表!$BB$67:$BM$71</definedName>
  </definedNames>
  <calcPr calcId="145621"/>
</workbook>
</file>

<file path=xl/calcChain.xml><?xml version="1.0" encoding="utf-8"?>
<calcChain xmlns="http://schemas.openxmlformats.org/spreadsheetml/2006/main">
  <c r="AO5" i="1" l="1"/>
  <c r="AO6" i="1"/>
  <c r="BB73" i="1" l="1"/>
  <c r="P63" i="1" l="1"/>
  <c r="V63" i="1" s="1"/>
  <c r="P62" i="1"/>
  <c r="R62" i="1" s="1"/>
  <c r="P61" i="1"/>
  <c r="V61" i="1" s="1"/>
  <c r="P60" i="1"/>
  <c r="V60" i="1" s="1"/>
  <c r="P59" i="1"/>
  <c r="V59" i="1" s="1"/>
  <c r="V62" i="1" l="1"/>
  <c r="R61" i="1"/>
  <c r="R60" i="1"/>
  <c r="R63" i="1"/>
  <c r="R59" i="1"/>
  <c r="E4" i="3"/>
  <c r="E5" i="3"/>
  <c r="E6" i="3"/>
  <c r="E7" i="3"/>
  <c r="E8" i="3"/>
  <c r="E9" i="3"/>
  <c r="E3" i="3"/>
  <c r="E2" i="3"/>
  <c r="BW73" i="1" l="1"/>
  <c r="BD73" i="1"/>
  <c r="BE73" i="1"/>
  <c r="BF73" i="1"/>
  <c r="BG73" i="1"/>
  <c r="BH73" i="1"/>
  <c r="BI73" i="1"/>
  <c r="BJ73" i="1"/>
  <c r="BK73" i="1"/>
  <c r="BL73" i="1"/>
  <c r="BM73" i="1"/>
  <c r="BN73" i="1"/>
  <c r="BO73" i="1"/>
  <c r="BP73" i="1"/>
  <c r="BQ73" i="1"/>
  <c r="BR73" i="1"/>
  <c r="BS73" i="1"/>
  <c r="BT73" i="1"/>
  <c r="BU73" i="1"/>
  <c r="BV73" i="1"/>
  <c r="BC73" i="1"/>
  <c r="AO7" i="1"/>
  <c r="BB12" i="1"/>
  <c r="BB13" i="1" s="1"/>
  <c r="N72" i="1"/>
  <c r="GO52" i="1"/>
  <c r="I9" i="3" s="1"/>
  <c r="GN52" i="1"/>
  <c r="H9" i="3" s="1"/>
  <c r="GM52" i="1"/>
  <c r="G9" i="3" s="1"/>
  <c r="GO51" i="1"/>
  <c r="I8" i="3" s="1"/>
  <c r="GN51" i="1"/>
  <c r="H8" i="3" s="1"/>
  <c r="GM51" i="1"/>
  <c r="G8" i="3" s="1"/>
  <c r="GO50" i="1"/>
  <c r="I7" i="3" s="1"/>
  <c r="GN50" i="1"/>
  <c r="H7" i="3" s="1"/>
  <c r="GM50" i="1"/>
  <c r="G7" i="3" s="1"/>
  <c r="GO49" i="1"/>
  <c r="I6" i="3" s="1"/>
  <c r="GN49" i="1"/>
  <c r="H6" i="3" s="1"/>
  <c r="GM49" i="1"/>
  <c r="G6" i="3" s="1"/>
  <c r="GO48" i="1"/>
  <c r="I5" i="3" s="1"/>
  <c r="GN48" i="1"/>
  <c r="H5" i="3" s="1"/>
  <c r="GM48" i="1"/>
  <c r="G5" i="3" s="1"/>
  <c r="GO47" i="1"/>
  <c r="I4" i="3" s="1"/>
  <c r="GN47" i="1"/>
  <c r="H4" i="3" s="1"/>
  <c r="GM47" i="1"/>
  <c r="G4" i="3" s="1"/>
  <c r="FT15" i="1"/>
  <c r="FU15" i="1"/>
  <c r="FV15" i="1"/>
  <c r="FW15" i="1"/>
  <c r="FX15" i="1"/>
  <c r="FY15" i="1"/>
  <c r="FZ15" i="1"/>
  <c r="GA15" i="1"/>
  <c r="FT16" i="1"/>
  <c r="FU16" i="1"/>
  <c r="FV16" i="1"/>
  <c r="FW16" i="1"/>
  <c r="FX16" i="1"/>
  <c r="FY16" i="1"/>
  <c r="FZ16" i="1"/>
  <c r="GA16" i="1"/>
  <c r="FT17" i="1"/>
  <c r="FU17" i="1"/>
  <c r="FV17" i="1"/>
  <c r="FW17" i="1"/>
  <c r="FX17" i="1"/>
  <c r="FY17" i="1"/>
  <c r="FZ17" i="1"/>
  <c r="GA17" i="1"/>
  <c r="FT18" i="1"/>
  <c r="FU18" i="1"/>
  <c r="FV18" i="1"/>
  <c r="FW18" i="1"/>
  <c r="FX18" i="1"/>
  <c r="FY18" i="1"/>
  <c r="FZ18" i="1"/>
  <c r="GA18" i="1"/>
  <c r="FT19" i="1"/>
  <c r="FU19" i="1"/>
  <c r="FV19" i="1"/>
  <c r="FW19" i="1"/>
  <c r="FX19" i="1"/>
  <c r="FY19" i="1"/>
  <c r="FZ19" i="1"/>
  <c r="GA19" i="1"/>
  <c r="FT20" i="1"/>
  <c r="FU20" i="1"/>
  <c r="FV20" i="1"/>
  <c r="FW20" i="1"/>
  <c r="FX20" i="1"/>
  <c r="FY20" i="1"/>
  <c r="FZ20" i="1"/>
  <c r="GA20" i="1"/>
  <c r="FT21" i="1"/>
  <c r="FU21" i="1"/>
  <c r="FV21" i="1"/>
  <c r="FW21" i="1"/>
  <c r="FX21" i="1"/>
  <c r="FY21" i="1"/>
  <c r="FZ21" i="1"/>
  <c r="GA21" i="1"/>
  <c r="FT22" i="1"/>
  <c r="FU22" i="1"/>
  <c r="FV22" i="1"/>
  <c r="FW22" i="1"/>
  <c r="FX22" i="1"/>
  <c r="FY22" i="1"/>
  <c r="FZ22" i="1"/>
  <c r="GA22" i="1"/>
  <c r="FT23" i="1"/>
  <c r="FU23" i="1"/>
  <c r="FV23" i="1"/>
  <c r="FW23" i="1"/>
  <c r="FX23" i="1"/>
  <c r="FY23" i="1"/>
  <c r="FZ23" i="1"/>
  <c r="GA23" i="1"/>
  <c r="FT24" i="1"/>
  <c r="FU24" i="1"/>
  <c r="FV24" i="1"/>
  <c r="FW24" i="1"/>
  <c r="FX24" i="1"/>
  <c r="FY24" i="1"/>
  <c r="FZ24" i="1"/>
  <c r="GA24" i="1"/>
  <c r="FT25" i="1"/>
  <c r="FU25" i="1"/>
  <c r="FV25" i="1"/>
  <c r="FW25" i="1"/>
  <c r="FX25" i="1"/>
  <c r="FY25" i="1"/>
  <c r="FZ25" i="1"/>
  <c r="GA25" i="1"/>
  <c r="FT26" i="1"/>
  <c r="FU26" i="1"/>
  <c r="FV26" i="1"/>
  <c r="FW26" i="1"/>
  <c r="FX26" i="1"/>
  <c r="FY26" i="1"/>
  <c r="FZ26" i="1"/>
  <c r="GA26" i="1"/>
  <c r="FT27" i="1"/>
  <c r="FU27" i="1"/>
  <c r="FV27" i="1"/>
  <c r="FW27" i="1"/>
  <c r="FX27" i="1"/>
  <c r="FY27" i="1"/>
  <c r="FZ27" i="1"/>
  <c r="GA27" i="1"/>
  <c r="FT28" i="1"/>
  <c r="FU28" i="1"/>
  <c r="FV28" i="1"/>
  <c r="FW28" i="1"/>
  <c r="FX28" i="1"/>
  <c r="FY28" i="1"/>
  <c r="FZ28" i="1"/>
  <c r="GA28" i="1"/>
  <c r="FT29" i="1"/>
  <c r="FU29" i="1"/>
  <c r="FV29" i="1"/>
  <c r="FW29" i="1"/>
  <c r="FX29" i="1"/>
  <c r="FY29" i="1"/>
  <c r="FZ29" i="1"/>
  <c r="GA29" i="1"/>
  <c r="FT30" i="1"/>
  <c r="FU30" i="1"/>
  <c r="FV30" i="1"/>
  <c r="FW30" i="1"/>
  <c r="FX30" i="1"/>
  <c r="FY30" i="1"/>
  <c r="FZ30" i="1"/>
  <c r="GA30" i="1"/>
  <c r="FT31" i="1"/>
  <c r="FU31" i="1"/>
  <c r="FV31" i="1"/>
  <c r="FW31" i="1"/>
  <c r="FX31" i="1"/>
  <c r="FY31" i="1"/>
  <c r="FZ31" i="1"/>
  <c r="GA31" i="1"/>
  <c r="FT32" i="1"/>
  <c r="FU32" i="1"/>
  <c r="FV32" i="1"/>
  <c r="FW32" i="1"/>
  <c r="FX32" i="1"/>
  <c r="FY32" i="1"/>
  <c r="FZ32" i="1"/>
  <c r="GA32" i="1"/>
  <c r="FT33" i="1"/>
  <c r="FU33" i="1"/>
  <c r="FV33" i="1"/>
  <c r="FW33" i="1"/>
  <c r="FX33" i="1"/>
  <c r="FY33" i="1"/>
  <c r="FZ33" i="1"/>
  <c r="GA33" i="1"/>
  <c r="FT34" i="1"/>
  <c r="FU34" i="1"/>
  <c r="FV34" i="1"/>
  <c r="FW34" i="1"/>
  <c r="FX34" i="1"/>
  <c r="FY34" i="1"/>
  <c r="FZ34" i="1"/>
  <c r="GA34" i="1"/>
  <c r="FT35" i="1"/>
  <c r="FU35" i="1"/>
  <c r="FV35" i="1"/>
  <c r="FW35" i="1"/>
  <c r="FX35" i="1"/>
  <c r="FY35" i="1"/>
  <c r="FZ35" i="1"/>
  <c r="GA35" i="1"/>
  <c r="FT36" i="1"/>
  <c r="FU36" i="1"/>
  <c r="FV36" i="1"/>
  <c r="FW36" i="1"/>
  <c r="FX36" i="1"/>
  <c r="FY36" i="1"/>
  <c r="FZ36" i="1"/>
  <c r="GA36" i="1"/>
  <c r="FT37" i="1"/>
  <c r="FU37" i="1"/>
  <c r="FV37" i="1"/>
  <c r="FW37" i="1"/>
  <c r="FX37" i="1"/>
  <c r="FY37" i="1"/>
  <c r="FZ37" i="1"/>
  <c r="GA37" i="1"/>
  <c r="FT38" i="1"/>
  <c r="FU38" i="1"/>
  <c r="FV38" i="1"/>
  <c r="FW38" i="1"/>
  <c r="FX38" i="1"/>
  <c r="FY38" i="1"/>
  <c r="FZ38" i="1"/>
  <c r="GA38" i="1"/>
  <c r="FT39" i="1"/>
  <c r="FU39" i="1"/>
  <c r="FV39" i="1"/>
  <c r="FW39" i="1"/>
  <c r="FX39" i="1"/>
  <c r="FY39" i="1"/>
  <c r="FZ39" i="1"/>
  <c r="GA39" i="1"/>
  <c r="FT40" i="1"/>
  <c r="FU40" i="1"/>
  <c r="FV40" i="1"/>
  <c r="FW40" i="1"/>
  <c r="FX40" i="1"/>
  <c r="FY40" i="1"/>
  <c r="FZ40" i="1"/>
  <c r="GA40" i="1"/>
  <c r="FT41" i="1"/>
  <c r="FU41" i="1"/>
  <c r="FV41" i="1"/>
  <c r="FW41" i="1"/>
  <c r="FX41" i="1"/>
  <c r="FY41" i="1"/>
  <c r="FZ41" i="1"/>
  <c r="GA41" i="1"/>
  <c r="FT42" i="1"/>
  <c r="FU42" i="1"/>
  <c r="FV42" i="1"/>
  <c r="FW42" i="1"/>
  <c r="FX42" i="1"/>
  <c r="FY42" i="1"/>
  <c r="FZ42" i="1"/>
  <c r="GA42" i="1"/>
  <c r="FT12" i="1"/>
  <c r="FU12" i="1"/>
  <c r="FV12" i="1"/>
  <c r="FW12" i="1"/>
  <c r="FX12" i="1"/>
  <c r="FY12" i="1"/>
  <c r="FZ12" i="1"/>
  <c r="GA12" i="1"/>
  <c r="FT13" i="1"/>
  <c r="FU13" i="1"/>
  <c r="FV13" i="1"/>
  <c r="FW13" i="1"/>
  <c r="FX13" i="1"/>
  <c r="FY13" i="1"/>
  <c r="FZ13" i="1"/>
  <c r="GA13" i="1"/>
  <c r="B7" i="1"/>
  <c r="B5" i="1"/>
  <c r="B6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B2" i="1"/>
  <c r="A2" i="3"/>
  <c r="A12" i="3"/>
  <c r="BA12" i="1"/>
  <c r="BI16" i="1"/>
  <c r="BJ16" i="1"/>
  <c r="BI17" i="1"/>
  <c r="BJ17" i="1"/>
  <c r="BK17" i="1"/>
  <c r="BJ18" i="1"/>
  <c r="BI19" i="1"/>
  <c r="BJ19" i="1"/>
  <c r="CH19" i="1" s="1"/>
  <c r="AL19" i="1" s="1"/>
  <c r="BI23" i="1"/>
  <c r="BJ23" i="1"/>
  <c r="BI24" i="1"/>
  <c r="BJ24" i="1"/>
  <c r="BI25" i="1"/>
  <c r="BJ25" i="1"/>
  <c r="BI26" i="1"/>
  <c r="BJ26" i="1"/>
  <c r="BI27" i="1"/>
  <c r="BJ27" i="1"/>
  <c r="BI28" i="1"/>
  <c r="BJ28" i="1"/>
  <c r="BI29" i="1"/>
  <c r="BJ29" i="1"/>
  <c r="BI30" i="1"/>
  <c r="BJ30" i="1"/>
  <c r="BI31" i="1"/>
  <c r="BJ31" i="1"/>
  <c r="BI32" i="1"/>
  <c r="BJ32" i="1"/>
  <c r="BI33" i="1"/>
  <c r="BJ33" i="1"/>
  <c r="BI34" i="1"/>
  <c r="BJ34" i="1"/>
  <c r="BI35" i="1"/>
  <c r="BJ35" i="1"/>
  <c r="BI36" i="1"/>
  <c r="BJ36" i="1"/>
  <c r="BI37" i="1"/>
  <c r="BJ37" i="1"/>
  <c r="BI38" i="1"/>
  <c r="BJ38" i="1"/>
  <c r="BM38" i="1"/>
  <c r="BI39" i="1"/>
  <c r="BJ39" i="1"/>
  <c r="BA40" i="1"/>
  <c r="BA41" i="1"/>
  <c r="BG41" i="1" s="1"/>
  <c r="BI41" i="1" s="1"/>
  <c r="BA42" i="1"/>
  <c r="BG42" i="1" s="1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B12" i="3"/>
  <c r="C12" i="3" s="1"/>
  <c r="B41" i="3"/>
  <c r="C41" i="3" s="1"/>
  <c r="B40" i="3"/>
  <c r="C40" i="3" s="1"/>
  <c r="B39" i="3"/>
  <c r="C39" i="3" s="1"/>
  <c r="B38" i="3"/>
  <c r="C38" i="3" s="1"/>
  <c r="B37" i="3"/>
  <c r="C37" i="3" s="1"/>
  <c r="B36" i="3"/>
  <c r="C36" i="3" s="1"/>
  <c r="B35" i="3"/>
  <c r="C35" i="3" s="1"/>
  <c r="B34" i="3"/>
  <c r="C34" i="3" s="1"/>
  <c r="B33" i="3"/>
  <c r="C33" i="3" s="1"/>
  <c r="B32" i="3"/>
  <c r="C32" i="3" s="1"/>
  <c r="B31" i="3"/>
  <c r="C31" i="3" s="1"/>
  <c r="B30" i="3"/>
  <c r="C30" i="3" s="1"/>
  <c r="B29" i="3"/>
  <c r="C29" i="3" s="1"/>
  <c r="B28" i="3"/>
  <c r="C28" i="3" s="1"/>
  <c r="B27" i="3"/>
  <c r="C27" i="3" s="1"/>
  <c r="B26" i="3"/>
  <c r="C26" i="3" s="1"/>
  <c r="B25" i="3"/>
  <c r="C25" i="3" s="1"/>
  <c r="B24" i="3"/>
  <c r="C24" i="3" s="1"/>
  <c r="B23" i="3"/>
  <c r="C23" i="3" s="1"/>
  <c r="B22" i="3"/>
  <c r="C22" i="3" s="1"/>
  <c r="B21" i="3"/>
  <c r="C21" i="3" s="1"/>
  <c r="B20" i="3"/>
  <c r="C20" i="3" s="1"/>
  <c r="B19" i="3"/>
  <c r="C19" i="3" s="1"/>
  <c r="B18" i="3"/>
  <c r="C18" i="3" s="1"/>
  <c r="B17" i="3"/>
  <c r="C17" i="3" s="1"/>
  <c r="B16" i="3"/>
  <c r="C16" i="3" s="1"/>
  <c r="B15" i="3"/>
  <c r="C15" i="3" s="1"/>
  <c r="B14" i="3"/>
  <c r="C14" i="3" s="1"/>
  <c r="B13" i="3"/>
  <c r="C13" i="3" s="1"/>
  <c r="B42" i="3"/>
  <c r="C42" i="3" s="1"/>
  <c r="A13" i="3"/>
  <c r="A14" i="3"/>
  <c r="A15" i="3"/>
  <c r="DF13" i="1"/>
  <c r="DH13" i="1" s="1"/>
  <c r="AT13" i="1" s="1"/>
  <c r="DG13" i="1"/>
  <c r="DI13" i="1" s="1"/>
  <c r="AU13" i="1" s="1"/>
  <c r="DF15" i="1"/>
  <c r="DH15" i="1" s="1"/>
  <c r="AT15" i="1" s="1"/>
  <c r="DG15" i="1"/>
  <c r="DI15" i="1" s="1"/>
  <c r="AU15" i="1" s="1"/>
  <c r="DF16" i="1"/>
  <c r="DH16" i="1" s="1"/>
  <c r="DG16" i="1"/>
  <c r="DI16" i="1" s="1"/>
  <c r="AU16" i="1" s="1"/>
  <c r="DF17" i="1"/>
  <c r="DH17" i="1" s="1"/>
  <c r="AT17" i="1" s="1"/>
  <c r="DG17" i="1"/>
  <c r="DI17" i="1" s="1"/>
  <c r="AU17" i="1" s="1"/>
  <c r="DF18" i="1"/>
  <c r="DH18" i="1" s="1"/>
  <c r="AT18" i="1" s="1"/>
  <c r="DG18" i="1"/>
  <c r="DI18" i="1" s="1"/>
  <c r="AU18" i="1" s="1"/>
  <c r="DF20" i="1"/>
  <c r="DH20" i="1" s="1"/>
  <c r="AT20" i="1" s="1"/>
  <c r="DF22" i="1"/>
  <c r="DH22" i="1" s="1"/>
  <c r="AT22" i="1" s="1"/>
  <c r="DG22" i="1"/>
  <c r="DI22" i="1" s="1"/>
  <c r="AU22" i="1" s="1"/>
  <c r="DF23" i="1"/>
  <c r="DH23" i="1" s="1"/>
  <c r="AT23" i="1" s="1"/>
  <c r="DG23" i="1"/>
  <c r="DI23" i="1" s="1"/>
  <c r="DF25" i="1"/>
  <c r="DH25" i="1" s="1"/>
  <c r="AT25" i="1" s="1"/>
  <c r="DG25" i="1"/>
  <c r="DI25" i="1" s="1"/>
  <c r="AU25" i="1" s="1"/>
  <c r="DF26" i="1"/>
  <c r="DH26" i="1" s="1"/>
  <c r="AT26" i="1" s="1"/>
  <c r="DG26" i="1"/>
  <c r="DI26" i="1" s="1"/>
  <c r="AU26" i="1" s="1"/>
  <c r="DF27" i="1"/>
  <c r="DH27" i="1" s="1"/>
  <c r="AT27" i="1" s="1"/>
  <c r="DG27" i="1"/>
  <c r="DF28" i="1"/>
  <c r="DH28" i="1" s="1"/>
  <c r="AT28" i="1" s="1"/>
  <c r="DG28" i="1"/>
  <c r="DI28" i="1" s="1"/>
  <c r="AU28" i="1" s="1"/>
  <c r="DF29" i="1"/>
  <c r="DH29" i="1" s="1"/>
  <c r="AT29" i="1" s="1"/>
  <c r="DG29" i="1"/>
  <c r="DI29" i="1" s="1"/>
  <c r="AU29" i="1" s="1"/>
  <c r="DF30" i="1"/>
  <c r="DH30" i="1" s="1"/>
  <c r="AT30" i="1" s="1"/>
  <c r="DG30" i="1"/>
  <c r="DI30" i="1" s="1"/>
  <c r="AU30" i="1" s="1"/>
  <c r="DF31" i="1"/>
  <c r="DH31" i="1" s="1"/>
  <c r="AT31" i="1" s="1"/>
  <c r="DG31" i="1"/>
  <c r="DI31" i="1" s="1"/>
  <c r="AU31" i="1" s="1"/>
  <c r="DF32" i="1"/>
  <c r="DH32" i="1" s="1"/>
  <c r="AT32" i="1" s="1"/>
  <c r="DG32" i="1"/>
  <c r="DI32" i="1" s="1"/>
  <c r="AU32" i="1" s="1"/>
  <c r="DF33" i="1"/>
  <c r="DH33" i="1" s="1"/>
  <c r="AT33" i="1" s="1"/>
  <c r="DG33" i="1"/>
  <c r="DI33" i="1" s="1"/>
  <c r="AU33" i="1" s="1"/>
  <c r="DF34" i="1"/>
  <c r="DH34" i="1" s="1"/>
  <c r="AT34" i="1" s="1"/>
  <c r="DG34" i="1"/>
  <c r="DI34" i="1" s="1"/>
  <c r="AU34" i="1" s="1"/>
  <c r="DF35" i="1"/>
  <c r="DH35" i="1" s="1"/>
  <c r="AT35" i="1" s="1"/>
  <c r="DG35" i="1"/>
  <c r="DI35" i="1" s="1"/>
  <c r="AU35" i="1" s="1"/>
  <c r="DF36" i="1"/>
  <c r="DH36" i="1" s="1"/>
  <c r="AT36" i="1" s="1"/>
  <c r="DG36" i="1"/>
  <c r="DI36" i="1" s="1"/>
  <c r="AU36" i="1" s="1"/>
  <c r="DF37" i="1"/>
  <c r="DH37" i="1" s="1"/>
  <c r="AT37" i="1" s="1"/>
  <c r="DG37" i="1"/>
  <c r="DI37" i="1" s="1"/>
  <c r="AU37" i="1" s="1"/>
  <c r="DF38" i="1"/>
  <c r="DH38" i="1" s="1"/>
  <c r="AT38" i="1" s="1"/>
  <c r="DG38" i="1"/>
  <c r="DI38" i="1" s="1"/>
  <c r="AU38" i="1" s="1"/>
  <c r="DF39" i="1"/>
  <c r="DH39" i="1" s="1"/>
  <c r="AT39" i="1" s="1"/>
  <c r="DG39" i="1"/>
  <c r="DI39" i="1" s="1"/>
  <c r="AU39" i="1" s="1"/>
  <c r="DF40" i="1"/>
  <c r="DH40" i="1" s="1"/>
  <c r="AT40" i="1" s="1"/>
  <c r="DG40" i="1"/>
  <c r="DI40" i="1" s="1"/>
  <c r="AU40" i="1" s="1"/>
  <c r="DF41" i="1"/>
  <c r="DH41" i="1" s="1"/>
  <c r="AT41" i="1" s="1"/>
  <c r="DG41" i="1"/>
  <c r="DI41" i="1" s="1"/>
  <c r="AU41" i="1" s="1"/>
  <c r="DF42" i="1"/>
  <c r="DH42" i="1" s="1"/>
  <c r="AT42" i="1" s="1"/>
  <c r="DG42" i="1"/>
  <c r="DI42" i="1" s="1"/>
  <c r="AU42" i="1" s="1"/>
  <c r="DG12" i="1"/>
  <c r="DI12" i="1" s="1"/>
  <c r="AU12" i="1" s="1"/>
  <c r="DF12" i="1"/>
  <c r="DH12" i="1" s="1"/>
  <c r="AT12" i="1" s="1"/>
  <c r="I4" i="2"/>
  <c r="J4" i="2" s="1"/>
  <c r="J6" i="2"/>
  <c r="K6" i="2" s="1"/>
  <c r="L6" i="2" s="1"/>
  <c r="M6" i="2" s="1"/>
  <c r="N6" i="2" s="1"/>
  <c r="O6" i="2" s="1"/>
  <c r="P6" i="2"/>
  <c r="Q6" i="2" s="1"/>
  <c r="R6" i="2" s="1"/>
  <c r="S6" i="2" s="1"/>
  <c r="T6" i="2" s="1"/>
  <c r="U6" i="2" s="1"/>
  <c r="V6" i="2" s="1"/>
  <c r="W6" i="2" s="1"/>
  <c r="X6" i="2" s="1"/>
  <c r="Y6" i="2" s="1"/>
  <c r="Z6" i="2" s="1"/>
  <c r="AA6" i="2" s="1"/>
  <c r="AB6" i="2" s="1"/>
  <c r="AC6" i="2" s="1"/>
  <c r="AD6" i="2"/>
  <c r="AE6" i="2" s="1"/>
  <c r="AF6" i="2" s="1"/>
  <c r="AG6" i="2" s="1"/>
  <c r="AH6" i="2" s="1"/>
  <c r="AI6" i="2" s="1"/>
  <c r="AJ6" i="2" s="1"/>
  <c r="AK6" i="2" s="1"/>
  <c r="AL6" i="2" s="1"/>
  <c r="AM6" i="2" s="1"/>
  <c r="AN6" i="2" s="1"/>
  <c r="AO6" i="2" s="1"/>
  <c r="AP6" i="2" s="1"/>
  <c r="AQ6" i="2" s="1"/>
  <c r="AR6" i="2" s="1"/>
  <c r="AS6" i="2"/>
  <c r="AT6" i="2" s="1"/>
  <c r="AU6" i="2" s="1"/>
  <c r="AV6" i="2" s="1"/>
  <c r="AW6" i="2" s="1"/>
  <c r="AX6" i="2" s="1"/>
  <c r="AY6" i="2" s="1"/>
  <c r="AZ6" i="2" s="1"/>
  <c r="BA6" i="2" s="1"/>
  <c r="BB6" i="2" s="1"/>
  <c r="BC6" i="2" s="1"/>
  <c r="BD6" i="2" s="1"/>
  <c r="BE6" i="2" s="1"/>
  <c r="BF6" i="2" s="1"/>
  <c r="BG6" i="2" s="1"/>
  <c r="BH6" i="2" s="1"/>
  <c r="BI6" i="2" s="1"/>
  <c r="BJ6" i="2" s="1"/>
  <c r="BK6" i="2" s="1"/>
  <c r="BL6" i="2" s="1"/>
  <c r="BM6" i="2" s="1"/>
  <c r="BN6" i="2" s="1"/>
  <c r="BO6" i="2" s="1"/>
  <c r="BP6" i="2" s="1"/>
  <c r="BQ6" i="2" s="1"/>
  <c r="BR6" i="2" s="1"/>
  <c r="BS6" i="2" s="1"/>
  <c r="BT6" i="2" s="1"/>
  <c r="BU6" i="2" s="1"/>
  <c r="BV6" i="2" s="1"/>
  <c r="BW6" i="2" s="1"/>
  <c r="BX6" i="2" s="1"/>
  <c r="BY6" i="2" s="1"/>
  <c r="BZ6" i="2" s="1"/>
  <c r="CA6" i="2" s="1"/>
  <c r="CB6" i="2" s="1"/>
  <c r="CC6" i="2" s="1"/>
  <c r="CD6" i="2" s="1"/>
  <c r="CE6" i="2" s="1"/>
  <c r="CF6" i="2" s="1"/>
  <c r="CG6" i="2" s="1"/>
  <c r="CH6" i="2" s="1"/>
  <c r="CI6" i="2" s="1"/>
  <c r="CJ6" i="2" s="1"/>
  <c r="CK6" i="2" s="1"/>
  <c r="CL6" i="2" s="1"/>
  <c r="CM6" i="2" s="1"/>
  <c r="CN6" i="2" s="1"/>
  <c r="CO6" i="2" s="1"/>
  <c r="CP6" i="2" s="1"/>
  <c r="CQ6" i="2" s="1"/>
  <c r="CR6" i="2" s="1"/>
  <c r="CS6" i="2" s="1"/>
  <c r="CT6" i="2" s="1"/>
  <c r="CU6" i="2" s="1"/>
  <c r="CV6" i="2" s="1"/>
  <c r="CW6" i="2" s="1"/>
  <c r="CX6" i="2" s="1"/>
  <c r="CY6" i="2" s="1"/>
  <c r="CZ6" i="2" s="1"/>
  <c r="DA6" i="2" s="1"/>
  <c r="D7" i="2"/>
  <c r="B7" i="2" s="1"/>
  <c r="F7" i="2"/>
  <c r="C7" i="2" s="1"/>
  <c r="H8" i="2"/>
  <c r="H9" i="2" s="1"/>
  <c r="I14" i="2"/>
  <c r="I13" i="2" s="1"/>
  <c r="J16" i="2"/>
  <c r="K16" i="2"/>
  <c r="L16" i="2" s="1"/>
  <c r="M16" i="2" s="1"/>
  <c r="N16" i="2" s="1"/>
  <c r="O16" i="2"/>
  <c r="P16" i="2"/>
  <c r="Q16" i="2" s="1"/>
  <c r="R16" i="2" s="1"/>
  <c r="S16" i="2" s="1"/>
  <c r="T16" i="2" s="1"/>
  <c r="U16" i="2"/>
  <c r="V16" i="2" s="1"/>
  <c r="W16" i="2" s="1"/>
  <c r="X16" i="2" s="1"/>
  <c r="Y16" i="2" s="1"/>
  <c r="Z16" i="2" s="1"/>
  <c r="AA16" i="2" s="1"/>
  <c r="AB16" i="2" s="1"/>
  <c r="AC16" i="2" s="1"/>
  <c r="AD16" i="2" s="1"/>
  <c r="AE16" i="2" s="1"/>
  <c r="AF16" i="2" s="1"/>
  <c r="AG16" i="2" s="1"/>
  <c r="AH16" i="2" s="1"/>
  <c r="AI16" i="2" s="1"/>
  <c r="AJ16" i="2" s="1"/>
  <c r="AK16" i="2" s="1"/>
  <c r="AL16" i="2" s="1"/>
  <c r="AM16" i="2" s="1"/>
  <c r="AN16" i="2" s="1"/>
  <c r="AO16" i="2" s="1"/>
  <c r="AP16" i="2" s="1"/>
  <c r="AQ16" i="2" s="1"/>
  <c r="AR16" i="2" s="1"/>
  <c r="AS16" i="2" s="1"/>
  <c r="AT16" i="2" s="1"/>
  <c r="AU16" i="2" s="1"/>
  <c r="AV16" i="2" s="1"/>
  <c r="AW16" i="2" s="1"/>
  <c r="AX16" i="2" s="1"/>
  <c r="AY16" i="2" s="1"/>
  <c r="AZ16" i="2" s="1"/>
  <c r="BA16" i="2" s="1"/>
  <c r="BB16" i="2" s="1"/>
  <c r="BC16" i="2" s="1"/>
  <c r="BD16" i="2" s="1"/>
  <c r="BE16" i="2" s="1"/>
  <c r="BF16" i="2" s="1"/>
  <c r="BG16" i="2" s="1"/>
  <c r="BH16" i="2" s="1"/>
  <c r="BI16" i="2" s="1"/>
  <c r="BJ16" i="2" s="1"/>
  <c r="BK16" i="2" s="1"/>
  <c r="BL16" i="2" s="1"/>
  <c r="BM16" i="2" s="1"/>
  <c r="BN16" i="2" s="1"/>
  <c r="BO16" i="2" s="1"/>
  <c r="BP16" i="2" s="1"/>
  <c r="BQ16" i="2" s="1"/>
  <c r="BR16" i="2" s="1"/>
  <c r="BS16" i="2" s="1"/>
  <c r="BT16" i="2" s="1"/>
  <c r="BU16" i="2" s="1"/>
  <c r="BV16" i="2" s="1"/>
  <c r="BW16" i="2" s="1"/>
  <c r="BX16" i="2" s="1"/>
  <c r="BY16" i="2" s="1"/>
  <c r="BZ16" i="2" s="1"/>
  <c r="CA16" i="2" s="1"/>
  <c r="CB16" i="2" s="1"/>
  <c r="CC16" i="2" s="1"/>
  <c r="CD16" i="2" s="1"/>
  <c r="CE16" i="2" s="1"/>
  <c r="CF16" i="2" s="1"/>
  <c r="CG16" i="2" s="1"/>
  <c r="CH16" i="2" s="1"/>
  <c r="CI16" i="2" s="1"/>
  <c r="CJ16" i="2" s="1"/>
  <c r="CK16" i="2" s="1"/>
  <c r="CL16" i="2" s="1"/>
  <c r="CM16" i="2" s="1"/>
  <c r="CN16" i="2" s="1"/>
  <c r="CO16" i="2" s="1"/>
  <c r="CP16" i="2" s="1"/>
  <c r="CQ16" i="2" s="1"/>
  <c r="CR16" i="2" s="1"/>
  <c r="CS16" i="2" s="1"/>
  <c r="CT16" i="2" s="1"/>
  <c r="CU16" i="2" s="1"/>
  <c r="CV16" i="2" s="1"/>
  <c r="CW16" i="2" s="1"/>
  <c r="CX16" i="2" s="1"/>
  <c r="CY16" i="2" s="1"/>
  <c r="CZ16" i="2" s="1"/>
  <c r="DA16" i="2" s="1"/>
  <c r="D17" i="2"/>
  <c r="B17" i="2" s="1"/>
  <c r="I17" i="2" s="1"/>
  <c r="I19" i="2" s="1"/>
  <c r="F17" i="2"/>
  <c r="C17" i="2" s="1"/>
  <c r="H18" i="2"/>
  <c r="H19" i="2"/>
  <c r="I24" i="2"/>
  <c r="J24" i="2" s="1"/>
  <c r="J23" i="2" s="1"/>
  <c r="J26" i="2"/>
  <c r="K26" i="2"/>
  <c r="L26" i="2"/>
  <c r="M26" i="2" s="1"/>
  <c r="N26" i="2" s="1"/>
  <c r="O26" i="2" s="1"/>
  <c r="P26" i="2" s="1"/>
  <c r="Q26" i="2" s="1"/>
  <c r="R26" i="2" s="1"/>
  <c r="S26" i="2" s="1"/>
  <c r="T26" i="2" s="1"/>
  <c r="U26" i="2" s="1"/>
  <c r="V26" i="2" s="1"/>
  <c r="W26" i="2"/>
  <c r="X26" i="2" s="1"/>
  <c r="Y26" i="2" s="1"/>
  <c r="Z26" i="2" s="1"/>
  <c r="AA26" i="2" s="1"/>
  <c r="AB26" i="2" s="1"/>
  <c r="AC26" i="2" s="1"/>
  <c r="AD26" i="2" s="1"/>
  <c r="AE26" i="2" s="1"/>
  <c r="AF26" i="2" s="1"/>
  <c r="AG26" i="2" s="1"/>
  <c r="AH26" i="2" s="1"/>
  <c r="AI26" i="2" s="1"/>
  <c r="AJ26" i="2" s="1"/>
  <c r="AK26" i="2" s="1"/>
  <c r="AL26" i="2" s="1"/>
  <c r="AM26" i="2" s="1"/>
  <c r="AN26" i="2" s="1"/>
  <c r="AO26" i="2" s="1"/>
  <c r="AP26" i="2" s="1"/>
  <c r="AQ26" i="2" s="1"/>
  <c r="AR26" i="2" s="1"/>
  <c r="AS26" i="2" s="1"/>
  <c r="AT26" i="2" s="1"/>
  <c r="AU26" i="2" s="1"/>
  <c r="AV26" i="2" s="1"/>
  <c r="AW26" i="2" s="1"/>
  <c r="AX26" i="2" s="1"/>
  <c r="AY26" i="2" s="1"/>
  <c r="AZ26" i="2" s="1"/>
  <c r="BA26" i="2" s="1"/>
  <c r="BB26" i="2" s="1"/>
  <c r="BC26" i="2" s="1"/>
  <c r="BD26" i="2" s="1"/>
  <c r="BE26" i="2" s="1"/>
  <c r="BF26" i="2" s="1"/>
  <c r="BG26" i="2" s="1"/>
  <c r="BH26" i="2" s="1"/>
  <c r="BI26" i="2" s="1"/>
  <c r="BJ26" i="2" s="1"/>
  <c r="BK26" i="2" s="1"/>
  <c r="BL26" i="2" s="1"/>
  <c r="BM26" i="2" s="1"/>
  <c r="BN26" i="2" s="1"/>
  <c r="BO26" i="2" s="1"/>
  <c r="BP26" i="2" s="1"/>
  <c r="BQ26" i="2" s="1"/>
  <c r="BR26" i="2" s="1"/>
  <c r="BS26" i="2" s="1"/>
  <c r="BT26" i="2" s="1"/>
  <c r="BU26" i="2" s="1"/>
  <c r="BV26" i="2" s="1"/>
  <c r="BW26" i="2" s="1"/>
  <c r="BX26" i="2" s="1"/>
  <c r="BY26" i="2" s="1"/>
  <c r="BZ26" i="2" s="1"/>
  <c r="CA26" i="2" s="1"/>
  <c r="CB26" i="2" s="1"/>
  <c r="CC26" i="2" s="1"/>
  <c r="CD26" i="2" s="1"/>
  <c r="CE26" i="2" s="1"/>
  <c r="CF26" i="2" s="1"/>
  <c r="CG26" i="2" s="1"/>
  <c r="CH26" i="2" s="1"/>
  <c r="CI26" i="2" s="1"/>
  <c r="CJ26" i="2" s="1"/>
  <c r="CK26" i="2" s="1"/>
  <c r="CL26" i="2" s="1"/>
  <c r="CM26" i="2" s="1"/>
  <c r="CN26" i="2" s="1"/>
  <c r="CO26" i="2" s="1"/>
  <c r="CP26" i="2" s="1"/>
  <c r="CQ26" i="2" s="1"/>
  <c r="CR26" i="2" s="1"/>
  <c r="CS26" i="2" s="1"/>
  <c r="CT26" i="2" s="1"/>
  <c r="CU26" i="2" s="1"/>
  <c r="CV26" i="2" s="1"/>
  <c r="CW26" i="2" s="1"/>
  <c r="CX26" i="2" s="1"/>
  <c r="CY26" i="2" s="1"/>
  <c r="CZ26" i="2" s="1"/>
  <c r="DA26" i="2" s="1"/>
  <c r="D27" i="2"/>
  <c r="B27" i="2" s="1"/>
  <c r="F27" i="2"/>
  <c r="C27" i="2" s="1"/>
  <c r="H28" i="2"/>
  <c r="H29" i="2"/>
  <c r="I34" i="2"/>
  <c r="J34" i="2" s="1"/>
  <c r="J36" i="2"/>
  <c r="K36" i="2"/>
  <c r="L36" i="2"/>
  <c r="M36" i="2" s="1"/>
  <c r="N36" i="2" s="1"/>
  <c r="O36" i="2"/>
  <c r="P36" i="2" s="1"/>
  <c r="Q36" i="2" s="1"/>
  <c r="R36" i="2" s="1"/>
  <c r="S36" i="2" s="1"/>
  <c r="T36" i="2" s="1"/>
  <c r="U36" i="2" s="1"/>
  <c r="V36" i="2" s="1"/>
  <c r="W36" i="2" s="1"/>
  <c r="X36" i="2" s="1"/>
  <c r="Y36" i="2" s="1"/>
  <c r="Z36" i="2" s="1"/>
  <c r="AA36" i="2" s="1"/>
  <c r="AB36" i="2" s="1"/>
  <c r="AC36" i="2" s="1"/>
  <c r="AD36" i="2" s="1"/>
  <c r="AE36" i="2" s="1"/>
  <c r="AF36" i="2" s="1"/>
  <c r="AG36" i="2" s="1"/>
  <c r="AH36" i="2" s="1"/>
  <c r="AI36" i="2" s="1"/>
  <c r="AJ36" i="2" s="1"/>
  <c r="AK36" i="2" s="1"/>
  <c r="AL36" i="2" s="1"/>
  <c r="AM36" i="2"/>
  <c r="AN36" i="2" s="1"/>
  <c r="AO36" i="2" s="1"/>
  <c r="AP36" i="2" s="1"/>
  <c r="AQ36" i="2" s="1"/>
  <c r="AR36" i="2" s="1"/>
  <c r="AS36" i="2" s="1"/>
  <c r="AT36" i="2" s="1"/>
  <c r="AU36" i="2" s="1"/>
  <c r="AV36" i="2" s="1"/>
  <c r="AW36" i="2" s="1"/>
  <c r="AX36" i="2" s="1"/>
  <c r="AY36" i="2" s="1"/>
  <c r="AZ36" i="2" s="1"/>
  <c r="BA36" i="2" s="1"/>
  <c r="BB36" i="2" s="1"/>
  <c r="BC36" i="2" s="1"/>
  <c r="BD36" i="2" s="1"/>
  <c r="BE36" i="2" s="1"/>
  <c r="BF36" i="2" s="1"/>
  <c r="BG36" i="2" s="1"/>
  <c r="BH36" i="2" s="1"/>
  <c r="BI36" i="2" s="1"/>
  <c r="BJ36" i="2" s="1"/>
  <c r="BK36" i="2" s="1"/>
  <c r="BL36" i="2" s="1"/>
  <c r="BM36" i="2" s="1"/>
  <c r="BN36" i="2" s="1"/>
  <c r="BO36" i="2" s="1"/>
  <c r="BP36" i="2" s="1"/>
  <c r="BQ36" i="2" s="1"/>
  <c r="BR36" i="2" s="1"/>
  <c r="BS36" i="2" s="1"/>
  <c r="BT36" i="2" s="1"/>
  <c r="BU36" i="2" s="1"/>
  <c r="BV36" i="2" s="1"/>
  <c r="BW36" i="2" s="1"/>
  <c r="BX36" i="2" s="1"/>
  <c r="BY36" i="2" s="1"/>
  <c r="BZ36" i="2" s="1"/>
  <c r="CA36" i="2" s="1"/>
  <c r="CB36" i="2" s="1"/>
  <c r="CC36" i="2" s="1"/>
  <c r="CD36" i="2" s="1"/>
  <c r="CE36" i="2" s="1"/>
  <c r="CF36" i="2" s="1"/>
  <c r="CG36" i="2" s="1"/>
  <c r="CH36" i="2" s="1"/>
  <c r="CI36" i="2" s="1"/>
  <c r="CJ36" i="2" s="1"/>
  <c r="CK36" i="2" s="1"/>
  <c r="CL36" i="2" s="1"/>
  <c r="CM36" i="2" s="1"/>
  <c r="CN36" i="2" s="1"/>
  <c r="CO36" i="2" s="1"/>
  <c r="CP36" i="2" s="1"/>
  <c r="CQ36" i="2" s="1"/>
  <c r="CR36" i="2" s="1"/>
  <c r="CS36" i="2" s="1"/>
  <c r="CT36" i="2" s="1"/>
  <c r="CU36" i="2" s="1"/>
  <c r="CV36" i="2" s="1"/>
  <c r="CW36" i="2" s="1"/>
  <c r="CX36" i="2" s="1"/>
  <c r="CY36" i="2" s="1"/>
  <c r="CZ36" i="2" s="1"/>
  <c r="DA36" i="2" s="1"/>
  <c r="D37" i="2"/>
  <c r="B37" i="2"/>
  <c r="F37" i="2"/>
  <c r="C37" i="2" s="1"/>
  <c r="H38" i="2"/>
  <c r="H39" i="2"/>
  <c r="J46" i="2"/>
  <c r="K46" i="2" s="1"/>
  <c r="L46" i="2" s="1"/>
  <c r="M46" i="2" s="1"/>
  <c r="N46" i="2" s="1"/>
  <c r="O46" i="2" s="1"/>
  <c r="P46" i="2" s="1"/>
  <c r="Q46" i="2" s="1"/>
  <c r="R46" i="2" s="1"/>
  <c r="S46" i="2" s="1"/>
  <c r="T46" i="2" s="1"/>
  <c r="U46" i="2" s="1"/>
  <c r="V46" i="2" s="1"/>
  <c r="W46" i="2" s="1"/>
  <c r="X46" i="2" s="1"/>
  <c r="Y46" i="2" s="1"/>
  <c r="Z46" i="2"/>
  <c r="AA46" i="2" s="1"/>
  <c r="AB46" i="2" s="1"/>
  <c r="AC46" i="2" s="1"/>
  <c r="AD46" i="2" s="1"/>
  <c r="AE46" i="2" s="1"/>
  <c r="AF46" i="2" s="1"/>
  <c r="AG46" i="2" s="1"/>
  <c r="AH46" i="2" s="1"/>
  <c r="AI46" i="2" s="1"/>
  <c r="AJ46" i="2" s="1"/>
  <c r="AK46" i="2" s="1"/>
  <c r="AL46" i="2" s="1"/>
  <c r="AM46" i="2" s="1"/>
  <c r="AN46" i="2" s="1"/>
  <c r="AO46" i="2" s="1"/>
  <c r="AP46" i="2" s="1"/>
  <c r="AQ46" i="2" s="1"/>
  <c r="AR46" i="2" s="1"/>
  <c r="AS46" i="2" s="1"/>
  <c r="AT46" i="2" s="1"/>
  <c r="AU46" i="2" s="1"/>
  <c r="AV46" i="2" s="1"/>
  <c r="AW46" i="2" s="1"/>
  <c r="AX46" i="2" s="1"/>
  <c r="AY46" i="2" s="1"/>
  <c r="AZ46" i="2" s="1"/>
  <c r="BA46" i="2" s="1"/>
  <c r="BB46" i="2" s="1"/>
  <c r="BC46" i="2" s="1"/>
  <c r="BD46" i="2" s="1"/>
  <c r="BE46" i="2" s="1"/>
  <c r="BF46" i="2" s="1"/>
  <c r="BG46" i="2" s="1"/>
  <c r="BH46" i="2" s="1"/>
  <c r="BI46" i="2" s="1"/>
  <c r="BJ46" i="2" s="1"/>
  <c r="BK46" i="2" s="1"/>
  <c r="BL46" i="2" s="1"/>
  <c r="BM46" i="2" s="1"/>
  <c r="BN46" i="2" s="1"/>
  <c r="BO46" i="2" s="1"/>
  <c r="BP46" i="2" s="1"/>
  <c r="BQ46" i="2" s="1"/>
  <c r="BR46" i="2" s="1"/>
  <c r="BS46" i="2" s="1"/>
  <c r="BT46" i="2" s="1"/>
  <c r="BU46" i="2" s="1"/>
  <c r="BV46" i="2" s="1"/>
  <c r="BW46" i="2" s="1"/>
  <c r="BX46" i="2" s="1"/>
  <c r="BY46" i="2" s="1"/>
  <c r="BZ46" i="2" s="1"/>
  <c r="CA46" i="2" s="1"/>
  <c r="CB46" i="2" s="1"/>
  <c r="CC46" i="2" s="1"/>
  <c r="CD46" i="2" s="1"/>
  <c r="CE46" i="2" s="1"/>
  <c r="CF46" i="2" s="1"/>
  <c r="CG46" i="2" s="1"/>
  <c r="CH46" i="2" s="1"/>
  <c r="CI46" i="2" s="1"/>
  <c r="CJ46" i="2" s="1"/>
  <c r="CK46" i="2" s="1"/>
  <c r="CL46" i="2" s="1"/>
  <c r="CM46" i="2" s="1"/>
  <c r="CN46" i="2" s="1"/>
  <c r="CO46" i="2" s="1"/>
  <c r="CP46" i="2" s="1"/>
  <c r="CQ46" i="2" s="1"/>
  <c r="CR46" i="2" s="1"/>
  <c r="CS46" i="2" s="1"/>
  <c r="CT46" i="2" s="1"/>
  <c r="CU46" i="2" s="1"/>
  <c r="CV46" i="2" s="1"/>
  <c r="CW46" i="2" s="1"/>
  <c r="CX46" i="2" s="1"/>
  <c r="CY46" i="2" s="1"/>
  <c r="CZ46" i="2" s="1"/>
  <c r="DA46" i="2" s="1"/>
  <c r="H48" i="2"/>
  <c r="H49" i="2" s="1"/>
  <c r="H50" i="2" s="1"/>
  <c r="H51" i="2" s="1"/>
  <c r="H52" i="2" s="1"/>
  <c r="H53" i="2"/>
  <c r="H54" i="2" s="1"/>
  <c r="H55" i="2" s="1"/>
  <c r="H56" i="2" s="1"/>
  <c r="H57" i="2" s="1"/>
  <c r="H58" i="2" s="1"/>
  <c r="H59" i="2" s="1"/>
  <c r="H60" i="2" s="1"/>
  <c r="H61" i="2" s="1"/>
  <c r="H62" i="2" s="1"/>
  <c r="H63" i="2" s="1"/>
  <c r="H64" i="2" s="1"/>
  <c r="H65" i="2" s="1"/>
  <c r="H66" i="2"/>
  <c r="H67" i="2" s="1"/>
  <c r="H68" i="2" s="1"/>
  <c r="H69" i="2" s="1"/>
  <c r="H70" i="2" s="1"/>
  <c r="H71" i="2" s="1"/>
  <c r="H72" i="2" s="1"/>
  <c r="H73" i="2" s="1"/>
  <c r="H74" i="2" s="1"/>
  <c r="H75" i="2" s="1"/>
  <c r="H76" i="2" s="1"/>
  <c r="H77" i="2" s="1"/>
  <c r="H78" i="2" s="1"/>
  <c r="H79" i="2" s="1"/>
  <c r="H80" i="2" s="1"/>
  <c r="H81" i="2" s="1"/>
  <c r="H82" i="2" s="1"/>
  <c r="H83" i="2" s="1"/>
  <c r="H84" i="2" s="1"/>
  <c r="H85" i="2" s="1"/>
  <c r="H86" i="2" s="1"/>
  <c r="H87" i="2" s="1"/>
  <c r="H88" i="2" s="1"/>
  <c r="H89" i="2" s="1"/>
  <c r="H90" i="2" s="1"/>
  <c r="H91" i="2" s="1"/>
  <c r="H92" i="2" s="1"/>
  <c r="H93" i="2" s="1"/>
  <c r="H94" i="2" s="1"/>
  <c r="H95" i="2" s="1"/>
  <c r="H96" i="2" s="1"/>
  <c r="H97" i="2" s="1"/>
  <c r="H98" i="2" s="1"/>
  <c r="H99" i="2" s="1"/>
  <c r="H100" i="2" s="1"/>
  <c r="H101" i="2" s="1"/>
  <c r="H102" i="2" s="1"/>
  <c r="H103" i="2" s="1"/>
  <c r="H104" i="2" s="1"/>
  <c r="H105" i="2" s="1"/>
  <c r="H106" i="2" s="1"/>
  <c r="H107" i="2" s="1"/>
  <c r="H108" i="2" s="1"/>
  <c r="H109" i="2" s="1"/>
  <c r="H110" i="2" s="1"/>
  <c r="H111" i="2" s="1"/>
  <c r="H112" i="2" s="1"/>
  <c r="H113" i="2" s="1"/>
  <c r="H114" i="2" s="1"/>
  <c r="H115" i="2" s="1"/>
  <c r="H116" i="2" s="1"/>
  <c r="H117" i="2" s="1"/>
  <c r="H118" i="2" s="1"/>
  <c r="H119" i="2" s="1"/>
  <c r="H120" i="2" s="1"/>
  <c r="H121" i="2" s="1"/>
  <c r="H122" i="2" s="1"/>
  <c r="H123" i="2" s="1"/>
  <c r="H124" i="2" s="1"/>
  <c r="H125" i="2" s="1"/>
  <c r="H126" i="2" s="1"/>
  <c r="H127" i="2" s="1"/>
  <c r="H128" i="2" s="1"/>
  <c r="H129" i="2" s="1"/>
  <c r="H130" i="2" s="1"/>
  <c r="H131" i="2" s="1"/>
  <c r="H132" i="2" s="1"/>
  <c r="H133" i="2" s="1"/>
  <c r="H134" i="2" s="1"/>
  <c r="H135" i="2" s="1"/>
  <c r="H136" i="2" s="1"/>
  <c r="H137" i="2" s="1"/>
  <c r="H138" i="2" s="1"/>
  <c r="H139" i="2" s="1"/>
  <c r="H140" i="2" s="1"/>
  <c r="H141" i="2" s="1"/>
  <c r="H142" i="2" s="1"/>
  <c r="H143" i="2" s="1"/>
  <c r="H144" i="2" s="1"/>
  <c r="H145" i="2" s="1"/>
  <c r="H146" i="2" s="1"/>
  <c r="H147" i="2" s="1"/>
  <c r="H148" i="2" s="1"/>
  <c r="H149" i="2" s="1"/>
  <c r="H150" i="2" s="1"/>
  <c r="H151" i="2" s="1"/>
  <c r="H152" i="2" s="1"/>
  <c r="H153" i="2" s="1"/>
  <c r="H154" i="2" s="1"/>
  <c r="H155" i="2" s="1"/>
  <c r="H156" i="2" s="1"/>
  <c r="H157" i="2" s="1"/>
  <c r="H158" i="2" s="1"/>
  <c r="H159" i="2" s="1"/>
  <c r="H160" i="2" s="1"/>
  <c r="H161" i="2" s="1"/>
  <c r="H162" i="2" s="1"/>
  <c r="H163" i="2" s="1"/>
  <c r="H164" i="2" s="1"/>
  <c r="H165" i="2" s="1"/>
  <c r="H166" i="2" s="1"/>
  <c r="H167" i="2" s="1"/>
  <c r="H168" i="2" s="1"/>
  <c r="H169" i="2" s="1"/>
  <c r="H170" i="2" s="1"/>
  <c r="H171" i="2" s="1"/>
  <c r="H172" i="2" s="1"/>
  <c r="H173" i="2" s="1"/>
  <c r="H174" i="2" s="1"/>
  <c r="H175" i="2" s="1"/>
  <c r="H176" i="2" s="1"/>
  <c r="H177" i="2" s="1"/>
  <c r="H178" i="2" s="1"/>
  <c r="H179" i="2" s="1"/>
  <c r="H180" i="2" s="1"/>
  <c r="H181" i="2" s="1"/>
  <c r="H182" i="2" s="1"/>
  <c r="H183" i="2" s="1"/>
  <c r="H184" i="2" s="1"/>
  <c r="H185" i="2" s="1"/>
  <c r="H186" i="2" s="1"/>
  <c r="H187" i="2" s="1"/>
  <c r="H188" i="2" s="1"/>
  <c r="H189" i="2" s="1"/>
  <c r="H190" i="2" s="1"/>
  <c r="H191" i="2" s="1"/>
  <c r="H192" i="2" s="1"/>
  <c r="H193" i="2" s="1"/>
  <c r="H194" i="2" s="1"/>
  <c r="H195" i="2" s="1"/>
  <c r="H196" i="2" s="1"/>
  <c r="H197" i="2" s="1"/>
  <c r="H198" i="2" s="1"/>
  <c r="H199" i="2" s="1"/>
  <c r="H200" i="2" s="1"/>
  <c r="H201" i="2" s="1"/>
  <c r="H202" i="2" s="1"/>
  <c r="H203" i="2" s="1"/>
  <c r="H204" i="2" s="1"/>
  <c r="H205" i="2" s="1"/>
  <c r="H206" i="2" s="1"/>
  <c r="H207" i="2" s="1"/>
  <c r="H208" i="2" s="1"/>
  <c r="H209" i="2" s="1"/>
  <c r="H210" i="2" s="1"/>
  <c r="H211" i="2" s="1"/>
  <c r="H212" i="2" s="1"/>
  <c r="H213" i="2" s="1"/>
  <c r="H214" i="2" s="1"/>
  <c r="H215" i="2" s="1"/>
  <c r="H216" i="2" s="1"/>
  <c r="H217" i="2" s="1"/>
  <c r="H218" i="2" s="1"/>
  <c r="H219" i="2" s="1"/>
  <c r="H220" i="2" s="1"/>
  <c r="H221" i="2" s="1"/>
  <c r="H222" i="2" s="1"/>
  <c r="H223" i="2" s="1"/>
  <c r="H224" i="2" s="1"/>
  <c r="H225" i="2" s="1"/>
  <c r="H226" i="2" s="1"/>
  <c r="H227" i="2" s="1"/>
  <c r="H228" i="2" s="1"/>
  <c r="H229" i="2" s="1"/>
  <c r="B2" i="3"/>
  <c r="C2" i="3"/>
  <c r="F2" i="3"/>
  <c r="D2" i="3"/>
  <c r="AL2" i="3"/>
  <c r="A3" i="3"/>
  <c r="B3" i="3"/>
  <c r="C3" i="3"/>
  <c r="F3" i="3"/>
  <c r="D3" i="3"/>
  <c r="AL3" i="3"/>
  <c r="A4" i="3"/>
  <c r="B4" i="3"/>
  <c r="C4" i="3"/>
  <c r="F4" i="3"/>
  <c r="D4" i="3"/>
  <c r="AL4" i="3"/>
  <c r="A5" i="3"/>
  <c r="B5" i="3"/>
  <c r="C5" i="3"/>
  <c r="F5" i="3"/>
  <c r="D5" i="3"/>
  <c r="AL5" i="3"/>
  <c r="A6" i="3"/>
  <c r="B6" i="3"/>
  <c r="C6" i="3"/>
  <c r="F6" i="3"/>
  <c r="D6" i="3"/>
  <c r="AL6" i="3"/>
  <c r="A7" i="3"/>
  <c r="B7" i="3"/>
  <c r="C7" i="3"/>
  <c r="F7" i="3"/>
  <c r="D7" i="3"/>
  <c r="AL7" i="3"/>
  <c r="A8" i="3"/>
  <c r="B8" i="3"/>
  <c r="C8" i="3"/>
  <c r="F8" i="3"/>
  <c r="D8" i="3"/>
  <c r="AL8" i="3"/>
  <c r="A9" i="3"/>
  <c r="B9" i="3"/>
  <c r="C9" i="3"/>
  <c r="F9" i="3"/>
  <c r="D9" i="3"/>
  <c r="AL9" i="3"/>
  <c r="BP2" i="1"/>
  <c r="GK2" i="1"/>
  <c r="AF3" i="1"/>
  <c r="B4" i="1"/>
  <c r="I4" i="1"/>
  <c r="BT4" i="1" s="1"/>
  <c r="G5" i="2" s="1"/>
  <c r="J4" i="1"/>
  <c r="BU4" i="1" s="1"/>
  <c r="R4" i="1"/>
  <c r="BZ4" i="1" s="1"/>
  <c r="Y4" i="1"/>
  <c r="CG4" i="1"/>
  <c r="BN4" i="1"/>
  <c r="BQ4" i="1" s="1"/>
  <c r="BO4" i="1"/>
  <c r="BR4" i="1"/>
  <c r="BS4" i="1"/>
  <c r="BV4" i="1"/>
  <c r="BW4" i="1"/>
  <c r="BX4" i="1"/>
  <c r="BY4" i="1"/>
  <c r="I5" i="1"/>
  <c r="BT5" i="1" s="1"/>
  <c r="G15" i="2" s="1"/>
  <c r="H5" i="1"/>
  <c r="J5" i="1"/>
  <c r="BU5" i="1"/>
  <c r="R5" i="1"/>
  <c r="S5" i="1" s="1"/>
  <c r="T5" i="1" s="1"/>
  <c r="CB5" i="1" s="1"/>
  <c r="Y5" i="1"/>
  <c r="CG5" i="1" s="1"/>
  <c r="BN5" i="1"/>
  <c r="BO5" i="1"/>
  <c r="BQ5" i="1"/>
  <c r="BR5" i="1"/>
  <c r="BS5" i="1" s="1"/>
  <c r="BV5" i="1"/>
  <c r="BW5" i="1"/>
  <c r="BX5" i="1"/>
  <c r="BY5" i="1"/>
  <c r="I6" i="1"/>
  <c r="BT6" i="1"/>
  <c r="G25" i="2" s="1"/>
  <c r="J6" i="1"/>
  <c r="BU6" i="1"/>
  <c r="R6" i="1"/>
  <c r="Y6" i="1"/>
  <c r="CG6" i="1" s="1"/>
  <c r="BN6" i="1"/>
  <c r="BO6" i="1"/>
  <c r="BQ6" i="1"/>
  <c r="BR6" i="1"/>
  <c r="BS6" i="1" s="1"/>
  <c r="BV6" i="1"/>
  <c r="BW6" i="1"/>
  <c r="BX6" i="1"/>
  <c r="BY6" i="1"/>
  <c r="I7" i="1"/>
  <c r="BT7" i="1" s="1"/>
  <c r="G35" i="2" s="1"/>
  <c r="H7" i="1"/>
  <c r="J7" i="1"/>
  <c r="R7" i="1"/>
  <c r="S7" i="1" s="1"/>
  <c r="Y7" i="1"/>
  <c r="CG7" i="1" s="1"/>
  <c r="BN7" i="1"/>
  <c r="BO7" i="1"/>
  <c r="BQ7" i="1"/>
  <c r="BR7" i="1"/>
  <c r="BS7" i="1" s="1"/>
  <c r="BU7" i="1"/>
  <c r="BV7" i="1"/>
  <c r="BW7" i="1"/>
  <c r="BX7" i="1"/>
  <c r="BY7" i="1"/>
  <c r="BP7" i="1"/>
  <c r="E9" i="1"/>
  <c r="I44" i="2" s="1"/>
  <c r="J44" i="2" s="1"/>
  <c r="BF12" i="1"/>
  <c r="BG12" i="1"/>
  <c r="CS12" i="1"/>
  <c r="CT12" i="1"/>
  <c r="CU12" i="1" s="1"/>
  <c r="B13" i="1"/>
  <c r="BF13" i="1"/>
  <c r="BG13" i="1"/>
  <c r="CS13" i="1"/>
  <c r="CT13" i="1"/>
  <c r="B14" i="1"/>
  <c r="BF14" i="1"/>
  <c r="DB14" i="1"/>
  <c r="CZ14" i="1" s="1"/>
  <c r="BG14" i="1"/>
  <c r="BY14" i="1" s="1"/>
  <c r="CS14" i="1"/>
  <c r="CT14" i="1"/>
  <c r="B15" i="1"/>
  <c r="BF15" i="1"/>
  <c r="BZ15" i="1" s="1"/>
  <c r="DA15" i="1"/>
  <c r="DD15" i="1" s="1"/>
  <c r="BG15" i="1"/>
  <c r="CS15" i="1"/>
  <c r="CT15" i="1"/>
  <c r="B16" i="1"/>
  <c r="BF16" i="1"/>
  <c r="BZ16" i="1" s="1"/>
  <c r="BG16" i="1"/>
  <c r="BT16" i="1" s="1"/>
  <c r="CP16" i="1" s="1"/>
  <c r="CS16" i="1"/>
  <c r="CT16" i="1"/>
  <c r="B17" i="1"/>
  <c r="BF17" i="1"/>
  <c r="BZ17" i="1" s="1"/>
  <c r="BG17" i="1"/>
  <c r="CS17" i="1"/>
  <c r="CT17" i="1"/>
  <c r="B18" i="1"/>
  <c r="BF18" i="1"/>
  <c r="BZ18" i="1" s="1"/>
  <c r="BG18" i="1"/>
  <c r="BO18" i="1"/>
  <c r="CS18" i="1"/>
  <c r="CT18" i="1"/>
  <c r="B19" i="1"/>
  <c r="BF19" i="1"/>
  <c r="BZ19" i="1" s="1"/>
  <c r="BG19" i="1"/>
  <c r="CS19" i="1"/>
  <c r="CT19" i="1"/>
  <c r="B20" i="1"/>
  <c r="BF20" i="1"/>
  <c r="BG20" i="1"/>
  <c r="CS20" i="1"/>
  <c r="CT20" i="1"/>
  <c r="CW20" i="1" s="1"/>
  <c r="AQ20" i="1" s="1"/>
  <c r="B21" i="1"/>
  <c r="BF21" i="1"/>
  <c r="BG21" i="1"/>
  <c r="CS21" i="1"/>
  <c r="CT21" i="1"/>
  <c r="B22" i="1"/>
  <c r="BF22" i="1"/>
  <c r="AJ22" i="1"/>
  <c r="BG22" i="1"/>
  <c r="CS22" i="1"/>
  <c r="CX22" i="1" s="1"/>
  <c r="AR22" i="1" s="1"/>
  <c r="CT22" i="1"/>
  <c r="B23" i="1"/>
  <c r="BF23" i="1"/>
  <c r="BG23" i="1"/>
  <c r="BT23" i="1" s="1"/>
  <c r="CP23" i="1" s="1"/>
  <c r="BH23" i="1"/>
  <c r="BK23" i="1"/>
  <c r="CD23" i="1" s="1"/>
  <c r="CE23" i="1" s="1"/>
  <c r="BL23" i="1"/>
  <c r="BP23" i="1" s="1"/>
  <c r="BM23" i="1"/>
  <c r="BN23" i="1"/>
  <c r="BO23" i="1"/>
  <c r="CS23" i="1"/>
  <c r="CT23" i="1"/>
  <c r="CY23" i="1"/>
  <c r="DA23" i="1"/>
  <c r="DD23" i="1" s="1"/>
  <c r="DB23" i="1"/>
  <c r="CZ23" i="1" s="1"/>
  <c r="B24" i="1"/>
  <c r="BF24" i="1"/>
  <c r="BG24" i="1"/>
  <c r="BV24" i="1" s="1"/>
  <c r="CC24" i="1" s="1"/>
  <c r="CS24" i="1"/>
  <c r="CT24" i="1"/>
  <c r="B25" i="1"/>
  <c r="BF25" i="1"/>
  <c r="BZ25" i="1" s="1"/>
  <c r="BG25" i="1"/>
  <c r="CS25" i="1"/>
  <c r="CT25" i="1"/>
  <c r="B26" i="1"/>
  <c r="BF26" i="1"/>
  <c r="BG26" i="1"/>
  <c r="AJ26" i="1"/>
  <c r="CS26" i="1"/>
  <c r="CT26" i="1"/>
  <c r="CV26" i="1" s="1"/>
  <c r="AP26" i="1" s="1"/>
  <c r="B27" i="1"/>
  <c r="BF27" i="1"/>
  <c r="BZ27" i="1" s="1"/>
  <c r="BG27" i="1"/>
  <c r="BT27" i="1" s="1"/>
  <c r="CK27" i="1" s="1"/>
  <c r="BH27" i="1"/>
  <c r="BK27" i="1"/>
  <c r="BL27" i="1"/>
  <c r="BQ27" i="1" s="1"/>
  <c r="BM27" i="1"/>
  <c r="BN27" i="1"/>
  <c r="BO27" i="1"/>
  <c r="CS27" i="1"/>
  <c r="CT27" i="1"/>
  <c r="CW27" i="1" s="1"/>
  <c r="AQ27" i="1" s="1"/>
  <c r="CY27" i="1"/>
  <c r="DA27" i="1"/>
  <c r="DD27" i="1" s="1"/>
  <c r="DB27" i="1"/>
  <c r="DC27" i="1" s="1"/>
  <c r="B28" i="1"/>
  <c r="BF28" i="1"/>
  <c r="BG28" i="1"/>
  <c r="BL28" i="1"/>
  <c r="BO28" i="1"/>
  <c r="BN28" i="1"/>
  <c r="BM28" i="1"/>
  <c r="BK28" i="1"/>
  <c r="BH28" i="1"/>
  <c r="CS28" i="1"/>
  <c r="CT28" i="1"/>
  <c r="CY28" i="1"/>
  <c r="DA28" i="1"/>
  <c r="DD28" i="1" s="1"/>
  <c r="DB28" i="1"/>
  <c r="CZ28" i="1" s="1"/>
  <c r="B29" i="1"/>
  <c r="BF29" i="1"/>
  <c r="BG29" i="1"/>
  <c r="BH29" i="1"/>
  <c r="BK29" i="1"/>
  <c r="BL29" i="1"/>
  <c r="BP29" i="1" s="1"/>
  <c r="BN29" i="1"/>
  <c r="BO29" i="1"/>
  <c r="BM29" i="1"/>
  <c r="CS29" i="1"/>
  <c r="CT29" i="1"/>
  <c r="CY29" i="1"/>
  <c r="DA29" i="1"/>
  <c r="DD29" i="1" s="1"/>
  <c r="DB29" i="1"/>
  <c r="DC29" i="1" s="1"/>
  <c r="B30" i="1"/>
  <c r="BF30" i="1"/>
  <c r="BG30" i="1"/>
  <c r="BH30" i="1"/>
  <c r="BK30" i="1"/>
  <c r="BL30" i="1"/>
  <c r="BP30" i="1" s="1"/>
  <c r="BN30" i="1"/>
  <c r="BO30" i="1"/>
  <c r="BM30" i="1"/>
  <c r="CS30" i="1"/>
  <c r="CT30" i="1"/>
  <c r="CY30" i="1"/>
  <c r="DA30" i="1"/>
  <c r="DB30" i="1"/>
  <c r="CZ30" i="1" s="1"/>
  <c r="B31" i="1"/>
  <c r="BF31" i="1"/>
  <c r="BZ31" i="1"/>
  <c r="BG31" i="1"/>
  <c r="BL31" i="1"/>
  <c r="BO31" i="1"/>
  <c r="BN31" i="1"/>
  <c r="BM31" i="1"/>
  <c r="BK31" i="1"/>
  <c r="BH31" i="1"/>
  <c r="CS31" i="1"/>
  <c r="CT31" i="1"/>
  <c r="CY31" i="1"/>
  <c r="DA31" i="1"/>
  <c r="DD31" i="1" s="1"/>
  <c r="DB31" i="1"/>
  <c r="DC31" i="1" s="1"/>
  <c r="B32" i="1"/>
  <c r="BF32" i="1"/>
  <c r="BG32" i="1"/>
  <c r="BH32" i="1"/>
  <c r="BK32" i="1"/>
  <c r="CD32" i="1" s="1"/>
  <c r="CE32" i="1" s="1"/>
  <c r="BL32" i="1"/>
  <c r="BQ32" i="1" s="1"/>
  <c r="BO32" i="1"/>
  <c r="BN32" i="1"/>
  <c r="BM32" i="1"/>
  <c r="CS32" i="1"/>
  <c r="CW32" i="1" s="1"/>
  <c r="AQ32" i="1" s="1"/>
  <c r="CT32" i="1"/>
  <c r="CY32" i="1"/>
  <c r="DA32" i="1"/>
  <c r="DB32" i="1"/>
  <c r="DC32" i="1" s="1"/>
  <c r="B33" i="1"/>
  <c r="BF33" i="1"/>
  <c r="BZ33" i="1" s="1"/>
  <c r="BG33" i="1"/>
  <c r="BV33" i="1" s="1"/>
  <c r="CB33" i="1" s="1"/>
  <c r="BH33" i="1"/>
  <c r="BK33" i="1"/>
  <c r="BL33" i="1"/>
  <c r="BN33" i="1"/>
  <c r="BM33" i="1"/>
  <c r="CS33" i="1"/>
  <c r="CT33" i="1"/>
  <c r="CW33" i="1" s="1"/>
  <c r="AQ33" i="1" s="1"/>
  <c r="B34" i="1"/>
  <c r="BF34" i="1"/>
  <c r="BV34" i="1" s="1"/>
  <c r="CB34" i="1" s="1"/>
  <c r="BG34" i="1"/>
  <c r="BL34" i="1"/>
  <c r="BQ34" i="1" s="1"/>
  <c r="BO34" i="1"/>
  <c r="BN34" i="1"/>
  <c r="BM34" i="1"/>
  <c r="BK34" i="1"/>
  <c r="BH34" i="1"/>
  <c r="CS34" i="1"/>
  <c r="CT34" i="1"/>
  <c r="B35" i="1"/>
  <c r="BF35" i="1"/>
  <c r="BG35" i="1"/>
  <c r="BH35" i="1"/>
  <c r="BK35" i="1"/>
  <c r="CD35" i="1" s="1"/>
  <c r="CE35" i="1" s="1"/>
  <c r="BL35" i="1"/>
  <c r="BP35" i="1" s="1"/>
  <c r="BO35" i="1"/>
  <c r="BN35" i="1"/>
  <c r="BM35" i="1"/>
  <c r="CS35" i="1"/>
  <c r="CT35" i="1"/>
  <c r="CY35" i="1"/>
  <c r="DA35" i="1"/>
  <c r="DD35" i="1" s="1"/>
  <c r="DB35" i="1"/>
  <c r="DC35" i="1" s="1"/>
  <c r="B36" i="1"/>
  <c r="BF36" i="1"/>
  <c r="BG36" i="1"/>
  <c r="BH36" i="1"/>
  <c r="BK36" i="1"/>
  <c r="BL36" i="1"/>
  <c r="BP36" i="1" s="1"/>
  <c r="BN36" i="1"/>
  <c r="BO36" i="1"/>
  <c r="BM36" i="1"/>
  <c r="CS36" i="1"/>
  <c r="CT36" i="1"/>
  <c r="CY36" i="1"/>
  <c r="DA36" i="1"/>
  <c r="DB36" i="1"/>
  <c r="CZ36" i="1" s="1"/>
  <c r="B37" i="1"/>
  <c r="BF37" i="1"/>
  <c r="BG37" i="1"/>
  <c r="BH37" i="1"/>
  <c r="BK37" i="1"/>
  <c r="CD37" i="1" s="1"/>
  <c r="CE37" i="1" s="1"/>
  <c r="BL37" i="1"/>
  <c r="BP37" i="1" s="1"/>
  <c r="BN37" i="1"/>
  <c r="BO37" i="1"/>
  <c r="BM37" i="1"/>
  <c r="CS37" i="1"/>
  <c r="CT37" i="1"/>
  <c r="CU37" i="1" s="1"/>
  <c r="CY37" i="1"/>
  <c r="DA37" i="1"/>
  <c r="DB37" i="1"/>
  <c r="DC37" i="1" s="1"/>
  <c r="B38" i="1"/>
  <c r="BF38" i="1"/>
  <c r="BG38" i="1"/>
  <c r="BO38" i="1"/>
  <c r="BN38" i="1"/>
  <c r="BK38" i="1"/>
  <c r="BH38" i="1"/>
  <c r="CS38" i="1"/>
  <c r="CT38" i="1"/>
  <c r="CY38" i="1"/>
  <c r="DA38" i="1"/>
  <c r="DD38" i="1" s="1"/>
  <c r="DB38" i="1"/>
  <c r="CZ38" i="1" s="1"/>
  <c r="B39" i="1"/>
  <c r="BF39" i="1"/>
  <c r="BG39" i="1"/>
  <c r="BV39" i="1" s="1"/>
  <c r="CB39" i="1" s="1"/>
  <c r="BH39" i="1"/>
  <c r="BK39" i="1"/>
  <c r="BL39" i="1"/>
  <c r="BM39" i="1"/>
  <c r="BN39" i="1"/>
  <c r="BO39" i="1"/>
  <c r="CS39" i="1"/>
  <c r="CT39" i="1"/>
  <c r="CV39" i="1" s="1"/>
  <c r="AP39" i="1" s="1"/>
  <c r="CY39" i="1"/>
  <c r="DA39" i="1"/>
  <c r="DD39" i="1" s="1"/>
  <c r="DB39" i="1"/>
  <c r="DC39" i="1" s="1"/>
  <c r="BN40" i="1"/>
  <c r="BO40" i="1"/>
  <c r="CS40" i="1"/>
  <c r="CT40" i="1"/>
  <c r="CY40" i="1"/>
  <c r="DA40" i="1"/>
  <c r="DD40" i="1" s="1"/>
  <c r="DB40" i="1"/>
  <c r="CZ40" i="1" s="1"/>
  <c r="CS41" i="1"/>
  <c r="CT41" i="1"/>
  <c r="CX41" i="1" s="1"/>
  <c r="AR41" i="1" s="1"/>
  <c r="BN42" i="1"/>
  <c r="BO42" i="1"/>
  <c r="CS42" i="1"/>
  <c r="CT42" i="1"/>
  <c r="CY42" i="1"/>
  <c r="DA42" i="1"/>
  <c r="DD42" i="1" s="1"/>
  <c r="DB42" i="1"/>
  <c r="CZ42" i="1" s="1"/>
  <c r="AT46" i="1"/>
  <c r="BC58" i="1"/>
  <c r="BD58" i="1" s="1"/>
  <c r="BE58" i="1" s="1"/>
  <c r="BF58" i="1" s="1"/>
  <c r="BG58" i="1" s="1"/>
  <c r="BH58" i="1" s="1"/>
  <c r="BI58" i="1" s="1"/>
  <c r="BJ58" i="1" s="1"/>
  <c r="BK58" i="1" s="1"/>
  <c r="BL58" i="1" s="1"/>
  <c r="BM58" i="1" s="1"/>
  <c r="P64" i="1"/>
  <c r="V64" i="1" s="1"/>
  <c r="P65" i="1"/>
  <c r="V65" i="1" s="1"/>
  <c r="P66" i="1"/>
  <c r="BC66" i="1"/>
  <c r="BD66" i="1" s="1"/>
  <c r="BE66" i="1" s="1"/>
  <c r="BF66" i="1" s="1"/>
  <c r="BG66" i="1" s="1"/>
  <c r="BH66" i="1" s="1"/>
  <c r="BI66" i="1" s="1"/>
  <c r="BJ66" i="1" s="1"/>
  <c r="BK66" i="1" s="1"/>
  <c r="BL66" i="1" s="1"/>
  <c r="BM66" i="1" s="1"/>
  <c r="P67" i="1"/>
  <c r="V67" i="1" s="1"/>
  <c r="P68" i="1"/>
  <c r="R68" i="1" s="1"/>
  <c r="P69" i="1"/>
  <c r="V69" i="1" s="1"/>
  <c r="P70" i="1"/>
  <c r="R70" i="1" s="1"/>
  <c r="BH24" i="1"/>
  <c r="DF24" i="1"/>
  <c r="DH24" i="1" s="1"/>
  <c r="AT24" i="1" s="1"/>
  <c r="BH25" i="1"/>
  <c r="BH26" i="1"/>
  <c r="BH16" i="1"/>
  <c r="CY16" i="1"/>
  <c r="DA16" i="1"/>
  <c r="DD16" i="1" s="1"/>
  <c r="DB16" i="1"/>
  <c r="CZ16" i="1" s="1"/>
  <c r="BH17" i="1"/>
  <c r="CY17" i="1"/>
  <c r="DA17" i="1"/>
  <c r="DD17" i="1" s="1"/>
  <c r="DB17" i="1"/>
  <c r="DC17" i="1" s="1"/>
  <c r="CY18" i="1"/>
  <c r="DB18" i="1"/>
  <c r="BH19" i="1"/>
  <c r="DG19" i="1"/>
  <c r="DI19" i="1" s="1"/>
  <c r="AU19" i="1" s="1"/>
  <c r="CY19" i="1"/>
  <c r="DA19" i="1"/>
  <c r="DB19" i="1"/>
  <c r="DC19" i="1" s="1"/>
  <c r="DF19" i="1"/>
  <c r="DH19" i="1" s="1"/>
  <c r="AT19" i="1" s="1"/>
  <c r="DG20" i="1"/>
  <c r="DI20" i="1" s="1"/>
  <c r="AU20" i="1" s="1"/>
  <c r="DB41" i="1"/>
  <c r="CZ41" i="1" s="1"/>
  <c r="DA41" i="1"/>
  <c r="CY41" i="1"/>
  <c r="DB34" i="1"/>
  <c r="CZ34" i="1" s="1"/>
  <c r="DA34" i="1"/>
  <c r="DD34" i="1" s="1"/>
  <c r="CY34" i="1"/>
  <c r="DB33" i="1"/>
  <c r="CZ33" i="1" s="1"/>
  <c r="DA33" i="1"/>
  <c r="DD33" i="1" s="1"/>
  <c r="CY33" i="1"/>
  <c r="DB26" i="1"/>
  <c r="DC26" i="1" s="1"/>
  <c r="DA26" i="1"/>
  <c r="DD26" i="1" s="1"/>
  <c r="CY26" i="1"/>
  <c r="BK26" i="1"/>
  <c r="CD26" i="1" s="1"/>
  <c r="CE26" i="1" s="1"/>
  <c r="BL26" i="1"/>
  <c r="BP26" i="1" s="1"/>
  <c r="BM26" i="1"/>
  <c r="BN26" i="1"/>
  <c r="BO26" i="1"/>
  <c r="BN41" i="1"/>
  <c r="BO41" i="1"/>
  <c r="BK19" i="1"/>
  <c r="BL19" i="1"/>
  <c r="BP19" i="1" s="1"/>
  <c r="BM19" i="1"/>
  <c r="BN19" i="1"/>
  <c r="BO19" i="1"/>
  <c r="BN18" i="1"/>
  <c r="BL17" i="1"/>
  <c r="BP17" i="1" s="1"/>
  <c r="BN17" i="1"/>
  <c r="BK16" i="1"/>
  <c r="BL16" i="1"/>
  <c r="BP16" i="1" s="1"/>
  <c r="BM16" i="1"/>
  <c r="BN16" i="1"/>
  <c r="BO16" i="1"/>
  <c r="BN25" i="1"/>
  <c r="BK25" i="1"/>
  <c r="CD25" i="1" s="1"/>
  <c r="CE25" i="1" s="1"/>
  <c r="DB25" i="1"/>
  <c r="CZ25" i="1" s="1"/>
  <c r="DA25" i="1"/>
  <c r="DD25" i="1" s="1"/>
  <c r="CY25" i="1"/>
  <c r="BO25" i="1"/>
  <c r="BL25" i="1"/>
  <c r="BQ25" i="1" s="1"/>
  <c r="BM25" i="1"/>
  <c r="DB24" i="1"/>
  <c r="CZ24" i="1" s="1"/>
  <c r="DA24" i="1"/>
  <c r="CY24" i="1"/>
  <c r="DG24" i="1"/>
  <c r="DI24" i="1" s="1"/>
  <c r="AU24" i="1" s="1"/>
  <c r="BK24" i="1"/>
  <c r="CD24" i="1" s="1"/>
  <c r="CE24" i="1" s="1"/>
  <c r="BL24" i="1"/>
  <c r="BP24" i="1" s="1"/>
  <c r="BM24" i="1"/>
  <c r="BN24" i="1"/>
  <c r="BO24" i="1"/>
  <c r="BZ24" i="1"/>
  <c r="DG21" i="1"/>
  <c r="DI21" i="1" s="1"/>
  <c r="AU21" i="1" s="1"/>
  <c r="DF21" i="1"/>
  <c r="DH21" i="1" s="1"/>
  <c r="AT21" i="1" s="1"/>
  <c r="BY36" i="1"/>
  <c r="DG14" i="1"/>
  <c r="DI14" i="1" s="1"/>
  <c r="AU14" i="1" s="1"/>
  <c r="DF14" i="1"/>
  <c r="DH14" i="1" s="1"/>
  <c r="AT14" i="1" s="1"/>
  <c r="BK18" i="1"/>
  <c r="DA18" i="1"/>
  <c r="DD18" i="1" s="1"/>
  <c r="BH18" i="1"/>
  <c r="BI18" i="1"/>
  <c r="BL18" i="1"/>
  <c r="BQ18" i="1" s="1"/>
  <c r="BM18" i="1"/>
  <c r="DA22" i="1"/>
  <c r="DD22" i="1" s="1"/>
  <c r="BJ22" i="1"/>
  <c r="DB22" i="1"/>
  <c r="CZ22" i="1" s="1"/>
  <c r="CY22" i="1"/>
  <c r="BH22" i="1"/>
  <c r="CY21" i="1"/>
  <c r="DB21" i="1"/>
  <c r="DC21" i="1" s="1"/>
  <c r="BH21" i="1"/>
  <c r="BJ21" i="1"/>
  <c r="DA21" i="1"/>
  <c r="DB20" i="1"/>
  <c r="DC20" i="1" s="1"/>
  <c r="CY20" i="1"/>
  <c r="BH20" i="1"/>
  <c r="BJ20" i="1"/>
  <c r="DA20" i="1"/>
  <c r="DD20" i="1" s="1"/>
  <c r="BM22" i="1"/>
  <c r="BK22" i="1"/>
  <c r="CD22" i="1" s="1"/>
  <c r="CE22" i="1" s="1"/>
  <c r="BL22" i="1"/>
  <c r="BN22" i="1"/>
  <c r="BO22" i="1"/>
  <c r="BL21" i="1"/>
  <c r="BP21" i="1" s="1"/>
  <c r="BN21" i="1"/>
  <c r="BK21" i="1"/>
  <c r="BM21" i="1"/>
  <c r="BO21" i="1"/>
  <c r="BK20" i="1"/>
  <c r="BL20" i="1"/>
  <c r="BP20" i="1" s="1"/>
  <c r="BN20" i="1"/>
  <c r="BM20" i="1"/>
  <c r="BO20" i="1"/>
  <c r="BI20" i="1"/>
  <c r="BI21" i="1"/>
  <c r="BI22" i="1"/>
  <c r="BZ36" i="1"/>
  <c r="DA13" i="1"/>
  <c r="DD13" i="1" s="1"/>
  <c r="DB13" i="1"/>
  <c r="CZ13" i="1" s="1"/>
  <c r="CY13" i="1"/>
  <c r="BI13" i="1"/>
  <c r="BJ13" i="1"/>
  <c r="BL13" i="1"/>
  <c r="BH13" i="1"/>
  <c r="AJ32" i="1"/>
  <c r="DB12" i="1"/>
  <c r="BI12" i="1"/>
  <c r="DA12" i="1"/>
  <c r="DD12" i="1" s="1"/>
  <c r="BJ12" i="1"/>
  <c r="CY12" i="1"/>
  <c r="BH12" i="1"/>
  <c r="BJ14" i="1"/>
  <c r="BL14" i="1"/>
  <c r="BP14" i="1" s="1"/>
  <c r="BJ15" i="1"/>
  <c r="H6" i="1"/>
  <c r="BP6" i="1"/>
  <c r="BP5" i="1"/>
  <c r="CY15" i="1"/>
  <c r="BN12" i="1"/>
  <c r="BN14" i="1"/>
  <c r="BN15" i="1"/>
  <c r="J14" i="2"/>
  <c r="J13" i="2" s="1"/>
  <c r="BN13" i="1"/>
  <c r="BM13" i="1"/>
  <c r="BO17" i="1"/>
  <c r="BM17" i="1"/>
  <c r="BK13" i="1"/>
  <c r="BL38" i="1"/>
  <c r="AJ18" i="1"/>
  <c r="BO15" i="1"/>
  <c r="BH15" i="1"/>
  <c r="BI15" i="1"/>
  <c r="BK15" i="1"/>
  <c r="CD15" i="1" s="1"/>
  <c r="CE15" i="1" s="1"/>
  <c r="DB15" i="1"/>
  <c r="CZ15" i="1" s="1"/>
  <c r="BL15" i="1"/>
  <c r="BQ15" i="1" s="1"/>
  <c r="BM15" i="1"/>
  <c r="AJ41" i="1"/>
  <c r="FW14" i="1"/>
  <c r="DA14" i="1"/>
  <c r="BH14" i="1"/>
  <c r="BI14" i="1"/>
  <c r="BK14" i="1"/>
  <c r="CY14" i="1"/>
  <c r="FZ14" i="1"/>
  <c r="FV14" i="1"/>
  <c r="FU14" i="1"/>
  <c r="FX14" i="1"/>
  <c r="FY14" i="1"/>
  <c r="GA14" i="1"/>
  <c r="BO14" i="1"/>
  <c r="FT14" i="1"/>
  <c r="BM14" i="1"/>
  <c r="CW12" i="1"/>
  <c r="AQ12" i="1" s="1"/>
  <c r="S4" i="1"/>
  <c r="AJ19" i="1"/>
  <c r="AJ16" i="1"/>
  <c r="AJ39" i="1"/>
  <c r="CR23" i="1"/>
  <c r="AJ23" i="1"/>
  <c r="AJ21" i="1"/>
  <c r="AJ40" i="1"/>
  <c r="AJ28" i="1"/>
  <c r="BR29" i="1"/>
  <c r="AK29" i="1" s="1"/>
  <c r="AJ29" i="1"/>
  <c r="AJ30" i="1"/>
  <c r="AJ24" i="1"/>
  <c r="AJ17" i="1"/>
  <c r="CU29" i="1"/>
  <c r="AJ35" i="1"/>
  <c r="BV36" i="1"/>
  <c r="CB36" i="1" s="1"/>
  <c r="AJ34" i="1"/>
  <c r="AJ31" i="1"/>
  <c r="AJ27" i="1"/>
  <c r="AJ15" i="1"/>
  <c r="BR38" i="1"/>
  <c r="AK38" i="1" s="1"/>
  <c r="BZ38" i="1"/>
  <c r="AJ38" i="1"/>
  <c r="CW41" i="1"/>
  <c r="AQ41" i="1" s="1"/>
  <c r="BZ37" i="1"/>
  <c r="AJ37" i="1"/>
  <c r="BR27" i="1"/>
  <c r="AK27" i="1" s="1"/>
  <c r="AJ36" i="1"/>
  <c r="AJ25" i="1"/>
  <c r="AJ42" i="1"/>
  <c r="BO33" i="1"/>
  <c r="AJ33" i="1"/>
  <c r="AJ20" i="1"/>
  <c r="BZ14" i="1"/>
  <c r="AJ14" i="1"/>
  <c r="BZ13" i="1"/>
  <c r="BO13" i="1"/>
  <c r="AJ13" i="1"/>
  <c r="BO12" i="1"/>
  <c r="CR43" i="1"/>
  <c r="BL12" i="1"/>
  <c r="BK12" i="1"/>
  <c r="BM12" i="1"/>
  <c r="AJ12" i="1"/>
  <c r="AJ43" i="1"/>
  <c r="AJ45" i="1"/>
  <c r="AC8" i="3" s="1"/>
  <c r="BP18" i="1" l="1"/>
  <c r="T7" i="1"/>
  <c r="U7" i="1" s="1"/>
  <c r="CA7" i="1"/>
  <c r="CV38" i="1"/>
  <c r="AP38" i="1" s="1"/>
  <c r="BY28" i="1"/>
  <c r="CV18" i="1"/>
  <c r="AP18" i="1" s="1"/>
  <c r="CW18" i="1"/>
  <c r="AQ18" i="1" s="1"/>
  <c r="BZ7" i="1"/>
  <c r="CV12" i="1"/>
  <c r="AP12" i="1" s="1"/>
  <c r="CV35" i="1"/>
  <c r="AP35" i="1" s="1"/>
  <c r="CV23" i="1"/>
  <c r="AP23" i="1" s="1"/>
  <c r="BR23" i="1"/>
  <c r="AK23" i="1" s="1"/>
  <c r="BT15" i="1"/>
  <c r="CK15" i="1" s="1"/>
  <c r="BZ5" i="1"/>
  <c r="D47" i="2"/>
  <c r="BT39" i="1"/>
  <c r="CP39" i="1" s="1"/>
  <c r="CR38" i="1"/>
  <c r="BY32" i="1"/>
  <c r="BY22" i="1"/>
  <c r="CU20" i="1"/>
  <c r="BR18" i="1"/>
  <c r="AK18" i="1" s="1"/>
  <c r="BY12" i="1"/>
  <c r="BB14" i="1"/>
  <c r="C14" i="1" s="1"/>
  <c r="C13" i="1"/>
  <c r="D13" i="1" s="1"/>
  <c r="DC38" i="1"/>
  <c r="BQ29" i="1"/>
  <c r="BQ36" i="1"/>
  <c r="J33" i="2"/>
  <c r="K34" i="2"/>
  <c r="BQ30" i="1"/>
  <c r="DE40" i="1"/>
  <c r="CR16" i="1"/>
  <c r="CH17" i="1"/>
  <c r="AL17" i="1" s="1"/>
  <c r="B42" i="1"/>
  <c r="BT33" i="1"/>
  <c r="CP33" i="1" s="1"/>
  <c r="E42" i="2"/>
  <c r="G45" i="2" s="1"/>
  <c r="CD18" i="1"/>
  <c r="CE18" i="1" s="1"/>
  <c r="CD16" i="1"/>
  <c r="CE16" i="1" s="1"/>
  <c r="CD33" i="1"/>
  <c r="CE33" i="1" s="1"/>
  <c r="CU19" i="1"/>
  <c r="BY13" i="1"/>
  <c r="I43" i="2"/>
  <c r="BS23" i="1"/>
  <c r="I33" i="2"/>
  <c r="I37" i="2" s="1"/>
  <c r="CR24" i="1"/>
  <c r="BV16" i="1"/>
  <c r="CC16" i="1" s="1"/>
  <c r="CD13" i="1"/>
  <c r="CE13" i="1" s="1"/>
  <c r="CD21" i="1"/>
  <c r="CE21" i="1" s="1"/>
  <c r="CD19" i="1"/>
  <c r="CE19" i="1" s="1"/>
  <c r="CZ21" i="1"/>
  <c r="CH38" i="1"/>
  <c r="AL38" i="1" s="1"/>
  <c r="CD12" i="1"/>
  <c r="CE12" i="1" s="1"/>
  <c r="CX12" i="1"/>
  <c r="AR12" i="1" s="1"/>
  <c r="CD14" i="1"/>
  <c r="CE14" i="1" s="1"/>
  <c r="K14" i="2"/>
  <c r="K13" i="2" s="1"/>
  <c r="BY23" i="1"/>
  <c r="CD20" i="1"/>
  <c r="CE20" i="1" s="1"/>
  <c r="CV40" i="1"/>
  <c r="AP40" i="1" s="1"/>
  <c r="CD36" i="1"/>
  <c r="CE36" i="1" s="1"/>
  <c r="CU35" i="1"/>
  <c r="BR35" i="1"/>
  <c r="AK35" i="1" s="1"/>
  <c r="CW34" i="1"/>
  <c r="AQ34" i="1" s="1"/>
  <c r="BR34" i="1"/>
  <c r="AK34" i="1" s="1"/>
  <c r="CV32" i="1"/>
  <c r="AP32" i="1" s="1"/>
  <c r="BV32" i="1"/>
  <c r="CB32" i="1" s="1"/>
  <c r="CD31" i="1"/>
  <c r="CE31" i="1" s="1"/>
  <c r="CF31" i="1"/>
  <c r="CX30" i="1"/>
  <c r="AR30" i="1" s="1"/>
  <c r="BT30" i="1"/>
  <c r="CK30" i="1" s="1"/>
  <c r="CD29" i="1"/>
  <c r="CE29" i="1" s="1"/>
  <c r="CU28" i="1"/>
  <c r="CI28" i="1"/>
  <c r="AM28" i="1" s="1"/>
  <c r="CD27" i="1"/>
  <c r="CE27" i="1" s="1"/>
  <c r="CU25" i="1"/>
  <c r="CW24" i="1"/>
  <c r="AQ24" i="1" s="1"/>
  <c r="CW23" i="1"/>
  <c r="AQ23" i="1" s="1"/>
  <c r="CU22" i="1"/>
  <c r="CR22" i="1"/>
  <c r="CX21" i="1"/>
  <c r="AR21" i="1" s="1"/>
  <c r="BY18" i="1"/>
  <c r="BY15" i="1"/>
  <c r="BR14" i="1"/>
  <c r="AK14" i="1" s="1"/>
  <c r="CV13" i="1"/>
  <c r="AP13" i="1" s="1"/>
  <c r="BV12" i="1"/>
  <c r="CB12" i="1" s="1"/>
  <c r="DC36" i="1"/>
  <c r="BS17" i="1"/>
  <c r="BP34" i="1"/>
  <c r="DE28" i="1"/>
  <c r="K24" i="2"/>
  <c r="K23" i="2" s="1"/>
  <c r="CF12" i="1"/>
  <c r="CR13" i="1"/>
  <c r="CB7" i="1"/>
  <c r="CV30" i="1"/>
  <c r="AP30" i="1" s="1"/>
  <c r="CW40" i="1"/>
  <c r="AQ40" i="1" s="1"/>
  <c r="CX34" i="1"/>
  <c r="AR34" i="1" s="1"/>
  <c r="BS38" i="1"/>
  <c r="BY35" i="1"/>
  <c r="DC28" i="1"/>
  <c r="CF13" i="1"/>
  <c r="BY33" i="1"/>
  <c r="BF42" i="1"/>
  <c r="BJ42" i="1" s="1"/>
  <c r="CI42" i="1" s="1"/>
  <c r="CV20" i="1"/>
  <c r="AP20" i="1" s="1"/>
  <c r="CH34" i="1"/>
  <c r="AL34" i="1" s="1"/>
  <c r="BT13" i="1"/>
  <c r="CP13" i="1" s="1"/>
  <c r="BY34" i="1"/>
  <c r="CI13" i="1"/>
  <c r="AM13" i="1" s="1"/>
  <c r="CW37" i="1"/>
  <c r="AQ37" i="1" s="1"/>
  <c r="BR37" i="1"/>
  <c r="AK37" i="1" s="1"/>
  <c r="DE32" i="1"/>
  <c r="CI34" i="1"/>
  <c r="AM34" i="1" s="1"/>
  <c r="V70" i="1"/>
  <c r="BV13" i="1"/>
  <c r="CA13" i="1" s="1"/>
  <c r="U5" i="1"/>
  <c r="BT22" i="1"/>
  <c r="CK22" i="1" s="1"/>
  <c r="CV34" i="1"/>
  <c r="AP34" i="1" s="1"/>
  <c r="CX19" i="1"/>
  <c r="AR19" i="1" s="1"/>
  <c r="BZ28" i="1"/>
  <c r="CX20" i="1"/>
  <c r="AR20" i="1" s="1"/>
  <c r="CH22" i="1"/>
  <c r="AL22" i="1" s="1"/>
  <c r="BV23" i="1"/>
  <c r="CA23" i="1" s="1"/>
  <c r="BR22" i="1"/>
  <c r="AK22" i="1" s="1"/>
  <c r="BR21" i="1"/>
  <c r="AK21" i="1" s="1"/>
  <c r="CX18" i="1"/>
  <c r="AR18" i="1" s="1"/>
  <c r="BP4" i="1"/>
  <c r="CA36" i="1"/>
  <c r="BP31" i="1"/>
  <c r="DC30" i="1"/>
  <c r="CZ19" i="1"/>
  <c r="BT14" i="1"/>
  <c r="CP14" i="1" s="1"/>
  <c r="BY27" i="1"/>
  <c r="BY24" i="1"/>
  <c r="BZ22" i="1"/>
  <c r="BV27" i="1"/>
  <c r="BW27" i="1" s="1"/>
  <c r="I3" i="2"/>
  <c r="I7" i="2" s="1"/>
  <c r="I9" i="2" s="1"/>
  <c r="H4" i="1"/>
  <c r="BR16" i="1"/>
  <c r="AK16" i="1" s="1"/>
  <c r="F47" i="2"/>
  <c r="I23" i="2"/>
  <c r="I27" i="2" s="1"/>
  <c r="BY16" i="1"/>
  <c r="CI21" i="1"/>
  <c r="AM21" i="1" s="1"/>
  <c r="BP25" i="1"/>
  <c r="CG25" i="1"/>
  <c r="BU18" i="1"/>
  <c r="CX40" i="1"/>
  <c r="AR40" i="1" s="1"/>
  <c r="BT34" i="1"/>
  <c r="CP34" i="1" s="1"/>
  <c r="CX32" i="1"/>
  <c r="AR32" i="1" s="1"/>
  <c r="BR13" i="1"/>
  <c r="AK13" i="1" s="1"/>
  <c r="J3" i="2"/>
  <c r="K4" i="2"/>
  <c r="CW38" i="1"/>
  <c r="AQ38" i="1" s="1"/>
  <c r="CU38" i="1"/>
  <c r="CW35" i="1"/>
  <c r="AQ35" i="1" s="1"/>
  <c r="CX35" i="1"/>
  <c r="AR35" i="1" s="1"/>
  <c r="CU17" i="1"/>
  <c r="CW17" i="1"/>
  <c r="AQ17" i="1" s="1"/>
  <c r="CX17" i="1"/>
  <c r="AR17" i="1" s="1"/>
  <c r="CI39" i="1"/>
  <c r="AM39" i="1" s="1"/>
  <c r="BV37" i="1"/>
  <c r="CB37" i="1" s="1"/>
  <c r="BR39" i="1"/>
  <c r="AK39" i="1" s="1"/>
  <c r="BY37" i="1"/>
  <c r="CX37" i="1"/>
  <c r="AR37" i="1" s="1"/>
  <c r="BV30" i="1"/>
  <c r="CA30" i="1" s="1"/>
  <c r="BV18" i="1"/>
  <c r="CA18" i="1" s="1"/>
  <c r="CW19" i="1"/>
  <c r="AQ19" i="1" s="1"/>
  <c r="CW25" i="1"/>
  <c r="AQ25" i="1" s="1"/>
  <c r="CR28" i="1"/>
  <c r="CW28" i="1"/>
  <c r="AQ28" i="1" s="1"/>
  <c r="BZ32" i="1"/>
  <c r="BT28" i="1"/>
  <c r="CP28" i="1" s="1"/>
  <c r="BZ35" i="1"/>
  <c r="BU21" i="1"/>
  <c r="CI20" i="1"/>
  <c r="AM20" i="1" s="1"/>
  <c r="DE21" i="1"/>
  <c r="DC24" i="1"/>
  <c r="DE25" i="1"/>
  <c r="DE41" i="1"/>
  <c r="BZ23" i="1"/>
  <c r="CW39" i="1"/>
  <c r="AQ39" i="1" s="1"/>
  <c r="CF39" i="1"/>
  <c r="BY39" i="1"/>
  <c r="BT38" i="1"/>
  <c r="CK38" i="1" s="1"/>
  <c r="BV38" i="1"/>
  <c r="CB38" i="1" s="1"/>
  <c r="BY38" i="1"/>
  <c r="DE37" i="1"/>
  <c r="BR36" i="1"/>
  <c r="AK36" i="1" s="1"/>
  <c r="BT36" i="1"/>
  <c r="CP36" i="1" s="1"/>
  <c r="CW30" i="1"/>
  <c r="AQ30" i="1" s="1"/>
  <c r="CU30" i="1"/>
  <c r="BR30" i="1"/>
  <c r="AK30" i="1" s="1"/>
  <c r="CX28" i="1"/>
  <c r="AR28" i="1" s="1"/>
  <c r="BR28" i="1"/>
  <c r="AK28" i="1" s="1"/>
  <c r="CW22" i="1"/>
  <c r="AQ22" i="1" s="1"/>
  <c r="CR15" i="1"/>
  <c r="BR15" i="1"/>
  <c r="AK15" i="1" s="1"/>
  <c r="BV15" i="1"/>
  <c r="CC15" i="1" s="1"/>
  <c r="CR12" i="1"/>
  <c r="BZ12" i="1"/>
  <c r="BT12" i="1"/>
  <c r="CP12" i="1" s="1"/>
  <c r="DC22" i="1"/>
  <c r="CR18" i="1"/>
  <c r="CR39" i="1"/>
  <c r="CV17" i="1"/>
  <c r="AP17" i="1" s="1"/>
  <c r="CV33" i="1"/>
  <c r="AP33" i="1" s="1"/>
  <c r="CX33" i="1"/>
  <c r="AR33" i="1" s="1"/>
  <c r="CA4" i="1"/>
  <c r="T4" i="1"/>
  <c r="DD24" i="1"/>
  <c r="DE24" i="1"/>
  <c r="DE38" i="1"/>
  <c r="CI35" i="1"/>
  <c r="AM35" i="1" s="1"/>
  <c r="BT35" i="1"/>
  <c r="CK35" i="1" s="1"/>
  <c r="CR35" i="1"/>
  <c r="CR33" i="1"/>
  <c r="CF33" i="1"/>
  <c r="BQ26" i="1"/>
  <c r="BQ24" i="1"/>
  <c r="DE39" i="1"/>
  <c r="BT32" i="1"/>
  <c r="BT37" i="1"/>
  <c r="CK37" i="1" s="1"/>
  <c r="CU39" i="1"/>
  <c r="CU41" i="1"/>
  <c r="CV19" i="1"/>
  <c r="AP19" i="1" s="1"/>
  <c r="CV25" i="1"/>
  <c r="AP25" i="1" s="1"/>
  <c r="BV28" i="1"/>
  <c r="CV37" i="1"/>
  <c r="AP37" i="1" s="1"/>
  <c r="DE22" i="1"/>
  <c r="CR32" i="1"/>
  <c r="DE30" i="1"/>
  <c r="CX29" i="1"/>
  <c r="AR29" i="1" s="1"/>
  <c r="CV29" i="1"/>
  <c r="AP29" i="1" s="1"/>
  <c r="CX27" i="1"/>
  <c r="AR27" i="1" s="1"/>
  <c r="CV27" i="1"/>
  <c r="AP27" i="1" s="1"/>
  <c r="DE20" i="1"/>
  <c r="CI36" i="1"/>
  <c r="CM36" i="1" s="1"/>
  <c r="CF34" i="1"/>
  <c r="CG14" i="1"/>
  <c r="CK16" i="1"/>
  <c r="CF28" i="1"/>
  <c r="DE18" i="1"/>
  <c r="BR12" i="1"/>
  <c r="AK12" i="1" s="1"/>
  <c r="BR33" i="1"/>
  <c r="AK33" i="1" s="1"/>
  <c r="BR32" i="1"/>
  <c r="AK32" i="1" s="1"/>
  <c r="CA5" i="1"/>
  <c r="BT24" i="1"/>
  <c r="CK24" i="1" s="1"/>
  <c r="CR36" i="1"/>
  <c r="BV22" i="1"/>
  <c r="CC22" i="1" s="1"/>
  <c r="CR37" i="1"/>
  <c r="CX39" i="1"/>
  <c r="AR39" i="1" s="1"/>
  <c r="CR27" i="1"/>
  <c r="CU33" i="1"/>
  <c r="CU18" i="1"/>
  <c r="BZ39" i="1"/>
  <c r="CU13" i="1"/>
  <c r="BT18" i="1"/>
  <c r="CK18" i="1" s="1"/>
  <c r="BR24" i="1"/>
  <c r="AK24" i="1" s="1"/>
  <c r="CX25" i="1"/>
  <c r="AR25" i="1" s="1"/>
  <c r="BY30" i="1"/>
  <c r="CW29" i="1"/>
  <c r="AQ29" i="1" s="1"/>
  <c r="CX38" i="1"/>
  <c r="AR38" i="1" s="1"/>
  <c r="CU40" i="1"/>
  <c r="BU14" i="1"/>
  <c r="BV35" i="1"/>
  <c r="CA35" i="1" s="1"/>
  <c r="DC18" i="1"/>
  <c r="CZ18" i="1"/>
  <c r="V66" i="1"/>
  <c r="R66" i="1"/>
  <c r="DE36" i="1"/>
  <c r="CU34" i="1"/>
  <c r="BZ34" i="1"/>
  <c r="CR34" i="1"/>
  <c r="CU32" i="1"/>
  <c r="DE31" i="1"/>
  <c r="BV14" i="1"/>
  <c r="CC14" i="1" s="1"/>
  <c r="CR14" i="1"/>
  <c r="BU31" i="1"/>
  <c r="CD30" i="1"/>
  <c r="CE30" i="1" s="1"/>
  <c r="BS29" i="1"/>
  <c r="BU28" i="1"/>
  <c r="BV25" i="1"/>
  <c r="CC25" i="1" s="1"/>
  <c r="CR20" i="1"/>
  <c r="I18" i="2"/>
  <c r="CH37" i="1"/>
  <c r="AL37" i="1" s="1"/>
  <c r="CH35" i="1"/>
  <c r="AL35" i="1" s="1"/>
  <c r="CI33" i="1"/>
  <c r="CH31" i="1"/>
  <c r="AL31" i="1" s="1"/>
  <c r="CH29" i="1"/>
  <c r="AL29" i="1" s="1"/>
  <c r="CI27" i="1"/>
  <c r="AM27" i="1" s="1"/>
  <c r="CH25" i="1"/>
  <c r="AL25" i="1" s="1"/>
  <c r="CH23" i="1"/>
  <c r="AL23" i="1" s="1"/>
  <c r="CH18" i="1"/>
  <c r="AL18" i="1" s="1"/>
  <c r="CH16" i="1"/>
  <c r="AL16" i="1" s="1"/>
  <c r="CR30" i="1"/>
  <c r="CV28" i="1"/>
  <c r="AP28" i="1" s="1"/>
  <c r="CV22" i="1"/>
  <c r="AP22" i="1" s="1"/>
  <c r="BZ30" i="1"/>
  <c r="DE19" i="1"/>
  <c r="BS39" i="1"/>
  <c r="CD39" i="1"/>
  <c r="CE39" i="1" s="1"/>
  <c r="CD38" i="1"/>
  <c r="CE38" i="1" s="1"/>
  <c r="BS37" i="1"/>
  <c r="CD34" i="1"/>
  <c r="CE34" i="1" s="1"/>
  <c r="CD28" i="1"/>
  <c r="CE28" i="1" s="1"/>
  <c r="CU27" i="1"/>
  <c r="CH36" i="1"/>
  <c r="AL36" i="1" s="1"/>
  <c r="CH32" i="1"/>
  <c r="AL32" i="1" s="1"/>
  <c r="CI30" i="1"/>
  <c r="AM30" i="1" s="1"/>
  <c r="CH28" i="1"/>
  <c r="AL28" i="1" s="1"/>
  <c r="CI26" i="1"/>
  <c r="AM26" i="1" s="1"/>
  <c r="CI24" i="1"/>
  <c r="AM24" i="1" s="1"/>
  <c r="CI19" i="1"/>
  <c r="AM19" i="1" s="1"/>
  <c r="CI17" i="1"/>
  <c r="AM17" i="1" s="1"/>
  <c r="CG23" i="1"/>
  <c r="CI23" i="1"/>
  <c r="AM23" i="1" s="1"/>
  <c r="CI29" i="1"/>
  <c r="AM29" i="1" s="1"/>
  <c r="CZ32" i="1"/>
  <c r="CH27" i="1"/>
  <c r="AL27" i="1" s="1"/>
  <c r="BQ23" i="1"/>
  <c r="R64" i="1"/>
  <c r="BQ35" i="1"/>
  <c r="CA28" i="1"/>
  <c r="BQ37" i="1"/>
  <c r="CP15" i="1"/>
  <c r="CZ26" i="1"/>
  <c r="CH13" i="1"/>
  <c r="AL13" i="1" s="1"/>
  <c r="CZ27" i="1"/>
  <c r="CI31" i="1"/>
  <c r="AM31" i="1" s="1"/>
  <c r="CH26" i="1"/>
  <c r="AL26" i="1" s="1"/>
  <c r="CI32" i="1"/>
  <c r="DE17" i="1"/>
  <c r="DE12" i="1"/>
  <c r="DD19" i="1"/>
  <c r="BU15" i="1"/>
  <c r="BU32" i="1"/>
  <c r="CF37" i="1"/>
  <c r="BS27" i="1"/>
  <c r="BE35" i="1"/>
  <c r="BS21" i="1"/>
  <c r="BQ12" i="1"/>
  <c r="BQ14" i="1"/>
  <c r="DC13" i="1"/>
  <c r="DE13" i="1"/>
  <c r="DC15" i="1"/>
  <c r="CK23" i="1"/>
  <c r="CZ20" i="1"/>
  <c r="DD21" i="1"/>
  <c r="AC6" i="3"/>
  <c r="CF32" i="1"/>
  <c r="DC42" i="1"/>
  <c r="CG22" i="1"/>
  <c r="CG24" i="1"/>
  <c r="CI25" i="1"/>
  <c r="AM25" i="1" s="1"/>
  <c r="CI37" i="1"/>
  <c r="DC23" i="1"/>
  <c r="CF35" i="1"/>
  <c r="CF20" i="1"/>
  <c r="CZ35" i="1"/>
  <c r="DD37" i="1"/>
  <c r="R67" i="1"/>
  <c r="BU16" i="1"/>
  <c r="CG36" i="1"/>
  <c r="CF36" i="1"/>
  <c r="BS34" i="1"/>
  <c r="BU33" i="1"/>
  <c r="CG30" i="1"/>
  <c r="DE29" i="1"/>
  <c r="DD30" i="1"/>
  <c r="CG26" i="1"/>
  <c r="BS32" i="1"/>
  <c r="CC33" i="1"/>
  <c r="BX33" i="1" s="1"/>
  <c r="CB24" i="1"/>
  <c r="BX24" i="1" s="1"/>
  <c r="BP32" i="1"/>
  <c r="CF30" i="1"/>
  <c r="R65" i="1"/>
  <c r="CZ37" i="1"/>
  <c r="CG35" i="1"/>
  <c r="CI18" i="1"/>
  <c r="AM18" i="1" s="1"/>
  <c r="CH39" i="1"/>
  <c r="AL39" i="1" s="1"/>
  <c r="BS28" i="1"/>
  <c r="AC2" i="3"/>
  <c r="CF19" i="1"/>
  <c r="CZ31" i="1"/>
  <c r="CI22" i="1"/>
  <c r="AM22" i="1" s="1"/>
  <c r="CG34" i="1"/>
  <c r="DF43" i="1"/>
  <c r="BS33" i="1"/>
  <c r="DD32" i="1"/>
  <c r="CA34" i="1"/>
  <c r="CG15" i="1"/>
  <c r="BP15" i="1"/>
  <c r="BS36" i="1"/>
  <c r="V68" i="1"/>
  <c r="DC41" i="1"/>
  <c r="AC5" i="3"/>
  <c r="BQ20" i="1"/>
  <c r="DE34" i="1"/>
  <c r="CC34" i="1"/>
  <c r="CO34" i="1" s="1"/>
  <c r="BU12" i="1"/>
  <c r="BU20" i="1"/>
  <c r="BS24" i="1"/>
  <c r="DC40" i="1"/>
  <c r="BU23" i="1"/>
  <c r="BE17" i="1"/>
  <c r="BS13" i="1"/>
  <c r="CG13" i="1"/>
  <c r="BU36" i="1"/>
  <c r="CF15" i="1"/>
  <c r="BS18" i="1"/>
  <c r="BU39" i="1"/>
  <c r="BS30" i="1"/>
  <c r="CG29" i="1"/>
  <c r="CG31" i="1"/>
  <c r="BU25" i="1"/>
  <c r="BS35" i="1"/>
  <c r="BS14" i="1"/>
  <c r="CG32" i="1"/>
  <c r="CG37" i="1"/>
  <c r="DD36" i="1"/>
  <c r="CI16" i="1"/>
  <c r="CF23" i="1"/>
  <c r="CZ39" i="1"/>
  <c r="DD41" i="1"/>
  <c r="CF24" i="1"/>
  <c r="BP12" i="1"/>
  <c r="BU13" i="1"/>
  <c r="CA24" i="1"/>
  <c r="CZ17" i="1"/>
  <c r="BU30" i="1"/>
  <c r="BU29" i="1"/>
  <c r="BS12" i="1"/>
  <c r="DC33" i="1"/>
  <c r="DC16" i="1"/>
  <c r="DC14" i="1"/>
  <c r="DC34" i="1"/>
  <c r="CP27" i="1"/>
  <c r="BS22" i="1"/>
  <c r="CF14" i="1"/>
  <c r="AC3" i="3"/>
  <c r="DE35" i="1"/>
  <c r="BU37" i="1"/>
  <c r="BU34" i="1"/>
  <c r="R69" i="1"/>
  <c r="BQ19" i="1"/>
  <c r="BS20" i="1"/>
  <c r="CG18" i="1"/>
  <c r="BQ31" i="1"/>
  <c r="BS16" i="1"/>
  <c r="AC9" i="3"/>
  <c r="AC7" i="3"/>
  <c r="DC25" i="1"/>
  <c r="BU35" i="1"/>
  <c r="CG12" i="1"/>
  <c r="AC4" i="3"/>
  <c r="BS26" i="1"/>
  <c r="AL8" i="1"/>
  <c r="CG27" i="1"/>
  <c r="BP38" i="1"/>
  <c r="CF38" i="1"/>
  <c r="CG38" i="1"/>
  <c r="BQ38" i="1"/>
  <c r="CI15" i="1"/>
  <c r="CH15" i="1"/>
  <c r="AL15" i="1" s="1"/>
  <c r="DC12" i="1"/>
  <c r="CZ12" i="1"/>
  <c r="BQ16" i="1"/>
  <c r="CG16" i="1"/>
  <c r="CG17" i="1"/>
  <c r="BU17" i="1"/>
  <c r="CG19" i="1"/>
  <c r="BS19" i="1"/>
  <c r="CF16" i="1"/>
  <c r="CC36" i="1"/>
  <c r="CO36" i="1" s="1"/>
  <c r="CA39" i="1"/>
  <c r="CC39" i="1"/>
  <c r="CO39" i="1" s="1"/>
  <c r="DD14" i="1"/>
  <c r="DE14" i="1"/>
  <c r="BU26" i="1"/>
  <c r="BU27" i="1"/>
  <c r="CF29" i="1"/>
  <c r="CH20" i="1"/>
  <c r="AL20" i="1" s="1"/>
  <c r="BQ21" i="1"/>
  <c r="CF18" i="1"/>
  <c r="CZ29" i="1"/>
  <c r="BQ17" i="1"/>
  <c r="BF41" i="1"/>
  <c r="BS15" i="1"/>
  <c r="BQ13" i="1"/>
  <c r="BP13" i="1"/>
  <c r="DE33" i="1"/>
  <c r="BQ33" i="1"/>
  <c r="BP33" i="1"/>
  <c r="CG33" i="1"/>
  <c r="B40" i="1"/>
  <c r="BF40" i="1"/>
  <c r="BG40" i="1"/>
  <c r="BQ39" i="1"/>
  <c r="BP39" i="1"/>
  <c r="CG39" i="1"/>
  <c r="CG20" i="1"/>
  <c r="AM33" i="1"/>
  <c r="DE27" i="1"/>
  <c r="CA33" i="1"/>
  <c r="B41" i="1"/>
  <c r="BQ22" i="1"/>
  <c r="BP22" i="1"/>
  <c r="CF22" i="1"/>
  <c r="BP28" i="1"/>
  <c r="CG28" i="1"/>
  <c r="BQ28" i="1"/>
  <c r="CF27" i="1"/>
  <c r="BP27" i="1"/>
  <c r="BU22" i="1"/>
  <c r="BU24" i="1"/>
  <c r="AT16" i="1"/>
  <c r="AT43" i="1" s="1"/>
  <c r="DH43" i="1"/>
  <c r="DI27" i="1"/>
  <c r="AU27" i="1" s="1"/>
  <c r="DG43" i="1"/>
  <c r="AU23" i="1"/>
  <c r="BE14" i="1"/>
  <c r="BE31" i="1"/>
  <c r="BE19" i="1"/>
  <c r="BE40" i="1"/>
  <c r="BE34" i="1"/>
  <c r="BE38" i="1"/>
  <c r="BE24" i="1"/>
  <c r="BE28" i="1"/>
  <c r="BE12" i="1"/>
  <c r="BE32" i="1"/>
  <c r="BE37" i="1"/>
  <c r="BE27" i="1"/>
  <c r="BE26" i="1"/>
  <c r="BE36" i="1"/>
  <c r="BE25" i="1"/>
  <c r="BE16" i="1"/>
  <c r="BE18" i="1"/>
  <c r="BE30" i="1"/>
  <c r="BE33" i="1"/>
  <c r="BE39" i="1"/>
  <c r="BE29" i="1"/>
  <c r="BE13" i="1"/>
  <c r="BE21" i="1"/>
  <c r="BE41" i="1"/>
  <c r="BE20" i="1"/>
  <c r="BE23" i="1"/>
  <c r="BE22" i="1"/>
  <c r="BE42" i="1"/>
  <c r="BE15" i="1"/>
  <c r="D14" i="1"/>
  <c r="CH14" i="1"/>
  <c r="AL14" i="1" s="1"/>
  <c r="CI14" i="1"/>
  <c r="D50" i="2"/>
  <c r="B47" i="2"/>
  <c r="I47" i="2" s="1"/>
  <c r="K33" i="2"/>
  <c r="L34" i="2"/>
  <c r="V7" i="1"/>
  <c r="CC7" i="1"/>
  <c r="K44" i="2"/>
  <c r="J43" i="2"/>
  <c r="CX36" i="1"/>
  <c r="AR36" i="1" s="1"/>
  <c r="CV36" i="1"/>
  <c r="AP36" i="1" s="1"/>
  <c r="CU36" i="1"/>
  <c r="CU31" i="1"/>
  <c r="CX31" i="1"/>
  <c r="AR31" i="1" s="1"/>
  <c r="CV31" i="1"/>
  <c r="AP31" i="1" s="1"/>
  <c r="BY31" i="1"/>
  <c r="BT31" i="1"/>
  <c r="BV31" i="1"/>
  <c r="BR31" i="1"/>
  <c r="AK31" i="1" s="1"/>
  <c r="BS31" i="1"/>
  <c r="CR31" i="1"/>
  <c r="CR29" i="1"/>
  <c r="BY29" i="1"/>
  <c r="BV29" i="1"/>
  <c r="BZ29" i="1"/>
  <c r="BT29" i="1"/>
  <c r="BZ26" i="1"/>
  <c r="CR26" i="1"/>
  <c r="CF26" i="1"/>
  <c r="BV26" i="1"/>
  <c r="BT26" i="1"/>
  <c r="BY26" i="1"/>
  <c r="CM26" i="1" s="1"/>
  <c r="BR26" i="1"/>
  <c r="AK26" i="1" s="1"/>
  <c r="CF25" i="1"/>
  <c r="BS25" i="1"/>
  <c r="CR25" i="1"/>
  <c r="BR25" i="1"/>
  <c r="AK25" i="1" s="1"/>
  <c r="BT25" i="1"/>
  <c r="BY25" i="1"/>
  <c r="CU24" i="1"/>
  <c r="CV24" i="1"/>
  <c r="AP24" i="1" s="1"/>
  <c r="CX24" i="1"/>
  <c r="AR24" i="1" s="1"/>
  <c r="CH21" i="1"/>
  <c r="AL21" i="1" s="1"/>
  <c r="BY21" i="1"/>
  <c r="CG21" i="1"/>
  <c r="BZ21" i="1"/>
  <c r="BV21" i="1"/>
  <c r="CR21" i="1"/>
  <c r="CF21" i="1"/>
  <c r="BT21" i="1"/>
  <c r="BY20" i="1"/>
  <c r="BZ20" i="1"/>
  <c r="BV20" i="1"/>
  <c r="BT20" i="1"/>
  <c r="BR20" i="1"/>
  <c r="AK20" i="1" s="1"/>
  <c r="BR19" i="1"/>
  <c r="AK19" i="1" s="1"/>
  <c r="BY19" i="1"/>
  <c r="CR19" i="1"/>
  <c r="BT19" i="1"/>
  <c r="BV19" i="1"/>
  <c r="BU19" i="1"/>
  <c r="CR17" i="1"/>
  <c r="BT17" i="1"/>
  <c r="CF17" i="1"/>
  <c r="BY17" i="1"/>
  <c r="BR17" i="1"/>
  <c r="DE16" i="1"/>
  <c r="CX16" i="1"/>
  <c r="AR16" i="1" s="1"/>
  <c r="CV16" i="1"/>
  <c r="AP16" i="1" s="1"/>
  <c r="CW16" i="1"/>
  <c r="AQ16" i="1" s="1"/>
  <c r="CU16" i="1"/>
  <c r="CW15" i="1"/>
  <c r="AQ15" i="1" s="1"/>
  <c r="CU15" i="1"/>
  <c r="CX15" i="1"/>
  <c r="AR15" i="1" s="1"/>
  <c r="CV15" i="1"/>
  <c r="AP15" i="1" s="1"/>
  <c r="CV14" i="1"/>
  <c r="CW14" i="1"/>
  <c r="AQ14" i="1" s="1"/>
  <c r="CU14" i="1"/>
  <c r="CX14" i="1"/>
  <c r="AR14" i="1" s="1"/>
  <c r="BI42" i="1"/>
  <c r="CI12" i="1"/>
  <c r="CH12" i="1"/>
  <c r="L24" i="2"/>
  <c r="CV42" i="1"/>
  <c r="AP42" i="1" s="1"/>
  <c r="DE42" i="1"/>
  <c r="CX42" i="1"/>
  <c r="AR42" i="1" s="1"/>
  <c r="CU42" i="1"/>
  <c r="CW42" i="1"/>
  <c r="AQ42" i="1" s="1"/>
  <c r="CV41" i="1"/>
  <c r="AP41" i="1" s="1"/>
  <c r="CW36" i="1"/>
  <c r="AQ36" i="1" s="1"/>
  <c r="CW31" i="1"/>
  <c r="AQ31" i="1" s="1"/>
  <c r="CW26" i="1"/>
  <c r="AQ26" i="1" s="1"/>
  <c r="DE26" i="1"/>
  <c r="CX26" i="1"/>
  <c r="AR26" i="1" s="1"/>
  <c r="CU26" i="1"/>
  <c r="CV21" i="1"/>
  <c r="AP21" i="1" s="1"/>
  <c r="CW21" i="1"/>
  <c r="AQ21" i="1" s="1"/>
  <c r="CU21" i="1"/>
  <c r="BV17" i="1"/>
  <c r="DE15" i="1"/>
  <c r="BT42" i="1"/>
  <c r="CX13" i="1"/>
  <c r="CW13" i="1"/>
  <c r="S6" i="1"/>
  <c r="BZ6" i="1"/>
  <c r="CX23" i="1"/>
  <c r="AR23" i="1" s="1"/>
  <c r="DE23" i="1"/>
  <c r="CU23" i="1"/>
  <c r="CI38" i="1"/>
  <c r="CH33" i="1"/>
  <c r="AL33" i="1" s="1"/>
  <c r="BU38" i="1"/>
  <c r="CH30" i="1"/>
  <c r="AL30" i="1" s="1"/>
  <c r="CH24" i="1"/>
  <c r="AL24" i="1" s="1"/>
  <c r="CD17" i="1"/>
  <c r="CE17" i="1" s="1"/>
  <c r="B12" i="1"/>
  <c r="C12" i="1"/>
  <c r="BD14" i="1" l="1"/>
  <c r="GJ13" i="1"/>
  <c r="I8" i="2"/>
  <c r="BB15" i="1"/>
  <c r="BB16" i="1" s="1"/>
  <c r="BW39" i="1"/>
  <c r="L14" i="2"/>
  <c r="L13" i="2" s="1"/>
  <c r="CK39" i="1"/>
  <c r="BV42" i="1"/>
  <c r="BY42" i="1"/>
  <c r="BM42" i="1"/>
  <c r="BH42" i="1"/>
  <c r="BU42" i="1"/>
  <c r="BS42" i="1"/>
  <c r="BW24" i="1"/>
  <c r="CB30" i="1"/>
  <c r="BW36" i="1"/>
  <c r="BW15" i="1"/>
  <c r="CK36" i="1"/>
  <c r="CM28" i="1"/>
  <c r="CC37" i="1"/>
  <c r="BW13" i="1"/>
  <c r="CC30" i="1"/>
  <c r="CA12" i="1"/>
  <c r="CC12" i="1"/>
  <c r="CO12" i="1" s="1"/>
  <c r="CB25" i="1"/>
  <c r="BX25" i="1" s="1"/>
  <c r="CL25" i="1" s="1"/>
  <c r="CM21" i="1"/>
  <c r="CM31" i="1"/>
  <c r="CK28" i="1"/>
  <c r="BX39" i="1"/>
  <c r="CL39" i="1" s="1"/>
  <c r="CP30" i="1"/>
  <c r="CM13" i="1"/>
  <c r="CP22" i="1"/>
  <c r="CK33" i="1"/>
  <c r="CM27" i="1"/>
  <c r="CM17" i="1"/>
  <c r="BW28" i="1"/>
  <c r="CA15" i="1"/>
  <c r="CB16" i="1"/>
  <c r="BX16" i="1" s="1"/>
  <c r="CL16" i="1" s="1"/>
  <c r="CO24" i="1"/>
  <c r="BW30" i="1"/>
  <c r="CC27" i="1"/>
  <c r="BW12" i="1"/>
  <c r="BW16" i="1"/>
  <c r="CA32" i="1"/>
  <c r="BW33" i="1"/>
  <c r="CA16" i="1"/>
  <c r="CK14" i="1"/>
  <c r="CC32" i="1"/>
  <c r="BX32" i="1" s="1"/>
  <c r="CL32" i="1" s="1"/>
  <c r="BW34" i="1"/>
  <c r="CP24" i="1"/>
  <c r="CK12" i="1"/>
  <c r="CB14" i="1"/>
  <c r="BX14" i="1" s="1"/>
  <c r="CL14" i="1" s="1"/>
  <c r="BW35" i="1"/>
  <c r="CA37" i="1"/>
  <c r="CM34" i="1"/>
  <c r="CA22" i="1"/>
  <c r="CK34" i="1"/>
  <c r="CB15" i="1"/>
  <c r="BX15" i="1" s="1"/>
  <c r="CL15" i="1" s="1"/>
  <c r="BW14" i="1"/>
  <c r="CL33" i="1"/>
  <c r="CB13" i="1"/>
  <c r="CB22" i="1"/>
  <c r="CO22" i="1" s="1"/>
  <c r="CM33" i="1"/>
  <c r="V5" i="1"/>
  <c r="CC5" i="1"/>
  <c r="CB23" i="1"/>
  <c r="BW22" i="1"/>
  <c r="CB35" i="1"/>
  <c r="CP38" i="1"/>
  <c r="BR42" i="1"/>
  <c r="AK42" i="1" s="1"/>
  <c r="AM36" i="1"/>
  <c r="BL42" i="1"/>
  <c r="CF42" i="1" s="1"/>
  <c r="BW37" i="1"/>
  <c r="CL24" i="1"/>
  <c r="BW23" i="1"/>
  <c r="CM39" i="1"/>
  <c r="CH42" i="1"/>
  <c r="AL42" i="1" s="1"/>
  <c r="CR42" i="1"/>
  <c r="CM19" i="1"/>
  <c r="CK13" i="1"/>
  <c r="CC23" i="1"/>
  <c r="BZ42" i="1"/>
  <c r="CC13" i="1"/>
  <c r="BK42" i="1"/>
  <c r="CD42" i="1" s="1"/>
  <c r="CE42" i="1" s="1"/>
  <c r="CP37" i="1"/>
  <c r="BW38" i="1"/>
  <c r="CP35" i="1"/>
  <c r="CA14" i="1"/>
  <c r="CC35" i="1"/>
  <c r="CP18" i="1"/>
  <c r="BW18" i="1"/>
  <c r="C47" i="2"/>
  <c r="F50" i="2"/>
  <c r="CA27" i="1"/>
  <c r="CB27" i="1"/>
  <c r="CB4" i="1"/>
  <c r="U4" i="1"/>
  <c r="CM37" i="1"/>
  <c r="CC28" i="1"/>
  <c r="CB28" i="1"/>
  <c r="CM24" i="1"/>
  <c r="CB18" i="1"/>
  <c r="CC18" i="1"/>
  <c r="K3" i="2"/>
  <c r="L4" i="2"/>
  <c r="CA38" i="1"/>
  <c r="CC38" i="1"/>
  <c r="BX38" i="1" s="1"/>
  <c r="CL38" i="1" s="1"/>
  <c r="CK32" i="1"/>
  <c r="CP32" i="1"/>
  <c r="CM20" i="1"/>
  <c r="BW32" i="1"/>
  <c r="CA25" i="1"/>
  <c r="CM30" i="1"/>
  <c r="CM35" i="1"/>
  <c r="CM32" i="1"/>
  <c r="AM32" i="1"/>
  <c r="CM23" i="1"/>
  <c r="CM29" i="1"/>
  <c r="AM37" i="1"/>
  <c r="CM22" i="1"/>
  <c r="CM25" i="1"/>
  <c r="BX34" i="1"/>
  <c r="CL34" i="1" s="1"/>
  <c r="CO33" i="1"/>
  <c r="CM18" i="1"/>
  <c r="BX36" i="1"/>
  <c r="CL36" i="1" s="1"/>
  <c r="C15" i="1"/>
  <c r="BD15" i="1" s="1"/>
  <c r="CM16" i="1"/>
  <c r="AM16" i="1"/>
  <c r="BD13" i="1"/>
  <c r="P13" i="1" s="1"/>
  <c r="AU43" i="1"/>
  <c r="AT45" i="1" s="1"/>
  <c r="CM15" i="1"/>
  <c r="AM15" i="1"/>
  <c r="CR40" i="1"/>
  <c r="BI40" i="1"/>
  <c r="BS40" i="1"/>
  <c r="DI43" i="1"/>
  <c r="BZ40" i="1"/>
  <c r="BK40" i="1"/>
  <c r="CD40" i="1" s="1"/>
  <c r="CE40" i="1" s="1"/>
  <c r="BM40" i="1"/>
  <c r="BR40" i="1"/>
  <c r="AK40" i="1" s="1"/>
  <c r="BJ40" i="1"/>
  <c r="CI40" i="1" s="1"/>
  <c r="BH40" i="1"/>
  <c r="BY40" i="1"/>
  <c r="BT40" i="1"/>
  <c r="BL40" i="1"/>
  <c r="CG40" i="1" s="1"/>
  <c r="BU40" i="1"/>
  <c r="BV40" i="1"/>
  <c r="BV41" i="1"/>
  <c r="BK41" i="1"/>
  <c r="CD41" i="1" s="1"/>
  <c r="CE41" i="1" s="1"/>
  <c r="BL41" i="1"/>
  <c r="CF41" i="1" s="1"/>
  <c r="BS41" i="1"/>
  <c r="BY41" i="1"/>
  <c r="BM41" i="1"/>
  <c r="BZ41" i="1"/>
  <c r="BU41" i="1"/>
  <c r="BJ41" i="1"/>
  <c r="CI41" i="1" s="1"/>
  <c r="BR41" i="1"/>
  <c r="AK41" i="1" s="1"/>
  <c r="BH41" i="1"/>
  <c r="BT41" i="1"/>
  <c r="CR41" i="1"/>
  <c r="L23" i="2"/>
  <c r="M24" i="2"/>
  <c r="CA17" i="1"/>
  <c r="CC17" i="1"/>
  <c r="BW17" i="1"/>
  <c r="CB17" i="1"/>
  <c r="AM42" i="1"/>
  <c r="CM42" i="1"/>
  <c r="CA42" i="1"/>
  <c r="CB42" i="1"/>
  <c r="BW42" i="1"/>
  <c r="CC42" i="1"/>
  <c r="CU43" i="1"/>
  <c r="AK17" i="1"/>
  <c r="CK20" i="1"/>
  <c r="CP20" i="1"/>
  <c r="CP21" i="1"/>
  <c r="CK21" i="1"/>
  <c r="CP25" i="1"/>
  <c r="BW25" i="1"/>
  <c r="CK25" i="1"/>
  <c r="CC26" i="1"/>
  <c r="CB26" i="1"/>
  <c r="BW26" i="1"/>
  <c r="CA26" i="1"/>
  <c r="CP29" i="1"/>
  <c r="CK29" i="1"/>
  <c r="CB31" i="1"/>
  <c r="CA31" i="1"/>
  <c r="BW31" i="1"/>
  <c r="CC31" i="1"/>
  <c r="W7" i="1"/>
  <c r="CD7" i="1"/>
  <c r="I48" i="2"/>
  <c r="I49" i="2"/>
  <c r="CM14" i="1"/>
  <c r="AM14" i="1"/>
  <c r="CP19" i="1"/>
  <c r="CK19" i="1"/>
  <c r="CC21" i="1"/>
  <c r="CA21" i="1"/>
  <c r="BW21" i="1"/>
  <c r="CB21" i="1"/>
  <c r="CK26" i="1"/>
  <c r="CP26" i="1"/>
  <c r="I38" i="2"/>
  <c r="I39" i="2"/>
  <c r="GJ14" i="1"/>
  <c r="AQ13" i="1"/>
  <c r="AQ43" i="1" s="1"/>
  <c r="CW43" i="1"/>
  <c r="CB20" i="1"/>
  <c r="CC20" i="1"/>
  <c r="CA20" i="1"/>
  <c r="BW20" i="1"/>
  <c r="CP31" i="1"/>
  <c r="CK31" i="1"/>
  <c r="D53" i="2"/>
  <c r="B50" i="2"/>
  <c r="I50" i="2" s="1"/>
  <c r="T6" i="1"/>
  <c r="CA6" i="1"/>
  <c r="CP42" i="1"/>
  <c r="CK42" i="1"/>
  <c r="CP17" i="1"/>
  <c r="CK17" i="1"/>
  <c r="M34" i="2"/>
  <c r="L33" i="2"/>
  <c r="AM38" i="1"/>
  <c r="CM38" i="1"/>
  <c r="CX43" i="1"/>
  <c r="AR13" i="1"/>
  <c r="AR43" i="1" s="1"/>
  <c r="AL12" i="1"/>
  <c r="D12" i="1"/>
  <c r="BD12" i="1"/>
  <c r="I29" i="2"/>
  <c r="I28" i="2"/>
  <c r="CM12" i="1"/>
  <c r="AM12" i="1"/>
  <c r="CV43" i="1"/>
  <c r="AP14" i="1"/>
  <c r="CC19" i="1"/>
  <c r="CA19" i="1"/>
  <c r="CB19" i="1"/>
  <c r="BW19" i="1"/>
  <c r="CB29" i="1"/>
  <c r="CA29" i="1"/>
  <c r="BW29" i="1"/>
  <c r="CC29" i="1"/>
  <c r="K43" i="2"/>
  <c r="L44" i="2"/>
  <c r="P14" i="1"/>
  <c r="X14" i="1"/>
  <c r="Q14" i="1"/>
  <c r="R14" i="1"/>
  <c r="T14" i="1"/>
  <c r="GN14" i="1" s="1"/>
  <c r="AA14" i="1"/>
  <c r="U14" i="1"/>
  <c r="Z14" i="1"/>
  <c r="W14" i="1"/>
  <c r="S14" i="1"/>
  <c r="AB14" i="1"/>
  <c r="V14" i="1"/>
  <c r="Y14" i="1"/>
  <c r="E14" i="1"/>
  <c r="O14" i="1"/>
  <c r="N14" i="1"/>
  <c r="C16" i="1"/>
  <c r="BB17" i="1"/>
  <c r="M14" i="2" l="1"/>
  <c r="M13" i="2" s="1"/>
  <c r="BX30" i="1"/>
  <c r="CL30" i="1" s="1"/>
  <c r="CO30" i="1"/>
  <c r="CO25" i="1"/>
  <c r="CO16" i="1"/>
  <c r="BP42" i="1"/>
  <c r="CO32" i="1"/>
  <c r="S13" i="1"/>
  <c r="CG42" i="1"/>
  <c r="BX12" i="1"/>
  <c r="CL12" i="1" s="1"/>
  <c r="CO15" i="1"/>
  <c r="CO37" i="1"/>
  <c r="BX37" i="1"/>
  <c r="CL37" i="1" s="1"/>
  <c r="CO27" i="1"/>
  <c r="CO13" i="1"/>
  <c r="Y13" i="1"/>
  <c r="BX27" i="1"/>
  <c r="CL27" i="1" s="1"/>
  <c r="CO35" i="1"/>
  <c r="CO14" i="1"/>
  <c r="CO23" i="1"/>
  <c r="N14" i="2"/>
  <c r="V13" i="1"/>
  <c r="N13" i="1"/>
  <c r="BX23" i="1"/>
  <c r="CL23" i="1" s="1"/>
  <c r="BX35" i="1"/>
  <c r="CL35" i="1" s="1"/>
  <c r="BX22" i="1"/>
  <c r="CL22" i="1" s="1"/>
  <c r="CO38" i="1"/>
  <c r="CD5" i="1"/>
  <c r="W5" i="1"/>
  <c r="T13" i="1"/>
  <c r="GN13" i="1" s="1"/>
  <c r="O13" i="1"/>
  <c r="BX13" i="1"/>
  <c r="CL13" i="1" s="1"/>
  <c r="F53" i="2"/>
  <c r="C50" i="2"/>
  <c r="AA13" i="1"/>
  <c r="Z13" i="1"/>
  <c r="BQ42" i="1"/>
  <c r="CO18" i="1"/>
  <c r="BX18" i="1"/>
  <c r="CL18" i="1" s="1"/>
  <c r="L3" i="2"/>
  <c r="M4" i="2"/>
  <c r="V4" i="1"/>
  <c r="CC4" i="1"/>
  <c r="CF40" i="1"/>
  <c r="CF43" i="1" s="1"/>
  <c r="BX28" i="1"/>
  <c r="CL28" i="1" s="1"/>
  <c r="CO28" i="1"/>
  <c r="CH40" i="1"/>
  <c r="AL40" i="1" s="1"/>
  <c r="U13" i="1"/>
  <c r="AB13" i="1"/>
  <c r="W13" i="1"/>
  <c r="X13" i="1"/>
  <c r="R13" i="1"/>
  <c r="Q13" i="1"/>
  <c r="E13" i="1"/>
  <c r="AE13" i="1" s="1"/>
  <c r="BT43" i="1"/>
  <c r="D15" i="1"/>
  <c r="AH14" i="1" s="1"/>
  <c r="AK43" i="1"/>
  <c r="BS43" i="1"/>
  <c r="CG41" i="1"/>
  <c r="BV43" i="1"/>
  <c r="BU43" i="1"/>
  <c r="BR43" i="1"/>
  <c r="CH41" i="1"/>
  <c r="AL41" i="1" s="1"/>
  <c r="AL43" i="1" s="1"/>
  <c r="AL45" i="1" s="1"/>
  <c r="AM40" i="1"/>
  <c r="CM40" i="1"/>
  <c r="CI43" i="1"/>
  <c r="AJ3" i="3"/>
  <c r="AK7" i="3"/>
  <c r="AJ4" i="3"/>
  <c r="AK5" i="3"/>
  <c r="AK2" i="3"/>
  <c r="AJ6" i="3"/>
  <c r="AK6" i="3"/>
  <c r="AK4" i="3"/>
  <c r="AK9" i="3"/>
  <c r="AJ5" i="3"/>
  <c r="AK3" i="3"/>
  <c r="AJ9" i="3"/>
  <c r="AJ7" i="3"/>
  <c r="AJ2" i="3"/>
  <c r="AK8" i="3"/>
  <c r="AJ8" i="3"/>
  <c r="CP41" i="1"/>
  <c r="CK41" i="1"/>
  <c r="CA41" i="1"/>
  <c r="CC41" i="1"/>
  <c r="CB41" i="1"/>
  <c r="BW41" i="1"/>
  <c r="CA40" i="1"/>
  <c r="CB40" i="1"/>
  <c r="CC40" i="1"/>
  <c r="BW40" i="1"/>
  <c r="BQ41" i="1"/>
  <c r="BP41" i="1"/>
  <c r="CK40" i="1"/>
  <c r="CP40" i="1"/>
  <c r="CM41" i="1"/>
  <c r="CM43" i="1" s="1"/>
  <c r="AM41" i="1"/>
  <c r="BQ40" i="1"/>
  <c r="BP40" i="1"/>
  <c r="BD16" i="1"/>
  <c r="D16" i="1"/>
  <c r="M44" i="2"/>
  <c r="L43" i="2"/>
  <c r="GJ12" i="1"/>
  <c r="N34" i="2"/>
  <c r="M33" i="2"/>
  <c r="D56" i="2"/>
  <c r="B53" i="2"/>
  <c r="K53" i="2" s="1"/>
  <c r="CO20" i="1"/>
  <c r="BX20" i="1"/>
  <c r="CL20" i="1" s="1"/>
  <c r="CO26" i="1"/>
  <c r="BX26" i="1"/>
  <c r="CL26" i="1" s="1"/>
  <c r="CO17" i="1"/>
  <c r="BX17" i="1"/>
  <c r="CL17" i="1" s="1"/>
  <c r="C17" i="1"/>
  <c r="BB18" i="1"/>
  <c r="BX29" i="1"/>
  <c r="CL29" i="1" s="1"/>
  <c r="CO29" i="1"/>
  <c r="U6" i="1"/>
  <c r="CB6" i="1"/>
  <c r="M23" i="2"/>
  <c r="N24" i="2"/>
  <c r="AP43" i="1"/>
  <c r="AP45" i="1" s="1"/>
  <c r="AP46" i="1"/>
  <c r="Z15" i="1"/>
  <c r="P15" i="1"/>
  <c r="E15" i="1"/>
  <c r="AA15" i="1"/>
  <c r="Y15" i="1"/>
  <c r="R15" i="1"/>
  <c r="AB15" i="1"/>
  <c r="N15" i="1"/>
  <c r="O15" i="1"/>
  <c r="W15" i="1"/>
  <c r="S15" i="1"/>
  <c r="V15" i="1"/>
  <c r="T15" i="1"/>
  <c r="GN15" i="1" s="1"/>
  <c r="Q15" i="1"/>
  <c r="X15" i="1"/>
  <c r="U15" i="1"/>
  <c r="J50" i="2"/>
  <c r="CO21" i="1"/>
  <c r="BX21" i="1"/>
  <c r="CL21" i="1" s="1"/>
  <c r="CO42" i="1"/>
  <c r="BX42" i="1"/>
  <c r="CL42" i="1" s="1"/>
  <c r="H14" i="1"/>
  <c r="AE14" i="1"/>
  <c r="GI14" i="1"/>
  <c r="GH14" i="1" s="1"/>
  <c r="GM14" i="1"/>
  <c r="GB14" i="1"/>
  <c r="GD14" i="1"/>
  <c r="GC14" i="1" s="1"/>
  <c r="CJ14" i="1"/>
  <c r="CO19" i="1"/>
  <c r="BX19" i="1"/>
  <c r="CL19" i="1" s="1"/>
  <c r="U12" i="1"/>
  <c r="X12" i="1"/>
  <c r="AA12" i="1"/>
  <c r="V12" i="1"/>
  <c r="P12" i="1"/>
  <c r="AB12" i="1"/>
  <c r="N12" i="1"/>
  <c r="O12" i="1"/>
  <c r="Q12" i="1"/>
  <c r="E12" i="1"/>
  <c r="Y12" i="1"/>
  <c r="T12" i="1"/>
  <c r="S12" i="1"/>
  <c r="R12" i="1"/>
  <c r="W12" i="1"/>
  <c r="Z12" i="1"/>
  <c r="I52" i="2"/>
  <c r="I51" i="2"/>
  <c r="N13" i="2"/>
  <c r="O14" i="2"/>
  <c r="X7" i="1"/>
  <c r="CF7" i="1" s="1"/>
  <c r="CE7" i="1"/>
  <c r="CO31" i="1"/>
  <c r="BX31" i="1"/>
  <c r="CL31" i="1" s="1"/>
  <c r="K32" i="2" l="1"/>
  <c r="CG43" i="1"/>
  <c r="CN13" i="1"/>
  <c r="GJ15" i="1"/>
  <c r="GE13" i="1"/>
  <c r="FO13" i="1" s="1"/>
  <c r="EQ13" i="1" s="1"/>
  <c r="F56" i="2"/>
  <c r="C53" i="2"/>
  <c r="X5" i="1"/>
  <c r="CF5" i="1" s="1"/>
  <c r="N12" i="2" s="1"/>
  <c r="CE5" i="1"/>
  <c r="GB13" i="1"/>
  <c r="FL13" i="1" s="1"/>
  <c r="EV13" i="1" s="1"/>
  <c r="GE14" i="1"/>
  <c r="FO14" i="1" s="1"/>
  <c r="I32" i="2"/>
  <c r="AM46" i="1"/>
  <c r="M3" i="2"/>
  <c r="N4" i="2"/>
  <c r="CD4" i="1"/>
  <c r="W4" i="1"/>
  <c r="CK43" i="1"/>
  <c r="AM43" i="1"/>
  <c r="AM45" i="1" s="1"/>
  <c r="GM13" i="1"/>
  <c r="GI13" i="1"/>
  <c r="GH13" i="1" s="1"/>
  <c r="FR13" i="1" s="1"/>
  <c r="ED13" i="1" s="1"/>
  <c r="H13" i="1"/>
  <c r="AH13" i="1"/>
  <c r="CJ13" i="1"/>
  <c r="GD13" i="1"/>
  <c r="GC13" i="1" s="1"/>
  <c r="FM13" i="1" s="1"/>
  <c r="EG13" i="1" s="1"/>
  <c r="CO40" i="1"/>
  <c r="AL46" i="1"/>
  <c r="AD2" i="3" s="1"/>
  <c r="FR14" i="1"/>
  <c r="DV14" i="1" s="1"/>
  <c r="BP43" i="1"/>
  <c r="CP43" i="1"/>
  <c r="CH43" i="1"/>
  <c r="BQ43" i="1"/>
  <c r="CO41" i="1"/>
  <c r="BX41" i="1"/>
  <c r="CL41" i="1" s="1"/>
  <c r="FN14" i="1"/>
  <c r="FF14" i="1" s="1"/>
  <c r="BX40" i="1"/>
  <c r="CL40" i="1" s="1"/>
  <c r="O13" i="2"/>
  <c r="P14" i="2"/>
  <c r="X16" i="1"/>
  <c r="E16" i="1"/>
  <c r="U16" i="1"/>
  <c r="V16" i="1"/>
  <c r="R16" i="1"/>
  <c r="AB16" i="1"/>
  <c r="T16" i="1"/>
  <c r="GN16" i="1" s="1"/>
  <c r="N16" i="1"/>
  <c r="AA16" i="1"/>
  <c r="S16" i="1"/>
  <c r="W16" i="1"/>
  <c r="P16" i="1"/>
  <c r="Z16" i="1"/>
  <c r="O16" i="1"/>
  <c r="Q16" i="1"/>
  <c r="Y16" i="1"/>
  <c r="L32" i="2"/>
  <c r="GE12" i="1"/>
  <c r="FO12" i="1" s="1"/>
  <c r="CJ12" i="1"/>
  <c r="GI12" i="1"/>
  <c r="GH12" i="1" s="1"/>
  <c r="FR12" i="1" s="1"/>
  <c r="H12" i="1"/>
  <c r="AE12" i="1"/>
  <c r="GB12" i="1"/>
  <c r="FL12" i="1" s="1"/>
  <c r="GM12" i="1"/>
  <c r="GD12" i="1"/>
  <c r="GC12" i="1" s="1"/>
  <c r="FM12" i="1" s="1"/>
  <c r="AH12" i="1"/>
  <c r="FM14" i="1"/>
  <c r="J32" i="2"/>
  <c r="J37" i="2" s="1"/>
  <c r="V6" i="1"/>
  <c r="CC6" i="1"/>
  <c r="K55" i="2"/>
  <c r="K54" i="2"/>
  <c r="C18" i="1"/>
  <c r="BB19" i="1"/>
  <c r="M32" i="2"/>
  <c r="GI15" i="1"/>
  <c r="GH15" i="1" s="1"/>
  <c r="CJ15" i="1"/>
  <c r="GE15" i="1"/>
  <c r="AE15" i="1"/>
  <c r="H15" i="1"/>
  <c r="GM15" i="1"/>
  <c r="GB15" i="1"/>
  <c r="GD15" i="1"/>
  <c r="GC15" i="1" s="1"/>
  <c r="AH15" i="1"/>
  <c r="FS14" i="1"/>
  <c r="AE9" i="3"/>
  <c r="AE3" i="3"/>
  <c r="AE8" i="3"/>
  <c r="AE6" i="3"/>
  <c r="AE4" i="3"/>
  <c r="AE2" i="3"/>
  <c r="AE7" i="3"/>
  <c r="AE5" i="3"/>
  <c r="AI5" i="3"/>
  <c r="AI8" i="3"/>
  <c r="AI9" i="3"/>
  <c r="AI2" i="3"/>
  <c r="AI6" i="3"/>
  <c r="AH8" i="3"/>
  <c r="AI7" i="3"/>
  <c r="AH3" i="3"/>
  <c r="AH7" i="3"/>
  <c r="AH5" i="3"/>
  <c r="AH6" i="3"/>
  <c r="AH2" i="3"/>
  <c r="AH9" i="3"/>
  <c r="AI4" i="3"/>
  <c r="AH4" i="3"/>
  <c r="AI3" i="3"/>
  <c r="D17" i="1"/>
  <c r="BD17" i="1"/>
  <c r="N33" i="2"/>
  <c r="O34" i="2"/>
  <c r="M43" i="2"/>
  <c r="N44" i="2"/>
  <c r="D59" i="2"/>
  <c r="B56" i="2"/>
  <c r="J51" i="2"/>
  <c r="J52" i="2"/>
  <c r="GN12" i="1"/>
  <c r="FL14" i="1"/>
  <c r="N23" i="2"/>
  <c r="O24" i="2"/>
  <c r="I53" i="2"/>
  <c r="J53" i="2"/>
  <c r="CN12" i="1"/>
  <c r="GJ16" i="1"/>
  <c r="CN14" i="1"/>
  <c r="FM15" i="1" l="1"/>
  <c r="AF9" i="3"/>
  <c r="EN13" i="1"/>
  <c r="FS13" i="1"/>
  <c r="EU13" i="1" s="1"/>
  <c r="FD13" i="1"/>
  <c r="DX13" i="1"/>
  <c r="CO43" i="1"/>
  <c r="AF6" i="3"/>
  <c r="DP13" i="1"/>
  <c r="EA13" i="1"/>
  <c r="AD4" i="3"/>
  <c r="AD9" i="3"/>
  <c r="AD3" i="3"/>
  <c r="AD7" i="3"/>
  <c r="AF2" i="3"/>
  <c r="FR15" i="1"/>
  <c r="DV15" i="1" s="1"/>
  <c r="FJ13" i="1"/>
  <c r="EF13" i="1"/>
  <c r="AF5" i="3"/>
  <c r="AF4" i="3"/>
  <c r="EH14" i="1"/>
  <c r="AD5" i="3"/>
  <c r="AF3" i="3"/>
  <c r="AG5" i="3"/>
  <c r="EP14" i="1"/>
  <c r="DQ13" i="1"/>
  <c r="L12" i="2"/>
  <c r="I12" i="2"/>
  <c r="M12" i="2"/>
  <c r="K12" i="2"/>
  <c r="J12" i="2"/>
  <c r="J17" i="2" s="1"/>
  <c r="DS13" i="1"/>
  <c r="AF8" i="3"/>
  <c r="AG8" i="3"/>
  <c r="C56" i="2"/>
  <c r="F59" i="2"/>
  <c r="X4" i="1"/>
  <c r="CF4" i="1" s="1"/>
  <c r="CE4" i="1"/>
  <c r="K42" i="2"/>
  <c r="N3" i="2"/>
  <c r="O4" i="2"/>
  <c r="EI13" i="1"/>
  <c r="FG13" i="1"/>
  <c r="FB13" i="1"/>
  <c r="EY13" i="1"/>
  <c r="AG6" i="3"/>
  <c r="AG7" i="3"/>
  <c r="AG4" i="3"/>
  <c r="AG9" i="3"/>
  <c r="DY13" i="1"/>
  <c r="ET13" i="1"/>
  <c r="EO13" i="1"/>
  <c r="EW13" i="1"/>
  <c r="DV13" i="1"/>
  <c r="EL14" i="1"/>
  <c r="AG2" i="3"/>
  <c r="AF7" i="3"/>
  <c r="AG3" i="3"/>
  <c r="FS15" i="1"/>
  <c r="FC15" i="1" s="1"/>
  <c r="FE13" i="1"/>
  <c r="EL13" i="1"/>
  <c r="FN13" i="1"/>
  <c r="ET14" i="1"/>
  <c r="AD8" i="3"/>
  <c r="FL15" i="1"/>
  <c r="FD15" i="1" s="1"/>
  <c r="DZ14" i="1"/>
  <c r="FB14" i="1"/>
  <c r="ED14" i="1"/>
  <c r="AD6" i="3"/>
  <c r="FO15" i="1"/>
  <c r="DS15" i="1" s="1"/>
  <c r="EX14" i="1"/>
  <c r="FJ14" i="1"/>
  <c r="CL43" i="1"/>
  <c r="DR14" i="1"/>
  <c r="FN15" i="1"/>
  <c r="FF15" i="1" s="1"/>
  <c r="ED12" i="1"/>
  <c r="DV12" i="1"/>
  <c r="FB12" i="1"/>
  <c r="ET12" i="1"/>
  <c r="FJ12" i="1"/>
  <c r="EL12" i="1"/>
  <c r="EW12" i="1"/>
  <c r="EG12" i="1"/>
  <c r="DY12" i="1"/>
  <c r="DQ12" i="1"/>
  <c r="FE12" i="1"/>
  <c r="EO12" i="1"/>
  <c r="J39" i="2"/>
  <c r="J38" i="2"/>
  <c r="EN12" i="1"/>
  <c r="FD12" i="1"/>
  <c r="DX12" i="1"/>
  <c r="EV12" i="1"/>
  <c r="EF12" i="1"/>
  <c r="DP12" i="1"/>
  <c r="M42" i="2"/>
  <c r="E17" i="1"/>
  <c r="Z17" i="1"/>
  <c r="P17" i="1"/>
  <c r="V17" i="1"/>
  <c r="T17" i="1"/>
  <c r="GN17" i="1" s="1"/>
  <c r="AA17" i="1"/>
  <c r="N17" i="1"/>
  <c r="Q17" i="1"/>
  <c r="R17" i="1"/>
  <c r="Y17" i="1"/>
  <c r="S17" i="1"/>
  <c r="AB17" i="1"/>
  <c r="U17" i="1"/>
  <c r="O17" i="1"/>
  <c r="W17" i="1"/>
  <c r="X17" i="1"/>
  <c r="EM14" i="1"/>
  <c r="EU14" i="1"/>
  <c r="FK14" i="1"/>
  <c r="EE14" i="1"/>
  <c r="DW14" i="1"/>
  <c r="FC14" i="1"/>
  <c r="FS12" i="1"/>
  <c r="DS12" i="1"/>
  <c r="EQ12" i="1"/>
  <c r="EA12" i="1"/>
  <c r="EI12" i="1"/>
  <c r="EY12" i="1"/>
  <c r="FG12" i="1"/>
  <c r="GD16" i="1"/>
  <c r="GC16" i="1" s="1"/>
  <c r="AE16" i="1"/>
  <c r="GB16" i="1"/>
  <c r="AH16" i="1"/>
  <c r="GG16" i="1"/>
  <c r="GF16" i="1" s="1"/>
  <c r="CJ16" i="1"/>
  <c r="H16" i="1"/>
  <c r="GI16" i="1"/>
  <c r="GH16" i="1" s="1"/>
  <c r="GE16" i="1"/>
  <c r="GM16" i="1"/>
  <c r="CN15" i="1"/>
  <c r="P13" i="2"/>
  <c r="Q14" i="2"/>
  <c r="O44" i="2"/>
  <c r="N43" i="2"/>
  <c r="FE15" i="1"/>
  <c r="DQ15" i="1"/>
  <c r="EO15" i="1"/>
  <c r="EW15" i="1"/>
  <c r="EG15" i="1"/>
  <c r="DY15" i="1"/>
  <c r="J54" i="2"/>
  <c r="J55" i="2"/>
  <c r="O23" i="2"/>
  <c r="P24" i="2"/>
  <c r="I56" i="2"/>
  <c r="J56" i="2"/>
  <c r="K56" i="2"/>
  <c r="O33" i="2"/>
  <c r="P34" i="2"/>
  <c r="GJ17" i="1"/>
  <c r="L56" i="2"/>
  <c r="C19" i="1"/>
  <c r="BB20" i="1"/>
  <c r="EW14" i="1"/>
  <c r="EG14" i="1"/>
  <c r="DQ14" i="1"/>
  <c r="FE14" i="1"/>
  <c r="EO14" i="1"/>
  <c r="DY14" i="1"/>
  <c r="FN12" i="1"/>
  <c r="O12" i="2"/>
  <c r="DP14" i="1"/>
  <c r="EN14" i="1"/>
  <c r="DX14" i="1"/>
  <c r="FD14" i="1"/>
  <c r="EF14" i="1"/>
  <c r="EV14" i="1"/>
  <c r="I55" i="2"/>
  <c r="I54" i="2"/>
  <c r="FK13" i="1"/>
  <c r="B59" i="2"/>
  <c r="D62" i="2"/>
  <c r="N32" i="2"/>
  <c r="EQ14" i="1"/>
  <c r="EA14" i="1"/>
  <c r="FG14" i="1"/>
  <c r="EI14" i="1"/>
  <c r="DS14" i="1"/>
  <c r="EY14" i="1"/>
  <c r="BD18" i="1"/>
  <c r="D18" i="1"/>
  <c r="CD6" i="1"/>
  <c r="W6" i="1"/>
  <c r="K37" i="2"/>
  <c r="L37" i="2" s="1"/>
  <c r="M37" i="2" s="1"/>
  <c r="J42" i="2" l="1"/>
  <c r="J47" i="2" s="1"/>
  <c r="FC13" i="1"/>
  <c r="DW13" i="1"/>
  <c r="EM13" i="1"/>
  <c r="EE13" i="1"/>
  <c r="EV15" i="1"/>
  <c r="EA15" i="1"/>
  <c r="EF15" i="1"/>
  <c r="FO16" i="1"/>
  <c r="EQ16" i="1" s="1"/>
  <c r="DP15" i="1"/>
  <c r="DX15" i="1"/>
  <c r="FJ15" i="1"/>
  <c r="N2" i="2"/>
  <c r="EL15" i="1"/>
  <c r="K2" i="2"/>
  <c r="J2" i="2"/>
  <c r="J7" i="2" s="1"/>
  <c r="J9" i="2" s="1"/>
  <c r="I42" i="2"/>
  <c r="ET15" i="1"/>
  <c r="L2" i="2"/>
  <c r="I2" i="2"/>
  <c r="FB15" i="1"/>
  <c r="ED15" i="1"/>
  <c r="EN15" i="1"/>
  <c r="EP15" i="1"/>
  <c r="K17" i="2"/>
  <c r="C59" i="2"/>
  <c r="F62" i="2"/>
  <c r="EM15" i="1"/>
  <c r="J18" i="2"/>
  <c r="J19" i="2"/>
  <c r="EX15" i="1"/>
  <c r="EI15" i="1"/>
  <c r="GG13" i="1"/>
  <c r="GG14" i="1"/>
  <c r="GG15" i="1"/>
  <c r="GG12" i="1"/>
  <c r="L42" i="2"/>
  <c r="P4" i="2"/>
  <c r="O3" i="2"/>
  <c r="O2" i="2" s="1"/>
  <c r="K47" i="2"/>
  <c r="K50" i="2"/>
  <c r="J49" i="2"/>
  <c r="J48" i="2"/>
  <c r="N37" i="2"/>
  <c r="N39" i="2" s="1"/>
  <c r="M2" i="2"/>
  <c r="FG15" i="1"/>
  <c r="EP13" i="1"/>
  <c r="EH13" i="1"/>
  <c r="EX13" i="1"/>
  <c r="DR13" i="1"/>
  <c r="DZ13" i="1"/>
  <c r="DW15" i="1"/>
  <c r="FK15" i="1"/>
  <c r="EU15" i="1"/>
  <c r="EY15" i="1"/>
  <c r="EE15" i="1"/>
  <c r="EQ15" i="1"/>
  <c r="FF13" i="1"/>
  <c r="DZ15" i="1"/>
  <c r="DR15" i="1"/>
  <c r="FN16" i="1"/>
  <c r="EP16" i="1" s="1"/>
  <c r="EH15" i="1"/>
  <c r="FR16" i="1"/>
  <c r="FB16" i="1" s="1"/>
  <c r="FS16" i="1"/>
  <c r="EU16" i="1" s="1"/>
  <c r="FL16" i="1"/>
  <c r="EF16" i="1" s="1"/>
  <c r="FM16" i="1"/>
  <c r="FE16" i="1" s="1"/>
  <c r="FP16" i="1"/>
  <c r="EZ16" i="1" s="1"/>
  <c r="M38" i="2"/>
  <c r="M39" i="2"/>
  <c r="X6" i="1"/>
  <c r="CF6" i="1" s="1"/>
  <c r="CE6" i="1"/>
  <c r="L22" i="2" s="1"/>
  <c r="D65" i="2"/>
  <c r="B62" i="2"/>
  <c r="N42" i="2"/>
  <c r="K39" i="2"/>
  <c r="K38" i="2"/>
  <c r="I59" i="2"/>
  <c r="J59" i="2"/>
  <c r="K59" i="2"/>
  <c r="L59" i="2"/>
  <c r="BB21" i="1"/>
  <c r="C20" i="1"/>
  <c r="J57" i="2"/>
  <c r="J58" i="2"/>
  <c r="P23" i="2"/>
  <c r="Q24" i="2"/>
  <c r="O43" i="2"/>
  <c r="P44" i="2"/>
  <c r="FQ16" i="1"/>
  <c r="EU12" i="1"/>
  <c r="EM12" i="1"/>
  <c r="FK12" i="1"/>
  <c r="DW12" i="1"/>
  <c r="EE12" i="1"/>
  <c r="FC12" i="1"/>
  <c r="M56" i="2"/>
  <c r="DZ12" i="1"/>
  <c r="EP12" i="1"/>
  <c r="FF12" i="1"/>
  <c r="EX12" i="1"/>
  <c r="DR12" i="1"/>
  <c r="EH12" i="1"/>
  <c r="K58" i="2"/>
  <c r="K57" i="2"/>
  <c r="P12" i="2"/>
  <c r="L38" i="2"/>
  <c r="L39" i="2"/>
  <c r="GJ18" i="1"/>
  <c r="D19" i="1"/>
  <c r="BD19" i="1"/>
  <c r="P33" i="2"/>
  <c r="Q34" i="2"/>
  <c r="I58" i="2"/>
  <c r="I57" i="2"/>
  <c r="GM17" i="1"/>
  <c r="GB17" i="1"/>
  <c r="AE17" i="1"/>
  <c r="CJ17" i="1"/>
  <c r="H17" i="1"/>
  <c r="GI17" i="1"/>
  <c r="GH17" i="1" s="1"/>
  <c r="GE17" i="1"/>
  <c r="GD17" i="1"/>
  <c r="GC17" i="1" s="1"/>
  <c r="GG17" i="1"/>
  <c r="GF17" i="1" s="1"/>
  <c r="AH17" i="1"/>
  <c r="CN16" i="1"/>
  <c r="U18" i="1"/>
  <c r="Y18" i="1"/>
  <c r="P18" i="1"/>
  <c r="AA18" i="1"/>
  <c r="O18" i="1"/>
  <c r="AB18" i="1"/>
  <c r="Z18" i="1"/>
  <c r="N18" i="1"/>
  <c r="E18" i="1"/>
  <c r="X18" i="1"/>
  <c r="T18" i="1"/>
  <c r="GN18" i="1" s="1"/>
  <c r="R18" i="1"/>
  <c r="S18" i="1"/>
  <c r="Q18" i="1"/>
  <c r="W18" i="1"/>
  <c r="V18" i="1"/>
  <c r="L57" i="2"/>
  <c r="L58" i="2"/>
  <c r="O32" i="2"/>
  <c r="Q13" i="2"/>
  <c r="R14" i="2"/>
  <c r="M59" i="2"/>
  <c r="J8" i="2" l="1"/>
  <c r="EY16" i="1"/>
  <c r="EA16" i="1"/>
  <c r="DS16" i="1"/>
  <c r="FG16" i="1"/>
  <c r="EI16" i="1"/>
  <c r="EE16" i="1"/>
  <c r="EN16" i="1"/>
  <c r="N22" i="2"/>
  <c r="K7" i="2"/>
  <c r="K18" i="2"/>
  <c r="K19" i="2"/>
  <c r="O22" i="2"/>
  <c r="EH16" i="1"/>
  <c r="EO16" i="1"/>
  <c r="M22" i="2"/>
  <c r="N38" i="2"/>
  <c r="C62" i="2"/>
  <c r="F65" i="2"/>
  <c r="L17" i="2"/>
  <c r="GF15" i="1"/>
  <c r="FP15" i="1" s="1"/>
  <c r="FQ15" i="1"/>
  <c r="N56" i="2"/>
  <c r="N58" i="2" s="1"/>
  <c r="GF14" i="1"/>
  <c r="FP14" i="1" s="1"/>
  <c r="FQ14" i="1"/>
  <c r="K49" i="2"/>
  <c r="K48" i="2"/>
  <c r="P3" i="2"/>
  <c r="P2" i="2" s="1"/>
  <c r="Q4" i="2"/>
  <c r="L47" i="2"/>
  <c r="L50" i="2"/>
  <c r="L53" i="2"/>
  <c r="GF13" i="1"/>
  <c r="FP13" i="1" s="1"/>
  <c r="FQ13" i="1"/>
  <c r="O37" i="2"/>
  <c r="O39" i="2" s="1"/>
  <c r="I22" i="2"/>
  <c r="K52" i="2"/>
  <c r="K51" i="2"/>
  <c r="GF12" i="1"/>
  <c r="FP12" i="1" s="1"/>
  <c r="FQ12" i="1"/>
  <c r="EL16" i="1"/>
  <c r="FM17" i="1"/>
  <c r="EO17" i="1" s="1"/>
  <c r="ET16" i="1"/>
  <c r="ED16" i="1"/>
  <c r="FJ16" i="1"/>
  <c r="DZ16" i="1"/>
  <c r="DR16" i="1"/>
  <c r="DY16" i="1"/>
  <c r="EX16" i="1"/>
  <c r="EG16" i="1"/>
  <c r="FF16" i="1"/>
  <c r="EW16" i="1"/>
  <c r="EB16" i="1"/>
  <c r="DT16" i="1"/>
  <c r="EJ16" i="1"/>
  <c r="FH16" i="1"/>
  <c r="DX16" i="1"/>
  <c r="DV16" i="1"/>
  <c r="DP16" i="1"/>
  <c r="EV16" i="1"/>
  <c r="FO17" i="1"/>
  <c r="EQ17" i="1" s="1"/>
  <c r="FC16" i="1"/>
  <c r="FD16" i="1"/>
  <c r="EM16" i="1"/>
  <c r="DQ16" i="1"/>
  <c r="FK16" i="1"/>
  <c r="ER16" i="1"/>
  <c r="DW16" i="1"/>
  <c r="DU16" i="1"/>
  <c r="FI16" i="1"/>
  <c r="EK16" i="1"/>
  <c r="FA16" i="1"/>
  <c r="ES16" i="1"/>
  <c r="EC16" i="1"/>
  <c r="P22" i="2"/>
  <c r="C21" i="1"/>
  <c r="BB22" i="1"/>
  <c r="L60" i="2"/>
  <c r="L61" i="2"/>
  <c r="I62" i="2"/>
  <c r="J62" i="2"/>
  <c r="K62" i="2"/>
  <c r="L62" i="2"/>
  <c r="M62" i="2"/>
  <c r="M60" i="2"/>
  <c r="M61" i="2"/>
  <c r="Q12" i="2"/>
  <c r="FS17" i="1"/>
  <c r="FN17" i="1"/>
  <c r="FQ17" i="1"/>
  <c r="GJ19" i="1"/>
  <c r="M57" i="2"/>
  <c r="M58" i="2"/>
  <c r="P43" i="2"/>
  <c r="Q44" i="2"/>
  <c r="K60" i="2"/>
  <c r="K61" i="2"/>
  <c r="N59" i="2"/>
  <c r="B65" i="2"/>
  <c r="O65" i="2" s="1"/>
  <c r="D68" i="2"/>
  <c r="AA19" i="1"/>
  <c r="V19" i="1"/>
  <c r="E19" i="1"/>
  <c r="T19" i="1"/>
  <c r="GN19" i="1" s="1"/>
  <c r="W19" i="1"/>
  <c r="P19" i="1"/>
  <c r="X19" i="1"/>
  <c r="R19" i="1"/>
  <c r="O19" i="1"/>
  <c r="U19" i="1"/>
  <c r="AB19" i="1"/>
  <c r="S19" i="1"/>
  <c r="Y19" i="1"/>
  <c r="Z19" i="1"/>
  <c r="Q19" i="1"/>
  <c r="N19" i="1"/>
  <c r="R34" i="2"/>
  <c r="Q33" i="2"/>
  <c r="O42" i="2"/>
  <c r="O59" i="2" s="1"/>
  <c r="J61" i="2"/>
  <c r="J60" i="2"/>
  <c r="J22" i="2"/>
  <c r="J27" i="2" s="1"/>
  <c r="K22" i="2"/>
  <c r="R13" i="2"/>
  <c r="S14" i="2"/>
  <c r="CJ18" i="1"/>
  <c r="GB18" i="1"/>
  <c r="GE18" i="1"/>
  <c r="GM18" i="1"/>
  <c r="H18" i="1"/>
  <c r="GI18" i="1"/>
  <c r="GH18" i="1" s="1"/>
  <c r="GD18" i="1"/>
  <c r="GC18" i="1" s="1"/>
  <c r="GG18" i="1"/>
  <c r="GF18" i="1" s="1"/>
  <c r="AE18" i="1"/>
  <c r="AH18" i="1"/>
  <c r="CN17" i="1"/>
  <c r="FP17" i="1"/>
  <c r="FR17" i="1"/>
  <c r="FL17" i="1"/>
  <c r="P32" i="2"/>
  <c r="Q23" i="2"/>
  <c r="R24" i="2"/>
  <c r="BD20" i="1"/>
  <c r="D20" i="1"/>
  <c r="I60" i="2"/>
  <c r="I61" i="2"/>
  <c r="N62" i="2"/>
  <c r="N57" i="2" l="1"/>
  <c r="K8" i="2"/>
  <c r="K9" i="2"/>
  <c r="L7" i="2"/>
  <c r="F68" i="2"/>
  <c r="C65" i="2"/>
  <c r="O56" i="2"/>
  <c r="O58" i="2" s="1"/>
  <c r="L18" i="2"/>
  <c r="L19" i="2"/>
  <c r="M17" i="2"/>
  <c r="EW17" i="1"/>
  <c r="P37" i="2"/>
  <c r="P39" i="2" s="1"/>
  <c r="DQ17" i="1"/>
  <c r="DT12" i="1"/>
  <c r="EZ12" i="1"/>
  <c r="EB12" i="1"/>
  <c r="FH12" i="1"/>
  <c r="EJ12" i="1"/>
  <c r="ER12" i="1"/>
  <c r="L55" i="2"/>
  <c r="L54" i="2"/>
  <c r="M53" i="2"/>
  <c r="EC14" i="1"/>
  <c r="ES14" i="1"/>
  <c r="FA14" i="1"/>
  <c r="DU14" i="1"/>
  <c r="EK14" i="1"/>
  <c r="FI14" i="1"/>
  <c r="L52" i="2"/>
  <c r="L51" i="2"/>
  <c r="M50" i="2"/>
  <c r="EJ14" i="1"/>
  <c r="FH14" i="1"/>
  <c r="ER14" i="1"/>
  <c r="EB14" i="1"/>
  <c r="DK14" i="1" s="1"/>
  <c r="AD14" i="1" s="1"/>
  <c r="EZ14" i="1"/>
  <c r="DT14" i="1"/>
  <c r="FA15" i="1"/>
  <c r="EC15" i="1"/>
  <c r="DU15" i="1"/>
  <c r="EK15" i="1"/>
  <c r="ES15" i="1"/>
  <c r="FI15" i="1"/>
  <c r="O38" i="2"/>
  <c r="FA13" i="1"/>
  <c r="EC13" i="1"/>
  <c r="EK13" i="1"/>
  <c r="FI13" i="1"/>
  <c r="DU13" i="1"/>
  <c r="ES13" i="1"/>
  <c r="L48" i="2"/>
  <c r="L49" i="2"/>
  <c r="M47" i="2"/>
  <c r="EJ15" i="1"/>
  <c r="EB15" i="1"/>
  <c r="DK15" i="1" s="1"/>
  <c r="AD15" i="1" s="1"/>
  <c r="EZ15" i="1"/>
  <c r="ER15" i="1"/>
  <c r="DT15" i="1"/>
  <c r="FH15" i="1"/>
  <c r="DU12" i="1"/>
  <c r="EK12" i="1"/>
  <c r="FA12" i="1"/>
  <c r="ES12" i="1"/>
  <c r="DM12" i="1" s="1"/>
  <c r="AG12" i="1" s="1"/>
  <c r="FI12" i="1"/>
  <c r="EC12" i="1"/>
  <c r="ER13" i="1"/>
  <c r="DM13" i="1" s="1"/>
  <c r="AG13" i="1" s="1"/>
  <c r="DT13" i="1"/>
  <c r="EB13" i="1"/>
  <c r="EJ13" i="1"/>
  <c r="EZ13" i="1"/>
  <c r="FH13" i="1"/>
  <c r="R4" i="2"/>
  <c r="Q3" i="2"/>
  <c r="Q2" i="2" s="1"/>
  <c r="EG17" i="1"/>
  <c r="DS17" i="1"/>
  <c r="DY17" i="1"/>
  <c r="FE17" i="1"/>
  <c r="FL18" i="1"/>
  <c r="EV18" i="1" s="1"/>
  <c r="EI17" i="1"/>
  <c r="DN16" i="1"/>
  <c r="EY17" i="1"/>
  <c r="DL16" i="1"/>
  <c r="AF16" i="1" s="1"/>
  <c r="FS18" i="1"/>
  <c r="DW18" i="1" s="1"/>
  <c r="DK16" i="1"/>
  <c r="AD16" i="1" s="1"/>
  <c r="EA17" i="1"/>
  <c r="DM16" i="1"/>
  <c r="AG16" i="1" s="1"/>
  <c r="FP18" i="1"/>
  <c r="EB18" i="1" s="1"/>
  <c r="FN18" i="1"/>
  <c r="DZ18" i="1" s="1"/>
  <c r="FG17" i="1"/>
  <c r="DJ16" i="1"/>
  <c r="AC16" i="1" s="1"/>
  <c r="FR18" i="1"/>
  <c r="FB18" i="1" s="1"/>
  <c r="FO18" i="1"/>
  <c r="EA18" i="1" s="1"/>
  <c r="FM18" i="1"/>
  <c r="DQ18" i="1" s="1"/>
  <c r="DO16" i="1"/>
  <c r="CQ16" i="1" s="1"/>
  <c r="AI16" i="1" s="1"/>
  <c r="O57" i="2"/>
  <c r="N64" i="2"/>
  <c r="N63" i="2"/>
  <c r="EN17" i="1"/>
  <c r="FD17" i="1"/>
  <c r="EV17" i="1"/>
  <c r="DX17" i="1"/>
  <c r="DP17" i="1"/>
  <c r="EF17" i="1"/>
  <c r="J28" i="2"/>
  <c r="J29" i="2"/>
  <c r="P42" i="2"/>
  <c r="P56" i="2" s="1"/>
  <c r="J63" i="2"/>
  <c r="J64" i="2"/>
  <c r="S20" i="1"/>
  <c r="R20" i="1"/>
  <c r="N20" i="1"/>
  <c r="AB20" i="1"/>
  <c r="X20" i="1"/>
  <c r="T20" i="1"/>
  <c r="GN20" i="1" s="1"/>
  <c r="P20" i="1"/>
  <c r="AA20" i="1"/>
  <c r="O20" i="1"/>
  <c r="E20" i="1"/>
  <c r="Z20" i="1"/>
  <c r="W20" i="1"/>
  <c r="Y20" i="1"/>
  <c r="V20" i="1"/>
  <c r="Q20" i="1"/>
  <c r="U20" i="1"/>
  <c r="FQ18" i="1"/>
  <c r="AE19" i="1"/>
  <c r="CJ19" i="1"/>
  <c r="GB19" i="1"/>
  <c r="GE19" i="1"/>
  <c r="H19" i="1"/>
  <c r="GM19" i="1"/>
  <c r="GI19" i="1"/>
  <c r="GH19" i="1" s="1"/>
  <c r="GG19" i="1"/>
  <c r="GF19" i="1" s="1"/>
  <c r="GD19" i="1"/>
  <c r="GC19" i="1" s="1"/>
  <c r="AH19" i="1"/>
  <c r="D71" i="2"/>
  <c r="B68" i="2"/>
  <c r="DU17" i="1"/>
  <c r="FI17" i="1"/>
  <c r="FA17" i="1"/>
  <c r="EC17" i="1"/>
  <c r="EK17" i="1"/>
  <c r="ES17" i="1"/>
  <c r="M64" i="2"/>
  <c r="M63" i="2"/>
  <c r="I64" i="2"/>
  <c r="I63" i="2"/>
  <c r="GJ20" i="1"/>
  <c r="O60" i="2"/>
  <c r="O61" i="2"/>
  <c r="O62" i="2"/>
  <c r="I65" i="2"/>
  <c r="J65" i="2"/>
  <c r="K65" i="2"/>
  <c r="L65" i="2"/>
  <c r="M65" i="2"/>
  <c r="N65" i="2"/>
  <c r="EP17" i="1"/>
  <c r="EX17" i="1"/>
  <c r="FF17" i="1"/>
  <c r="EH17" i="1"/>
  <c r="DR17" i="1"/>
  <c r="DZ17" i="1"/>
  <c r="L64" i="2"/>
  <c r="L63" i="2"/>
  <c r="BB23" i="1"/>
  <c r="C22" i="1"/>
  <c r="CN18" i="1"/>
  <c r="R12" i="2"/>
  <c r="O67" i="2"/>
  <c r="O66" i="2"/>
  <c r="S34" i="2"/>
  <c r="R33" i="2"/>
  <c r="R23" i="2"/>
  <c r="S24" i="2"/>
  <c r="FB17" i="1"/>
  <c r="ET17" i="1"/>
  <c r="EL17" i="1"/>
  <c r="DV17" i="1"/>
  <c r="ED17" i="1"/>
  <c r="FJ17" i="1"/>
  <c r="Q22" i="2"/>
  <c r="DT17" i="1"/>
  <c r="ER17" i="1"/>
  <c r="EZ17" i="1"/>
  <c r="FH17" i="1"/>
  <c r="EB17" i="1"/>
  <c r="EJ17" i="1"/>
  <c r="T14" i="2"/>
  <c r="S13" i="2"/>
  <c r="K27" i="2"/>
  <c r="Q32" i="2"/>
  <c r="N60" i="2"/>
  <c r="N61" i="2"/>
  <c r="R44" i="2"/>
  <c r="Q43" i="2"/>
  <c r="EM17" i="1"/>
  <c r="FC17" i="1"/>
  <c r="DW17" i="1"/>
  <c r="FK17" i="1"/>
  <c r="EE17" i="1"/>
  <c r="EU17" i="1"/>
  <c r="K63" i="2"/>
  <c r="K64" i="2"/>
  <c r="D21" i="1"/>
  <c r="BD21" i="1"/>
  <c r="P38" i="2" l="1"/>
  <c r="Q37" i="2"/>
  <c r="Q38" i="2" s="1"/>
  <c r="FF18" i="1"/>
  <c r="EM18" i="1"/>
  <c r="DP18" i="1"/>
  <c r="DO14" i="1"/>
  <c r="CQ14" i="1" s="1"/>
  <c r="AI14" i="1" s="1"/>
  <c r="DN14" i="1"/>
  <c r="L8" i="2"/>
  <c r="M7" i="2"/>
  <c r="L9" i="2"/>
  <c r="FL19" i="1"/>
  <c r="EF19" i="1" s="1"/>
  <c r="DO13" i="1"/>
  <c r="CQ13" i="1" s="1"/>
  <c r="AI13" i="1" s="1"/>
  <c r="DN13" i="1"/>
  <c r="DL15" i="1"/>
  <c r="AF15" i="1" s="1"/>
  <c r="DM15" i="1"/>
  <c r="AG15" i="1" s="1"/>
  <c r="DM14" i="1"/>
  <c r="AG14" i="1" s="1"/>
  <c r="DL12" i="1"/>
  <c r="AF12" i="1" s="1"/>
  <c r="DJ12" i="1"/>
  <c r="AC12" i="1" s="1"/>
  <c r="DV18" i="1"/>
  <c r="FD18" i="1"/>
  <c r="ER18" i="1"/>
  <c r="DX18" i="1"/>
  <c r="FC18" i="1"/>
  <c r="EF18" i="1"/>
  <c r="EN18" i="1"/>
  <c r="DL13" i="1"/>
  <c r="AF13" i="1" s="1"/>
  <c r="EU18" i="1"/>
  <c r="M19" i="2"/>
  <c r="M18" i="2"/>
  <c r="N17" i="2"/>
  <c r="ED18" i="1"/>
  <c r="EE18" i="1"/>
  <c r="EZ18" i="1"/>
  <c r="DL14" i="1"/>
  <c r="AF14" i="1" s="1"/>
  <c r="F71" i="2"/>
  <c r="C68" i="2"/>
  <c r="M54" i="2"/>
  <c r="M55" i="2"/>
  <c r="N53" i="2"/>
  <c r="N47" i="2"/>
  <c r="M49" i="2"/>
  <c r="M48" i="2"/>
  <c r="DJ14" i="1"/>
  <c r="AC14" i="1" s="1"/>
  <c r="DO12" i="1"/>
  <c r="CQ12" i="1" s="1"/>
  <c r="AI12" i="1" s="1"/>
  <c r="S4" i="2"/>
  <c r="R3" i="2"/>
  <c r="R2" i="2" s="1"/>
  <c r="DK13" i="1"/>
  <c r="AD13" i="1" s="1"/>
  <c r="DN15" i="1"/>
  <c r="DJ15" i="1"/>
  <c r="AC15" i="1" s="1"/>
  <c r="DK12" i="1"/>
  <c r="AD12" i="1" s="1"/>
  <c r="P62" i="2"/>
  <c r="P64" i="2" s="1"/>
  <c r="DJ13" i="1"/>
  <c r="AC13" i="1" s="1"/>
  <c r="DO15" i="1"/>
  <c r="CQ15" i="1" s="1"/>
  <c r="AI15" i="1" s="1"/>
  <c r="N50" i="2"/>
  <c r="M52" i="2"/>
  <c r="M51" i="2"/>
  <c r="DN12" i="1"/>
  <c r="FK18" i="1"/>
  <c r="ET18" i="1"/>
  <c r="EH18" i="1"/>
  <c r="EO18" i="1"/>
  <c r="GO16" i="1"/>
  <c r="EG18" i="1"/>
  <c r="FE18" i="1"/>
  <c r="FO19" i="1"/>
  <c r="FG19" i="1" s="1"/>
  <c r="EW18" i="1"/>
  <c r="EQ18" i="1"/>
  <c r="EI18" i="1"/>
  <c r="EP18" i="1"/>
  <c r="FR19" i="1"/>
  <c r="FJ19" i="1" s="1"/>
  <c r="EL18" i="1"/>
  <c r="FJ18" i="1"/>
  <c r="EX18" i="1"/>
  <c r="EJ18" i="1"/>
  <c r="FH18" i="1"/>
  <c r="DS18" i="1"/>
  <c r="DR18" i="1"/>
  <c r="FG18" i="1"/>
  <c r="EY18" i="1"/>
  <c r="DT18" i="1"/>
  <c r="DY18" i="1"/>
  <c r="DM17" i="1"/>
  <c r="AG17" i="1" s="1"/>
  <c r="Q39" i="2"/>
  <c r="GJ21" i="1"/>
  <c r="K29" i="2"/>
  <c r="K28" i="2"/>
  <c r="L27" i="2"/>
  <c r="S23" i="2"/>
  <c r="T24" i="2"/>
  <c r="D22" i="1"/>
  <c r="BD22" i="1"/>
  <c r="N67" i="2"/>
  <c r="N66" i="2"/>
  <c r="J66" i="2"/>
  <c r="J67" i="2"/>
  <c r="I68" i="2"/>
  <c r="J68" i="2"/>
  <c r="K68" i="2"/>
  <c r="L68" i="2"/>
  <c r="M68" i="2"/>
  <c r="N68" i="2"/>
  <c r="O68" i="2"/>
  <c r="DJ17" i="1"/>
  <c r="AC17" i="1" s="1"/>
  <c r="S44" i="2"/>
  <c r="R43" i="2"/>
  <c r="BB24" i="1"/>
  <c r="C23" i="1"/>
  <c r="M67" i="2"/>
  <c r="M66" i="2"/>
  <c r="I66" i="2"/>
  <c r="I67" i="2"/>
  <c r="D74" i="2"/>
  <c r="B71" i="2"/>
  <c r="Q71" i="2" s="1"/>
  <c r="FN19" i="1"/>
  <c r="FI18" i="1"/>
  <c r="EK18" i="1"/>
  <c r="ES18" i="1"/>
  <c r="DU18" i="1"/>
  <c r="EC18" i="1"/>
  <c r="FA18" i="1"/>
  <c r="DK17" i="1"/>
  <c r="AD17" i="1" s="1"/>
  <c r="Q42" i="2"/>
  <c r="Q56" i="2" s="1"/>
  <c r="GB20" i="1"/>
  <c r="GE20" i="1"/>
  <c r="GI20" i="1"/>
  <c r="GH20" i="1" s="1"/>
  <c r="CJ20" i="1"/>
  <c r="GM20" i="1"/>
  <c r="AE20" i="1"/>
  <c r="GG20" i="1"/>
  <c r="GF20" i="1" s="1"/>
  <c r="GD20" i="1"/>
  <c r="GC20" i="1" s="1"/>
  <c r="H20" i="1"/>
  <c r="AH20" i="1"/>
  <c r="CN19" i="1"/>
  <c r="P57" i="2"/>
  <c r="P58" i="2"/>
  <c r="S12" i="2"/>
  <c r="R22" i="2"/>
  <c r="Y21" i="1"/>
  <c r="S21" i="1"/>
  <c r="AB21" i="1"/>
  <c r="P21" i="1"/>
  <c r="AA21" i="1"/>
  <c r="O21" i="1"/>
  <c r="Z21" i="1"/>
  <c r="U21" i="1"/>
  <c r="N21" i="1"/>
  <c r="W21" i="1"/>
  <c r="Q21" i="1"/>
  <c r="V21" i="1"/>
  <c r="T21" i="1"/>
  <c r="GN21" i="1" s="1"/>
  <c r="X21" i="1"/>
  <c r="R21" i="1"/>
  <c r="E21" i="1"/>
  <c r="FR20" i="1" s="1"/>
  <c r="T13" i="2"/>
  <c r="U14" i="2"/>
  <c r="R32" i="2"/>
  <c r="L66" i="2"/>
  <c r="L67" i="2"/>
  <c r="O63" i="2"/>
  <c r="O64" i="2"/>
  <c r="FM19" i="1"/>
  <c r="P68" i="2"/>
  <c r="Q68" i="2" s="1"/>
  <c r="DN17" i="1"/>
  <c r="T34" i="2"/>
  <c r="S33" i="2"/>
  <c r="K67" i="2"/>
  <c r="K66" i="2"/>
  <c r="FQ19" i="1"/>
  <c r="FS19" i="1"/>
  <c r="FP19" i="1"/>
  <c r="P65" i="2"/>
  <c r="P59" i="2"/>
  <c r="DL17" i="1"/>
  <c r="AF17" i="1" s="1"/>
  <c r="DO17" i="1"/>
  <c r="CQ17" i="1" s="1"/>
  <c r="R37" i="2" l="1"/>
  <c r="EN19" i="1"/>
  <c r="EV19" i="1"/>
  <c r="FD19" i="1"/>
  <c r="GO15" i="1"/>
  <c r="DX19" i="1"/>
  <c r="DP19" i="1"/>
  <c r="GO14" i="1"/>
  <c r="ED19" i="1"/>
  <c r="GO13" i="1"/>
  <c r="N7" i="2"/>
  <c r="M8" i="2"/>
  <c r="M9" i="2"/>
  <c r="F74" i="2"/>
  <c r="C71" i="2"/>
  <c r="GO12" i="1"/>
  <c r="N18" i="2"/>
  <c r="N19" i="2"/>
  <c r="O17" i="2"/>
  <c r="DS19" i="1"/>
  <c r="N54" i="2"/>
  <c r="N55" i="2"/>
  <c r="O53" i="2"/>
  <c r="Q59" i="2"/>
  <c r="P63" i="2"/>
  <c r="N52" i="2"/>
  <c r="N51" i="2"/>
  <c r="O50" i="2"/>
  <c r="N48" i="2"/>
  <c r="O47" i="2"/>
  <c r="N49" i="2"/>
  <c r="Q62" i="2"/>
  <c r="S3" i="2"/>
  <c r="S2" i="2" s="1"/>
  <c r="T4" i="2"/>
  <c r="EQ19" i="1"/>
  <c r="DN18" i="1"/>
  <c r="DJ18" i="1"/>
  <c r="AC18" i="1" s="1"/>
  <c r="DM18" i="1"/>
  <c r="AG18" i="1" s="1"/>
  <c r="EA19" i="1"/>
  <c r="EY19" i="1"/>
  <c r="DO18" i="1"/>
  <c r="CQ18" i="1" s="1"/>
  <c r="AI18" i="1" s="1"/>
  <c r="EI19" i="1"/>
  <c r="FP20" i="1"/>
  <c r="ER20" i="1" s="1"/>
  <c r="FO20" i="1"/>
  <c r="EY20" i="1" s="1"/>
  <c r="EL19" i="1"/>
  <c r="DV19" i="1"/>
  <c r="DK18" i="1"/>
  <c r="AD18" i="1" s="1"/>
  <c r="FB19" i="1"/>
  <c r="DL18" i="1"/>
  <c r="AF18" i="1" s="1"/>
  <c r="FL20" i="1"/>
  <c r="EF20" i="1" s="1"/>
  <c r="ET19" i="1"/>
  <c r="FQ20" i="1"/>
  <c r="FI20" i="1" s="1"/>
  <c r="Q61" i="2"/>
  <c r="Q60" i="2"/>
  <c r="R38" i="2"/>
  <c r="R39" i="2"/>
  <c r="T33" i="2"/>
  <c r="U34" i="2"/>
  <c r="DV20" i="1"/>
  <c r="ET20" i="1"/>
  <c r="FB20" i="1"/>
  <c r="EL20" i="1"/>
  <c r="ED20" i="1"/>
  <c r="FJ20" i="1"/>
  <c r="Q57" i="2"/>
  <c r="Q58" i="2"/>
  <c r="Q70" i="2"/>
  <c r="Q69" i="2"/>
  <c r="DR19" i="1"/>
  <c r="EP19" i="1"/>
  <c r="EX19" i="1"/>
  <c r="FF19" i="1"/>
  <c r="EH19" i="1"/>
  <c r="DZ19" i="1"/>
  <c r="C24" i="1"/>
  <c r="BB25" i="1"/>
  <c r="O70" i="2"/>
  <c r="O69" i="2"/>
  <c r="K69" i="2"/>
  <c r="K70" i="2"/>
  <c r="GJ22" i="1"/>
  <c r="P61" i="2"/>
  <c r="P60" i="2"/>
  <c r="EJ19" i="1"/>
  <c r="DT19" i="1"/>
  <c r="EB19" i="1"/>
  <c r="EZ19" i="1"/>
  <c r="FH19" i="1"/>
  <c r="ER19" i="1"/>
  <c r="GG21" i="1"/>
  <c r="GF21" i="1" s="1"/>
  <c r="GM21" i="1"/>
  <c r="GI21" i="1"/>
  <c r="GH21" i="1" s="1"/>
  <c r="AE21" i="1"/>
  <c r="CJ21" i="1"/>
  <c r="GD21" i="1"/>
  <c r="GC21" i="1" s="1"/>
  <c r="GB21" i="1"/>
  <c r="GE21" i="1"/>
  <c r="H21" i="1"/>
  <c r="AH21" i="1"/>
  <c r="CN20" i="1"/>
  <c r="FM20" i="1"/>
  <c r="FS20" i="1"/>
  <c r="FN20" i="1"/>
  <c r="Q63" i="2"/>
  <c r="Q64" i="2"/>
  <c r="I71" i="2"/>
  <c r="J71" i="2"/>
  <c r="K71" i="2"/>
  <c r="L71" i="2"/>
  <c r="M71" i="2"/>
  <c r="N71" i="2"/>
  <c r="O71" i="2"/>
  <c r="P71" i="2"/>
  <c r="R42" i="2"/>
  <c r="R68" i="2" s="1"/>
  <c r="N70" i="2"/>
  <c r="N69" i="2"/>
  <c r="J70" i="2"/>
  <c r="J69" i="2"/>
  <c r="T23" i="2"/>
  <c r="U24" i="2"/>
  <c r="T12" i="2"/>
  <c r="AI17" i="1"/>
  <c r="P66" i="2"/>
  <c r="P67" i="2"/>
  <c r="EE19" i="1"/>
  <c r="DW19" i="1"/>
  <c r="FC19" i="1"/>
  <c r="EM19" i="1"/>
  <c r="FK19" i="1"/>
  <c r="EU19" i="1"/>
  <c r="Q65" i="2"/>
  <c r="D77" i="2"/>
  <c r="B74" i="2"/>
  <c r="S43" i="2"/>
  <c r="T44" i="2"/>
  <c r="M70" i="2"/>
  <c r="M69" i="2"/>
  <c r="I70" i="2"/>
  <c r="I69" i="2"/>
  <c r="S22" i="2"/>
  <c r="FA19" i="1"/>
  <c r="EC19" i="1"/>
  <c r="FI19" i="1"/>
  <c r="DU19" i="1"/>
  <c r="EK19" i="1"/>
  <c r="ES19" i="1"/>
  <c r="S32" i="2"/>
  <c r="S37" i="2" s="1"/>
  <c r="P70" i="2"/>
  <c r="P69" i="2"/>
  <c r="DY19" i="1"/>
  <c r="EW19" i="1"/>
  <c r="EG19" i="1"/>
  <c r="FE19" i="1"/>
  <c r="EO19" i="1"/>
  <c r="DQ19" i="1"/>
  <c r="U13" i="2"/>
  <c r="V14" i="2"/>
  <c r="Q72" i="2"/>
  <c r="Q73" i="2"/>
  <c r="BD23" i="1"/>
  <c r="D23" i="1"/>
  <c r="L70" i="2"/>
  <c r="L69" i="2"/>
  <c r="O22" i="1"/>
  <c r="W22" i="1"/>
  <c r="Z22" i="1"/>
  <c r="U22" i="1"/>
  <c r="AB22" i="1"/>
  <c r="T22" i="1"/>
  <c r="GN22" i="1" s="1"/>
  <c r="E22" i="1"/>
  <c r="Q22" i="1"/>
  <c r="AA22" i="1"/>
  <c r="V22" i="1"/>
  <c r="S22" i="1"/>
  <c r="P22" i="1"/>
  <c r="Y22" i="1"/>
  <c r="N22" i="1"/>
  <c r="X22" i="1"/>
  <c r="R22" i="1"/>
  <c r="L29" i="2"/>
  <c r="L28" i="2"/>
  <c r="M27" i="2"/>
  <c r="ES20" i="1" l="1"/>
  <c r="FG20" i="1"/>
  <c r="DU20" i="1"/>
  <c r="EI20" i="1"/>
  <c r="EK20" i="1"/>
  <c r="DS20" i="1"/>
  <c r="R56" i="2"/>
  <c r="R57" i="2" s="1"/>
  <c r="R62" i="2"/>
  <c r="R64" i="2" s="1"/>
  <c r="O7" i="2"/>
  <c r="N8" i="2"/>
  <c r="N9" i="2"/>
  <c r="EC20" i="1"/>
  <c r="EA20" i="1"/>
  <c r="EQ20" i="1"/>
  <c r="FA20" i="1"/>
  <c r="O19" i="2"/>
  <c r="O18" i="2"/>
  <c r="P17" i="2"/>
  <c r="C74" i="2"/>
  <c r="F77" i="2"/>
  <c r="R59" i="2"/>
  <c r="R61" i="2" s="1"/>
  <c r="R71" i="2"/>
  <c r="R73" i="2" s="1"/>
  <c r="O55" i="2"/>
  <c r="O54" i="2"/>
  <c r="P53" i="2"/>
  <c r="T3" i="2"/>
  <c r="T2" i="2" s="1"/>
  <c r="U4" i="2"/>
  <c r="P47" i="2"/>
  <c r="O48" i="2"/>
  <c r="O49" i="2"/>
  <c r="O51" i="2"/>
  <c r="O52" i="2"/>
  <c r="P50" i="2"/>
  <c r="EN20" i="1"/>
  <c r="EZ20" i="1"/>
  <c r="FO21" i="1"/>
  <c r="EQ21" i="1" s="1"/>
  <c r="DT20" i="1"/>
  <c r="GO18" i="1"/>
  <c r="EB20" i="1"/>
  <c r="FH20" i="1"/>
  <c r="EJ20" i="1"/>
  <c r="DJ19" i="1"/>
  <c r="AC19" i="1" s="1"/>
  <c r="DX20" i="1"/>
  <c r="EV20" i="1"/>
  <c r="FD20" i="1"/>
  <c r="DP20" i="1"/>
  <c r="DL19" i="1"/>
  <c r="AF19" i="1" s="1"/>
  <c r="DO19" i="1"/>
  <c r="CQ19" i="1" s="1"/>
  <c r="AI19" i="1" s="1"/>
  <c r="DN19" i="1"/>
  <c r="FQ21" i="1"/>
  <c r="ES21" i="1" s="1"/>
  <c r="DM19" i="1"/>
  <c r="AG19" i="1" s="1"/>
  <c r="DK19" i="1"/>
  <c r="AD19" i="1" s="1"/>
  <c r="FN21" i="1"/>
  <c r="EX21" i="1" s="1"/>
  <c r="S38" i="2"/>
  <c r="S39" i="2"/>
  <c r="Q66" i="2"/>
  <c r="Q67" i="2"/>
  <c r="R70" i="2"/>
  <c r="R69" i="2"/>
  <c r="N73" i="2"/>
  <c r="N72" i="2"/>
  <c r="J73" i="2"/>
  <c r="J72" i="2"/>
  <c r="U12" i="2"/>
  <c r="S42" i="2"/>
  <c r="V24" i="2"/>
  <c r="U23" i="2"/>
  <c r="R65" i="2"/>
  <c r="M73" i="2"/>
  <c r="M72" i="2"/>
  <c r="I72" i="2"/>
  <c r="I73" i="2"/>
  <c r="FK20" i="1"/>
  <c r="EE20" i="1"/>
  <c r="DW20" i="1"/>
  <c r="FC20" i="1"/>
  <c r="EM20" i="1"/>
  <c r="EU20" i="1"/>
  <c r="FR21" i="1"/>
  <c r="U33" i="2"/>
  <c r="V34" i="2"/>
  <c r="N23" i="1"/>
  <c r="O23" i="1"/>
  <c r="Q23" i="1"/>
  <c r="Y23" i="1"/>
  <c r="W23" i="1"/>
  <c r="E23" i="1"/>
  <c r="U23" i="1"/>
  <c r="R23" i="1"/>
  <c r="V23" i="1"/>
  <c r="P23" i="1"/>
  <c r="Z23" i="1"/>
  <c r="S23" i="1"/>
  <c r="X23" i="1"/>
  <c r="T23" i="1"/>
  <c r="GN23" i="1" s="1"/>
  <c r="AA23" i="1"/>
  <c r="AB23" i="1"/>
  <c r="V13" i="2"/>
  <c r="W14" i="2"/>
  <c r="EX20" i="1"/>
  <c r="FF20" i="1"/>
  <c r="EP20" i="1"/>
  <c r="EH20" i="1"/>
  <c r="DR20" i="1"/>
  <c r="DZ20" i="1"/>
  <c r="I74" i="2"/>
  <c r="J74" i="2"/>
  <c r="K74" i="2"/>
  <c r="L74" i="2"/>
  <c r="M74" i="2"/>
  <c r="N74" i="2"/>
  <c r="O74" i="2"/>
  <c r="P74" i="2"/>
  <c r="Q74" i="2"/>
  <c r="T22" i="2"/>
  <c r="P73" i="2"/>
  <c r="P72" i="2"/>
  <c r="L72" i="2"/>
  <c r="L73" i="2"/>
  <c r="EO20" i="1"/>
  <c r="EG20" i="1"/>
  <c r="FE20" i="1"/>
  <c r="EW20" i="1"/>
  <c r="DY20" i="1"/>
  <c r="DQ20" i="1"/>
  <c r="BB26" i="1"/>
  <c r="C25" i="1"/>
  <c r="T32" i="2"/>
  <c r="T37" i="2" s="1"/>
  <c r="U44" i="2"/>
  <c r="T43" i="2"/>
  <c r="M29" i="2"/>
  <c r="M28" i="2"/>
  <c r="N27" i="2"/>
  <c r="GD22" i="1"/>
  <c r="GC22" i="1" s="1"/>
  <c r="AE22" i="1"/>
  <c r="AH22" i="1"/>
  <c r="GM22" i="1"/>
  <c r="H22" i="1"/>
  <c r="GE22" i="1"/>
  <c r="GB22" i="1"/>
  <c r="GG22" i="1"/>
  <c r="GF22" i="1" s="1"/>
  <c r="CJ22" i="1"/>
  <c r="GI22" i="1"/>
  <c r="GH22" i="1" s="1"/>
  <c r="GJ23" i="1"/>
  <c r="CN21" i="1"/>
  <c r="D80" i="2"/>
  <c r="B77" i="2"/>
  <c r="GO17" i="1"/>
  <c r="R74" i="2"/>
  <c r="R63" i="2"/>
  <c r="O73" i="2"/>
  <c r="O72" i="2"/>
  <c r="K73" i="2"/>
  <c r="K72" i="2"/>
  <c r="FL21" i="1"/>
  <c r="FP21" i="1"/>
  <c r="FS21" i="1"/>
  <c r="FM21" i="1"/>
  <c r="BD24" i="1"/>
  <c r="D24" i="1"/>
  <c r="R58" i="2" l="1"/>
  <c r="P7" i="2"/>
  <c r="O8" i="2"/>
  <c r="O9" i="2"/>
  <c r="R72" i="2"/>
  <c r="S74" i="2"/>
  <c r="S76" i="2" s="1"/>
  <c r="DS21" i="1"/>
  <c r="P18" i="2"/>
  <c r="P19" i="2"/>
  <c r="Q17" i="2"/>
  <c r="EH21" i="1"/>
  <c r="R60" i="2"/>
  <c r="EY21" i="1"/>
  <c r="F80" i="2"/>
  <c r="C77" i="2"/>
  <c r="U3" i="2"/>
  <c r="U2" i="2" s="1"/>
  <c r="V4" i="2"/>
  <c r="S65" i="2"/>
  <c r="Q50" i="2"/>
  <c r="P52" i="2"/>
  <c r="P51" i="2"/>
  <c r="S71" i="2"/>
  <c r="S73" i="2" s="1"/>
  <c r="P54" i="2"/>
  <c r="P55" i="2"/>
  <c r="Q53" i="2"/>
  <c r="S56" i="2"/>
  <c r="P48" i="2"/>
  <c r="Q47" i="2"/>
  <c r="P49" i="2"/>
  <c r="EI21" i="1"/>
  <c r="EA21" i="1"/>
  <c r="FG21" i="1"/>
  <c r="DZ21" i="1"/>
  <c r="DR21" i="1"/>
  <c r="EK21" i="1"/>
  <c r="DN20" i="1"/>
  <c r="DO20" i="1"/>
  <c r="CQ20" i="1" s="1"/>
  <c r="AI20" i="1" s="1"/>
  <c r="FA21" i="1"/>
  <c r="FF21" i="1"/>
  <c r="DJ20" i="1"/>
  <c r="AC20" i="1" s="1"/>
  <c r="DU21" i="1"/>
  <c r="FI21" i="1"/>
  <c r="EP21" i="1"/>
  <c r="DK20" i="1"/>
  <c r="AD20" i="1" s="1"/>
  <c r="DM20" i="1"/>
  <c r="AG20" i="1" s="1"/>
  <c r="FM22" i="1"/>
  <c r="FE22" i="1" s="1"/>
  <c r="EC21" i="1"/>
  <c r="FR22" i="1"/>
  <c r="ED22" i="1" s="1"/>
  <c r="FP22" i="1"/>
  <c r="FH22" i="1" s="1"/>
  <c r="FQ22" i="1"/>
  <c r="EK22" i="1" s="1"/>
  <c r="DL20" i="1"/>
  <c r="AF20" i="1" s="1"/>
  <c r="GO19" i="1"/>
  <c r="FO22" i="1"/>
  <c r="DS22" i="1" s="1"/>
  <c r="FN22" i="1"/>
  <c r="EP22" i="1" s="1"/>
  <c r="CN22" i="1"/>
  <c r="FL22" i="1"/>
  <c r="EF22" i="1" s="1"/>
  <c r="S75" i="2"/>
  <c r="T38" i="2"/>
  <c r="T39" i="2"/>
  <c r="EU21" i="1"/>
  <c r="FC21" i="1"/>
  <c r="FK21" i="1"/>
  <c r="EM21" i="1"/>
  <c r="DW21" i="1"/>
  <c r="EE21" i="1"/>
  <c r="J76" i="2"/>
  <c r="J75" i="2"/>
  <c r="FJ21" i="1"/>
  <c r="FB21" i="1"/>
  <c r="DV21" i="1"/>
  <c r="ET21" i="1"/>
  <c r="ED21" i="1"/>
  <c r="EL21" i="1"/>
  <c r="U22" i="2"/>
  <c r="S67" i="2"/>
  <c r="S66" i="2"/>
  <c r="N24" i="1"/>
  <c r="E24" i="1"/>
  <c r="AA24" i="1"/>
  <c r="Y24" i="1"/>
  <c r="W24" i="1"/>
  <c r="X24" i="1"/>
  <c r="U24" i="1"/>
  <c r="O24" i="1"/>
  <c r="AB24" i="1"/>
  <c r="Z24" i="1"/>
  <c r="V24" i="1"/>
  <c r="T24" i="1"/>
  <c r="GN24" i="1" s="1"/>
  <c r="Q24" i="1"/>
  <c r="P24" i="1"/>
  <c r="R24" i="1"/>
  <c r="S24" i="1"/>
  <c r="EZ21" i="1"/>
  <c r="EJ21" i="1"/>
  <c r="ER21" i="1"/>
  <c r="FH21" i="1"/>
  <c r="DT21" i="1"/>
  <c r="EB21" i="1"/>
  <c r="R76" i="2"/>
  <c r="R75" i="2"/>
  <c r="FS22" i="1"/>
  <c r="BD25" i="1"/>
  <c r="D25" i="1"/>
  <c r="Q75" i="2"/>
  <c r="Q76" i="2"/>
  <c r="M76" i="2"/>
  <c r="M75" i="2"/>
  <c r="I75" i="2"/>
  <c r="I76" i="2"/>
  <c r="R66" i="2"/>
  <c r="R67" i="2"/>
  <c r="V23" i="2"/>
  <c r="W24" i="2"/>
  <c r="S62" i="2"/>
  <c r="S59" i="2"/>
  <c r="D83" i="2"/>
  <c r="B80" i="2"/>
  <c r="DP21" i="1"/>
  <c r="EF21" i="1"/>
  <c r="EN21" i="1"/>
  <c r="DX21" i="1"/>
  <c r="EV21" i="1"/>
  <c r="FD21" i="1"/>
  <c r="N29" i="2"/>
  <c r="N28" i="2"/>
  <c r="O27" i="2"/>
  <c r="BB27" i="1"/>
  <c r="C26" i="1"/>
  <c r="P76" i="2"/>
  <c r="P75" i="2"/>
  <c r="L75" i="2"/>
  <c r="L76" i="2"/>
  <c r="W13" i="2"/>
  <c r="X14" i="2"/>
  <c r="H23" i="1"/>
  <c r="CJ23" i="1"/>
  <c r="GE23" i="1"/>
  <c r="GB23" i="1"/>
  <c r="GG23" i="1"/>
  <c r="GF23" i="1" s="1"/>
  <c r="AE23" i="1"/>
  <c r="GM23" i="1"/>
  <c r="GI23" i="1"/>
  <c r="GH23" i="1" s="1"/>
  <c r="AH23" i="1"/>
  <c r="GD23" i="1"/>
  <c r="GC23" i="1" s="1"/>
  <c r="V33" i="2"/>
  <c r="W34" i="2"/>
  <c r="S57" i="2"/>
  <c r="S58" i="2"/>
  <c r="S68" i="2"/>
  <c r="GJ24" i="1"/>
  <c r="U43" i="2"/>
  <c r="V44" i="2"/>
  <c r="N75" i="2"/>
  <c r="N76" i="2"/>
  <c r="EO21" i="1"/>
  <c r="FE21" i="1"/>
  <c r="DY21" i="1"/>
  <c r="DQ21" i="1"/>
  <c r="EG21" i="1"/>
  <c r="EW21" i="1"/>
  <c r="I77" i="2"/>
  <c r="J77" i="2"/>
  <c r="K77" i="2"/>
  <c r="L77" i="2"/>
  <c r="M77" i="2"/>
  <c r="N77" i="2"/>
  <c r="O77" i="2"/>
  <c r="P77" i="2"/>
  <c r="Q77" i="2"/>
  <c r="R77" i="2"/>
  <c r="T42" i="2"/>
  <c r="T74" i="2" s="1"/>
  <c r="T62" i="2"/>
  <c r="O75" i="2"/>
  <c r="O76" i="2"/>
  <c r="K76" i="2"/>
  <c r="K75" i="2"/>
  <c r="V12" i="2"/>
  <c r="U32" i="2"/>
  <c r="U37" i="2" s="1"/>
  <c r="S77" i="2"/>
  <c r="S72" i="2" l="1"/>
  <c r="EH22" i="1"/>
  <c r="T56" i="2"/>
  <c r="T58" i="2" s="1"/>
  <c r="T71" i="2"/>
  <c r="P9" i="2"/>
  <c r="Q7" i="2"/>
  <c r="P8" i="2"/>
  <c r="T77" i="2"/>
  <c r="T59" i="2"/>
  <c r="T60" i="2" s="1"/>
  <c r="FG22" i="1"/>
  <c r="F83" i="2"/>
  <c r="C80" i="2"/>
  <c r="Q18" i="2"/>
  <c r="Q19" i="2"/>
  <c r="R17" i="2"/>
  <c r="Q49" i="2"/>
  <c r="R47" i="2"/>
  <c r="Q48" i="2"/>
  <c r="T65" i="2"/>
  <c r="T66" i="2" s="1"/>
  <c r="T68" i="2"/>
  <c r="Q55" i="2"/>
  <c r="Q54" i="2"/>
  <c r="R53" i="2"/>
  <c r="V3" i="2"/>
  <c r="V2" i="2" s="1"/>
  <c r="W4" i="2"/>
  <c r="Q51" i="2"/>
  <c r="Q52" i="2"/>
  <c r="R50" i="2"/>
  <c r="FO23" i="1"/>
  <c r="EI23" i="1" s="1"/>
  <c r="GO20" i="1"/>
  <c r="DV22" i="1"/>
  <c r="FB22" i="1"/>
  <c r="EC22" i="1"/>
  <c r="EO22" i="1"/>
  <c r="FJ22" i="1"/>
  <c r="ER22" i="1"/>
  <c r="EQ22" i="1"/>
  <c r="EB22" i="1"/>
  <c r="EL22" i="1"/>
  <c r="FI22" i="1"/>
  <c r="FF22" i="1"/>
  <c r="EW22" i="1"/>
  <c r="DX22" i="1"/>
  <c r="ES22" i="1"/>
  <c r="DR22" i="1"/>
  <c r="DY22" i="1"/>
  <c r="DQ22" i="1"/>
  <c r="FA22" i="1"/>
  <c r="FS23" i="1"/>
  <c r="DW23" i="1" s="1"/>
  <c r="EG22" i="1"/>
  <c r="EJ22" i="1"/>
  <c r="EN22" i="1"/>
  <c r="EA22" i="1"/>
  <c r="ET22" i="1"/>
  <c r="DT22" i="1"/>
  <c r="FD22" i="1"/>
  <c r="DP22" i="1"/>
  <c r="EI22" i="1"/>
  <c r="EY22" i="1"/>
  <c r="FP23" i="1"/>
  <c r="EZ23" i="1" s="1"/>
  <c r="EZ22" i="1"/>
  <c r="EV22" i="1"/>
  <c r="DU22" i="1"/>
  <c r="FM23" i="1"/>
  <c r="DQ23" i="1" s="1"/>
  <c r="FL23" i="1"/>
  <c r="DX23" i="1" s="1"/>
  <c r="FQ23" i="1"/>
  <c r="ES23" i="1" s="1"/>
  <c r="EX22" i="1"/>
  <c r="DZ22" i="1"/>
  <c r="FR23" i="1"/>
  <c r="FJ23" i="1" s="1"/>
  <c r="DO21" i="1"/>
  <c r="CQ21" i="1" s="1"/>
  <c r="AI21" i="1" s="1"/>
  <c r="T79" i="2"/>
  <c r="T78" i="2"/>
  <c r="U38" i="2"/>
  <c r="U39" i="2"/>
  <c r="T63" i="2"/>
  <c r="T64" i="2"/>
  <c r="R79" i="2"/>
  <c r="R78" i="2"/>
  <c r="N78" i="2"/>
  <c r="N79" i="2"/>
  <c r="J79" i="2"/>
  <c r="J78" i="2"/>
  <c r="X34" i="2"/>
  <c r="W33" i="2"/>
  <c r="O29" i="2"/>
  <c r="O28" i="2"/>
  <c r="P27" i="2"/>
  <c r="DL21" i="1"/>
  <c r="AF21" i="1" s="1"/>
  <c r="I80" i="2"/>
  <c r="J80" i="2"/>
  <c r="K80" i="2"/>
  <c r="L80" i="2"/>
  <c r="M80" i="2"/>
  <c r="N80" i="2"/>
  <c r="O80" i="2"/>
  <c r="P80" i="2"/>
  <c r="Q80" i="2"/>
  <c r="R80" i="2"/>
  <c r="S80" i="2"/>
  <c r="X24" i="2"/>
  <c r="W23" i="2"/>
  <c r="T80" i="2"/>
  <c r="T76" i="2"/>
  <c r="T75" i="2"/>
  <c r="Q78" i="2"/>
  <c r="Q79" i="2"/>
  <c r="M79" i="2"/>
  <c r="M78" i="2"/>
  <c r="I79" i="2"/>
  <c r="I78" i="2"/>
  <c r="S70" i="2"/>
  <c r="S69" i="2"/>
  <c r="V32" i="2"/>
  <c r="V37" i="2" s="1"/>
  <c r="FN23" i="1"/>
  <c r="X13" i="2"/>
  <c r="Y14" i="2"/>
  <c r="DN21" i="1"/>
  <c r="DJ21" i="1"/>
  <c r="AC21" i="1" s="1"/>
  <c r="D86" i="2"/>
  <c r="B83" i="2"/>
  <c r="U83" i="2" s="1"/>
  <c r="V22" i="2"/>
  <c r="S79" i="2"/>
  <c r="S78" i="2"/>
  <c r="U42" i="2"/>
  <c r="T73" i="2"/>
  <c r="T72" i="2"/>
  <c r="T69" i="2"/>
  <c r="T70" i="2"/>
  <c r="P79" i="2"/>
  <c r="P78" i="2"/>
  <c r="L79" i="2"/>
  <c r="L78" i="2"/>
  <c r="W12" i="2"/>
  <c r="D26" i="1"/>
  <c r="BD26" i="1"/>
  <c r="DK21" i="1"/>
  <c r="AD21" i="1" s="1"/>
  <c r="S61" i="2"/>
  <c r="S60" i="2"/>
  <c r="GJ25" i="1"/>
  <c r="T67" i="2"/>
  <c r="O78" i="2"/>
  <c r="O79" i="2"/>
  <c r="K78" i="2"/>
  <c r="K79" i="2"/>
  <c r="V43" i="2"/>
  <c r="W44" i="2"/>
  <c r="C27" i="1"/>
  <c r="BB28" i="1"/>
  <c r="DM21" i="1"/>
  <c r="AG21" i="1" s="1"/>
  <c r="S63" i="2"/>
  <c r="S64" i="2"/>
  <c r="E25" i="1"/>
  <c r="AA25" i="1"/>
  <c r="Y25" i="1"/>
  <c r="AB25" i="1"/>
  <c r="N25" i="1"/>
  <c r="X25" i="1"/>
  <c r="O25" i="1"/>
  <c r="R25" i="1"/>
  <c r="Z25" i="1"/>
  <c r="Q25" i="1"/>
  <c r="S25" i="1"/>
  <c r="P25" i="1"/>
  <c r="W25" i="1"/>
  <c r="U25" i="1"/>
  <c r="V25" i="1"/>
  <c r="T25" i="1"/>
  <c r="GN25" i="1" s="1"/>
  <c r="FC22" i="1"/>
  <c r="DW22" i="1"/>
  <c r="EU22" i="1"/>
  <c r="EE22" i="1"/>
  <c r="FK22" i="1"/>
  <c r="EM22" i="1"/>
  <c r="CJ24" i="1"/>
  <c r="GM24" i="1"/>
  <c r="GD24" i="1"/>
  <c r="GC24" i="1" s="1"/>
  <c r="FM24" i="1" s="1"/>
  <c r="AE24" i="1"/>
  <c r="GG24" i="1"/>
  <c r="GF24" i="1" s="1"/>
  <c r="H24" i="1"/>
  <c r="GB24" i="1"/>
  <c r="FL24" i="1" s="1"/>
  <c r="GE24" i="1"/>
  <c r="AH24" i="1"/>
  <c r="GI24" i="1"/>
  <c r="GH24" i="1" s="1"/>
  <c r="CN23" i="1"/>
  <c r="T57" i="2" l="1"/>
  <c r="FH23" i="1"/>
  <c r="DT23" i="1"/>
  <c r="ER23" i="1"/>
  <c r="EB23" i="1"/>
  <c r="EJ23" i="1"/>
  <c r="EW23" i="1"/>
  <c r="EO23" i="1"/>
  <c r="EG23" i="1"/>
  <c r="U80" i="2"/>
  <c r="U81" i="2" s="1"/>
  <c r="EA23" i="1"/>
  <c r="Q8" i="2"/>
  <c r="R7" i="2"/>
  <c r="Q9" i="2"/>
  <c r="EY23" i="1"/>
  <c r="EN23" i="1"/>
  <c r="T61" i="2"/>
  <c r="DY23" i="1"/>
  <c r="R18" i="2"/>
  <c r="R19" i="2"/>
  <c r="S17" i="2"/>
  <c r="F86" i="2"/>
  <c r="C83" i="2"/>
  <c r="DP23" i="1"/>
  <c r="U62" i="2"/>
  <c r="U63" i="2" s="1"/>
  <c r="FG23" i="1"/>
  <c r="DS23" i="1"/>
  <c r="S53" i="2"/>
  <c r="R54" i="2"/>
  <c r="R55" i="2"/>
  <c r="U68" i="2"/>
  <c r="U69" i="2" s="1"/>
  <c r="U56" i="2"/>
  <c r="U57" i="2" s="1"/>
  <c r="EQ23" i="1"/>
  <c r="R51" i="2"/>
  <c r="R52" i="2"/>
  <c r="S50" i="2"/>
  <c r="W3" i="2"/>
  <c r="W2" i="2" s="1"/>
  <c r="X4" i="2"/>
  <c r="R48" i="2"/>
  <c r="R49" i="2"/>
  <c r="S47" i="2"/>
  <c r="EM23" i="1"/>
  <c r="FK23" i="1"/>
  <c r="U59" i="2"/>
  <c r="U60" i="2" s="1"/>
  <c r="DO22" i="1"/>
  <c r="CQ22" i="1" s="1"/>
  <c r="AI22" i="1" s="1"/>
  <c r="DN22" i="1"/>
  <c r="EU23" i="1"/>
  <c r="FC23" i="1"/>
  <c r="EE23" i="1"/>
  <c r="DK22" i="1"/>
  <c r="AD22" i="1" s="1"/>
  <c r="FE23" i="1"/>
  <c r="DM22" i="1"/>
  <c r="AG22" i="1" s="1"/>
  <c r="EK23" i="1"/>
  <c r="ET23" i="1"/>
  <c r="FR24" i="1"/>
  <c r="DV24" i="1" s="1"/>
  <c r="FP24" i="1"/>
  <c r="ER24" i="1" s="1"/>
  <c r="DL22" i="1"/>
  <c r="AF22" i="1" s="1"/>
  <c r="DJ22" i="1"/>
  <c r="AC22" i="1" s="1"/>
  <c r="EF23" i="1"/>
  <c r="DV23" i="1"/>
  <c r="FI23" i="1"/>
  <c r="EC23" i="1"/>
  <c r="FA23" i="1"/>
  <c r="FD23" i="1"/>
  <c r="EL23" i="1"/>
  <c r="FB23" i="1"/>
  <c r="DU23" i="1"/>
  <c r="FO24" i="1"/>
  <c r="FG24" i="1" s="1"/>
  <c r="EV23" i="1"/>
  <c r="ED23" i="1"/>
  <c r="DP24" i="1"/>
  <c r="EF24" i="1"/>
  <c r="DX24" i="1"/>
  <c r="EV24" i="1"/>
  <c r="EN24" i="1"/>
  <c r="FD24" i="1"/>
  <c r="U82" i="2"/>
  <c r="EO24" i="1"/>
  <c r="DY24" i="1"/>
  <c r="DQ24" i="1"/>
  <c r="EW24" i="1"/>
  <c r="FE24" i="1"/>
  <c r="EG24" i="1"/>
  <c r="C28" i="1"/>
  <c r="BB29" i="1"/>
  <c r="R26" i="1"/>
  <c r="W26" i="1"/>
  <c r="S26" i="1"/>
  <c r="P26" i="1"/>
  <c r="AB26" i="1"/>
  <c r="AA26" i="1"/>
  <c r="Z26" i="1"/>
  <c r="U26" i="1"/>
  <c r="T26" i="1"/>
  <c r="GN26" i="1" s="1"/>
  <c r="O26" i="1"/>
  <c r="Y26" i="1"/>
  <c r="N26" i="1"/>
  <c r="E26" i="1"/>
  <c r="CN25" i="1" s="1"/>
  <c r="V26" i="1"/>
  <c r="X26" i="1"/>
  <c r="Q26" i="1"/>
  <c r="I83" i="2"/>
  <c r="J83" i="2"/>
  <c r="K83" i="2"/>
  <c r="L83" i="2"/>
  <c r="M83" i="2"/>
  <c r="N83" i="2"/>
  <c r="O83" i="2"/>
  <c r="P83" i="2"/>
  <c r="Q83" i="2"/>
  <c r="R83" i="2"/>
  <c r="S83" i="2"/>
  <c r="T83" i="2"/>
  <c r="Z14" i="2"/>
  <c r="Y13" i="2"/>
  <c r="V39" i="2"/>
  <c r="V38" i="2"/>
  <c r="R82" i="2"/>
  <c r="R81" i="2"/>
  <c r="N82" i="2"/>
  <c r="N81" i="2"/>
  <c r="J81" i="2"/>
  <c r="J82" i="2"/>
  <c r="W32" i="2"/>
  <c r="W37" i="2" s="1"/>
  <c r="FN24" i="1"/>
  <c r="FS24" i="1"/>
  <c r="BD27" i="1"/>
  <c r="D27" i="1"/>
  <c r="GJ26" i="1"/>
  <c r="U74" i="2"/>
  <c r="U71" i="2"/>
  <c r="B86" i="2"/>
  <c r="V86" i="2" s="1"/>
  <c r="D89" i="2"/>
  <c r="X12" i="2"/>
  <c r="T82" i="2"/>
  <c r="T81" i="2"/>
  <c r="W22" i="2"/>
  <c r="Q81" i="2"/>
  <c r="Q82" i="2"/>
  <c r="M82" i="2"/>
  <c r="M81" i="2"/>
  <c r="I82" i="2"/>
  <c r="I81" i="2"/>
  <c r="Y34" i="2"/>
  <c r="X33" i="2"/>
  <c r="AE25" i="1"/>
  <c r="H25" i="1"/>
  <c r="GM25" i="1"/>
  <c r="GI25" i="1"/>
  <c r="GH25" i="1" s="1"/>
  <c r="GB25" i="1"/>
  <c r="CJ25" i="1"/>
  <c r="GE25" i="1"/>
  <c r="GG25" i="1"/>
  <c r="GF25" i="1" s="1"/>
  <c r="GD25" i="1"/>
  <c r="GC25" i="1" s="1"/>
  <c r="AH25" i="1"/>
  <c r="CN24" i="1"/>
  <c r="FQ24" i="1"/>
  <c r="X44" i="2"/>
  <c r="W43" i="2"/>
  <c r="U65" i="2"/>
  <c r="U77" i="2"/>
  <c r="EH23" i="1"/>
  <c r="FF23" i="1"/>
  <c r="EP23" i="1"/>
  <c r="DR23" i="1"/>
  <c r="DZ23" i="1"/>
  <c r="EX23" i="1"/>
  <c r="X23" i="2"/>
  <c r="Y24" i="2"/>
  <c r="P81" i="2"/>
  <c r="P82" i="2"/>
  <c r="L81" i="2"/>
  <c r="L82" i="2"/>
  <c r="V42" i="2"/>
  <c r="V83" i="2" s="1"/>
  <c r="GO21" i="1"/>
  <c r="U84" i="2"/>
  <c r="U85" i="2"/>
  <c r="U70" i="2"/>
  <c r="S81" i="2"/>
  <c r="S82" i="2"/>
  <c r="O81" i="2"/>
  <c r="O82" i="2"/>
  <c r="K82" i="2"/>
  <c r="K81" i="2"/>
  <c r="P28" i="2"/>
  <c r="P29" i="2"/>
  <c r="Q27" i="2"/>
  <c r="FO25" i="1" l="1"/>
  <c r="DS25" i="1" s="1"/>
  <c r="R8" i="2"/>
  <c r="S7" i="2"/>
  <c r="R9" i="2"/>
  <c r="U64" i="2"/>
  <c r="U58" i="2"/>
  <c r="U61" i="2"/>
  <c r="S18" i="2"/>
  <c r="S19" i="2"/>
  <c r="T17" i="2"/>
  <c r="F89" i="2"/>
  <c r="C86" i="2"/>
  <c r="Y4" i="2"/>
  <c r="X3" i="2"/>
  <c r="X2" i="2" s="1"/>
  <c r="V77" i="2"/>
  <c r="V79" i="2" s="1"/>
  <c r="FL25" i="1"/>
  <c r="DP25" i="1" s="1"/>
  <c r="DS24" i="1"/>
  <c r="V74" i="2"/>
  <c r="V75" i="2" s="1"/>
  <c r="S49" i="2"/>
  <c r="S48" i="2"/>
  <c r="T47" i="2"/>
  <c r="S52" i="2"/>
  <c r="S51" i="2"/>
  <c r="T50" i="2"/>
  <c r="S55" i="2"/>
  <c r="S54" i="2"/>
  <c r="T53" i="2"/>
  <c r="GO22" i="1"/>
  <c r="FH24" i="1"/>
  <c r="DM23" i="1"/>
  <c r="AG23" i="1" s="1"/>
  <c r="ET24" i="1"/>
  <c r="EA24" i="1"/>
  <c r="EZ24" i="1"/>
  <c r="DO23" i="1"/>
  <c r="CQ23" i="1" s="1"/>
  <c r="AI23" i="1" s="1"/>
  <c r="DT24" i="1"/>
  <c r="EJ24" i="1"/>
  <c r="EB24" i="1"/>
  <c r="DN23" i="1"/>
  <c r="EL24" i="1"/>
  <c r="DL23" i="1"/>
  <c r="AF23" i="1" s="1"/>
  <c r="FM25" i="1"/>
  <c r="FE25" i="1" s="1"/>
  <c r="FJ24" i="1"/>
  <c r="ED24" i="1"/>
  <c r="EY24" i="1"/>
  <c r="DJ23" i="1"/>
  <c r="AC23" i="1" s="1"/>
  <c r="FP25" i="1"/>
  <c r="EB25" i="1" s="1"/>
  <c r="FR25" i="1"/>
  <c r="FJ25" i="1" s="1"/>
  <c r="FB24" i="1"/>
  <c r="EQ24" i="1"/>
  <c r="DK23" i="1"/>
  <c r="AD23" i="1" s="1"/>
  <c r="GO23" i="1" s="1"/>
  <c r="EI24" i="1"/>
  <c r="V85" i="2"/>
  <c r="V84" i="2"/>
  <c r="W39" i="2"/>
  <c r="W38" i="2"/>
  <c r="V68" i="2"/>
  <c r="W68" i="2" s="1"/>
  <c r="Y23" i="2"/>
  <c r="Z24" i="2"/>
  <c r="W42" i="2"/>
  <c r="W83" i="2" s="1"/>
  <c r="W86" i="2"/>
  <c r="GJ27" i="1"/>
  <c r="Y12" i="2"/>
  <c r="R84" i="2"/>
  <c r="R85" i="2"/>
  <c r="N84" i="2"/>
  <c r="N85" i="2"/>
  <c r="J84" i="2"/>
  <c r="J85" i="2"/>
  <c r="C29" i="1"/>
  <c r="BB30" i="1"/>
  <c r="Q29" i="2"/>
  <c r="Q28" i="2"/>
  <c r="R27" i="2"/>
  <c r="V62" i="2"/>
  <c r="V80" i="2"/>
  <c r="V65" i="2"/>
  <c r="X22" i="2"/>
  <c r="U78" i="2"/>
  <c r="U79" i="2"/>
  <c r="X43" i="2"/>
  <c r="Y44" i="2"/>
  <c r="FN25" i="1"/>
  <c r="B89" i="2"/>
  <c r="W89" i="2" s="1"/>
  <c r="D92" i="2"/>
  <c r="Z27" i="1"/>
  <c r="Q27" i="1"/>
  <c r="Y27" i="1"/>
  <c r="S27" i="1"/>
  <c r="P27" i="1"/>
  <c r="V27" i="1"/>
  <c r="AA27" i="1"/>
  <c r="W27" i="1"/>
  <c r="X27" i="1"/>
  <c r="T27" i="1"/>
  <c r="GN27" i="1" s="1"/>
  <c r="AB27" i="1"/>
  <c r="O27" i="1"/>
  <c r="E27" i="1"/>
  <c r="U27" i="1"/>
  <c r="N27" i="1"/>
  <c r="R27" i="1"/>
  <c r="Z13" i="2"/>
  <c r="AA14" i="2"/>
  <c r="Q84" i="2"/>
  <c r="Q85" i="2"/>
  <c r="M84" i="2"/>
  <c r="M85" i="2"/>
  <c r="I84" i="2"/>
  <c r="I85" i="2"/>
  <c r="GB26" i="1"/>
  <c r="H26" i="1"/>
  <c r="GG26" i="1"/>
  <c r="GF26" i="1" s="1"/>
  <c r="AE26" i="1"/>
  <c r="GE26" i="1"/>
  <c r="FO26" i="1" s="1"/>
  <c r="CJ26" i="1"/>
  <c r="GM26" i="1"/>
  <c r="GD26" i="1"/>
  <c r="GC26" i="1" s="1"/>
  <c r="GI26" i="1"/>
  <c r="GH26" i="1" s="1"/>
  <c r="AH26" i="1"/>
  <c r="BD28" i="1"/>
  <c r="D28" i="1"/>
  <c r="Z34" i="2"/>
  <c r="Y33" i="2"/>
  <c r="V56" i="2"/>
  <c r="W56" i="2" s="1"/>
  <c r="V59" i="2"/>
  <c r="V71" i="2"/>
  <c r="U67" i="2"/>
  <c r="U66" i="2"/>
  <c r="FS25" i="1"/>
  <c r="I86" i="2"/>
  <c r="J86" i="2"/>
  <c r="K86" i="2"/>
  <c r="L86" i="2"/>
  <c r="M86" i="2"/>
  <c r="N86" i="2"/>
  <c r="O86" i="2"/>
  <c r="P86" i="2"/>
  <c r="Q86" i="2"/>
  <c r="R86" i="2"/>
  <c r="S86" i="2"/>
  <c r="T86" i="2"/>
  <c r="U86" i="2"/>
  <c r="U73" i="2"/>
  <c r="U72" i="2"/>
  <c r="EE24" i="1"/>
  <c r="EM24" i="1"/>
  <c r="EU24" i="1"/>
  <c r="FK24" i="1"/>
  <c r="DW24" i="1"/>
  <c r="FC24" i="1"/>
  <c r="T84" i="2"/>
  <c r="T85" i="2"/>
  <c r="P85" i="2"/>
  <c r="P84" i="2"/>
  <c r="L84" i="2"/>
  <c r="L85" i="2"/>
  <c r="V87" i="2"/>
  <c r="V88" i="2"/>
  <c r="EC24" i="1"/>
  <c r="EK24" i="1"/>
  <c r="DU24" i="1"/>
  <c r="ES24" i="1"/>
  <c r="FA24" i="1"/>
  <c r="FI24" i="1"/>
  <c r="FQ25" i="1"/>
  <c r="FG25" i="1"/>
  <c r="X32" i="2"/>
  <c r="X37" i="2" s="1"/>
  <c r="U76" i="2"/>
  <c r="U75" i="2"/>
  <c r="DR24" i="1"/>
  <c r="DZ24" i="1"/>
  <c r="EX24" i="1"/>
  <c r="EP24" i="1"/>
  <c r="FF24" i="1"/>
  <c r="EH24" i="1"/>
  <c r="S85" i="2"/>
  <c r="S84" i="2"/>
  <c r="O84" i="2"/>
  <c r="O85" i="2"/>
  <c r="K84" i="2"/>
  <c r="K85" i="2"/>
  <c r="V78" i="2" l="1"/>
  <c r="EA25" i="1"/>
  <c r="EQ25" i="1"/>
  <c r="EY25" i="1"/>
  <c r="EI25" i="1"/>
  <c r="EF25" i="1"/>
  <c r="EV25" i="1"/>
  <c r="S9" i="2"/>
  <c r="T7" i="2"/>
  <c r="S8" i="2"/>
  <c r="ED25" i="1"/>
  <c r="T18" i="2"/>
  <c r="T19" i="2"/>
  <c r="U17" i="2"/>
  <c r="DX25" i="1"/>
  <c r="FD25" i="1"/>
  <c r="W71" i="2"/>
  <c r="W72" i="2" s="1"/>
  <c r="EN25" i="1"/>
  <c r="W59" i="2"/>
  <c r="W61" i="2" s="1"/>
  <c r="W62" i="2"/>
  <c r="F92" i="2"/>
  <c r="C89" i="2"/>
  <c r="W74" i="2"/>
  <c r="W76" i="2" s="1"/>
  <c r="W77" i="2"/>
  <c r="W78" i="2" s="1"/>
  <c r="T55" i="2"/>
  <c r="T54" i="2"/>
  <c r="U53" i="2"/>
  <c r="V76" i="2"/>
  <c r="T49" i="2"/>
  <c r="T48" i="2"/>
  <c r="U47" i="2"/>
  <c r="T51" i="2"/>
  <c r="T52" i="2"/>
  <c r="U50" i="2"/>
  <c r="Z4" i="2"/>
  <c r="Y3" i="2"/>
  <c r="Y2" i="2" s="1"/>
  <c r="EG25" i="1"/>
  <c r="EZ25" i="1"/>
  <c r="ET25" i="1"/>
  <c r="FB25" i="1"/>
  <c r="DV25" i="1"/>
  <c r="EL25" i="1"/>
  <c r="DN24" i="1"/>
  <c r="FH25" i="1"/>
  <c r="EJ25" i="1"/>
  <c r="FL26" i="1"/>
  <c r="EF26" i="1" s="1"/>
  <c r="DT25" i="1"/>
  <c r="EO25" i="1"/>
  <c r="DQ25" i="1"/>
  <c r="DY25" i="1"/>
  <c r="DL24" i="1"/>
  <c r="AF24" i="1" s="1"/>
  <c r="DM24" i="1"/>
  <c r="AG24" i="1" s="1"/>
  <c r="FR26" i="1"/>
  <c r="EL26" i="1" s="1"/>
  <c r="ER25" i="1"/>
  <c r="EW25" i="1"/>
  <c r="FP26" i="1"/>
  <c r="FH26" i="1" s="1"/>
  <c r="DJ24" i="1"/>
  <c r="AC24" i="1" s="1"/>
  <c r="FQ26" i="1"/>
  <c r="DU26" i="1" s="1"/>
  <c r="DK24" i="1"/>
  <c r="AD24" i="1" s="1"/>
  <c r="DO24" i="1"/>
  <c r="CQ24" i="1" s="1"/>
  <c r="AI24" i="1" s="1"/>
  <c r="FM26" i="1"/>
  <c r="DY26" i="1" s="1"/>
  <c r="FN26" i="1"/>
  <c r="EX26" i="1" s="1"/>
  <c r="X39" i="2"/>
  <c r="X38" i="2"/>
  <c r="W90" i="2"/>
  <c r="W91" i="2"/>
  <c r="W58" i="2"/>
  <c r="W57" i="2"/>
  <c r="EA26" i="1"/>
  <c r="EI26" i="1"/>
  <c r="EQ26" i="1"/>
  <c r="EY26" i="1"/>
  <c r="DS26" i="1"/>
  <c r="FG26" i="1"/>
  <c r="W63" i="2"/>
  <c r="W64" i="2"/>
  <c r="P87" i="2"/>
  <c r="P88" i="2"/>
  <c r="R29" i="2"/>
  <c r="R28" i="2"/>
  <c r="S27" i="2"/>
  <c r="S87" i="2"/>
  <c r="S88" i="2"/>
  <c r="O88" i="2"/>
  <c r="O87" i="2"/>
  <c r="K88" i="2"/>
  <c r="K87" i="2"/>
  <c r="V61" i="2"/>
  <c r="V60" i="2"/>
  <c r="V66" i="2"/>
  <c r="V67" i="2"/>
  <c r="D29" i="1"/>
  <c r="BD29" i="1"/>
  <c r="L87" i="2"/>
  <c r="L88" i="2"/>
  <c r="X42" i="2"/>
  <c r="X56" i="2" s="1"/>
  <c r="C30" i="1"/>
  <c r="BB31" i="1"/>
  <c r="W70" i="2"/>
  <c r="W69" i="2"/>
  <c r="N87" i="2"/>
  <c r="N88" i="2"/>
  <c r="DW25" i="1"/>
  <c r="FC25" i="1"/>
  <c r="EM25" i="1"/>
  <c r="EE25" i="1"/>
  <c r="FK25" i="1"/>
  <c r="EU25" i="1"/>
  <c r="Y32" i="2"/>
  <c r="Y37" i="2" s="1"/>
  <c r="AA13" i="2"/>
  <c r="AB14" i="2"/>
  <c r="B92" i="2"/>
  <c r="X92" i="2" s="1"/>
  <c r="D95" i="2"/>
  <c r="EH25" i="1"/>
  <c r="DZ25" i="1"/>
  <c r="DR25" i="1"/>
  <c r="EX25" i="1"/>
  <c r="EP25" i="1"/>
  <c r="FF25" i="1"/>
  <c r="V81" i="2"/>
  <c r="V82" i="2"/>
  <c r="W65" i="2"/>
  <c r="AA24" i="2"/>
  <c r="Z23" i="2"/>
  <c r="T87" i="2"/>
  <c r="T88" i="2"/>
  <c r="V73" i="2"/>
  <c r="V72" i="2"/>
  <c r="S28" i="1"/>
  <c r="W28" i="1"/>
  <c r="Q28" i="1"/>
  <c r="O28" i="1"/>
  <c r="Z28" i="1"/>
  <c r="Y28" i="1"/>
  <c r="R28" i="1"/>
  <c r="E28" i="1"/>
  <c r="V28" i="1"/>
  <c r="AA28" i="1"/>
  <c r="AB28" i="1"/>
  <c r="P28" i="1"/>
  <c r="X28" i="1"/>
  <c r="U28" i="1"/>
  <c r="N28" i="1"/>
  <c r="T28" i="1"/>
  <c r="GN28" i="1" s="1"/>
  <c r="V69" i="2"/>
  <c r="V70" i="2"/>
  <c r="ES25" i="1"/>
  <c r="FA25" i="1"/>
  <c r="FI25" i="1"/>
  <c r="DU25" i="1"/>
  <c r="EK25" i="1"/>
  <c r="EC25" i="1"/>
  <c r="R88" i="2"/>
  <c r="R87" i="2"/>
  <c r="J88" i="2"/>
  <c r="J87" i="2"/>
  <c r="U87" i="2"/>
  <c r="U88" i="2"/>
  <c r="Q87" i="2"/>
  <c r="Q88" i="2"/>
  <c r="M88" i="2"/>
  <c r="M87" i="2"/>
  <c r="I88" i="2"/>
  <c r="I87" i="2"/>
  <c r="V57" i="2"/>
  <c r="V58" i="2"/>
  <c r="Z33" i="2"/>
  <c r="AA34" i="2"/>
  <c r="GJ28" i="1"/>
  <c r="FS26" i="1"/>
  <c r="Z12" i="2"/>
  <c r="GD27" i="1"/>
  <c r="GC27" i="1" s="1"/>
  <c r="GB27" i="1"/>
  <c r="AH27" i="1"/>
  <c r="AE27" i="1"/>
  <c r="H27" i="1"/>
  <c r="GE27" i="1"/>
  <c r="GG27" i="1"/>
  <c r="GF27" i="1" s="1"/>
  <c r="CJ27" i="1"/>
  <c r="GI27" i="1"/>
  <c r="GH27" i="1" s="1"/>
  <c r="GM27" i="1"/>
  <c r="CN26" i="1"/>
  <c r="I89" i="2"/>
  <c r="J89" i="2"/>
  <c r="K89" i="2"/>
  <c r="L89" i="2"/>
  <c r="M89" i="2"/>
  <c r="N89" i="2"/>
  <c r="O89" i="2"/>
  <c r="P89" i="2"/>
  <c r="Q89" i="2"/>
  <c r="R89" i="2"/>
  <c r="S89" i="2"/>
  <c r="T89" i="2"/>
  <c r="U89" i="2"/>
  <c r="V89" i="2"/>
  <c r="Z44" i="2"/>
  <c r="Y43" i="2"/>
  <c r="V63" i="2"/>
  <c r="V64" i="2"/>
  <c r="W84" i="2"/>
  <c r="W85" i="2"/>
  <c r="W80" i="2"/>
  <c r="W88" i="2"/>
  <c r="W87" i="2"/>
  <c r="Y22" i="2"/>
  <c r="W60" i="2" l="1"/>
  <c r="DV26" i="1"/>
  <c r="W75" i="2"/>
  <c r="T8" i="2"/>
  <c r="U7" i="2"/>
  <c r="T9" i="2"/>
  <c r="EN26" i="1"/>
  <c r="X86" i="2"/>
  <c r="X87" i="2" s="1"/>
  <c r="F95" i="2"/>
  <c r="C92" i="2"/>
  <c r="U18" i="2"/>
  <c r="U19" i="2"/>
  <c r="V17" i="2"/>
  <c r="FE26" i="1"/>
  <c r="X83" i="2"/>
  <c r="X84" i="2" s="1"/>
  <c r="X89" i="2"/>
  <c r="X91" i="2" s="1"/>
  <c r="W79" i="2"/>
  <c r="W73" i="2"/>
  <c r="X71" i="2"/>
  <c r="X72" i="2" s="1"/>
  <c r="X68" i="2"/>
  <c r="X69" i="2" s="1"/>
  <c r="X62" i="2"/>
  <c r="X63" i="2" s="1"/>
  <c r="X74" i="2"/>
  <c r="X75" i="2" s="1"/>
  <c r="EW26" i="1"/>
  <c r="X59" i="2"/>
  <c r="X61" i="2" s="1"/>
  <c r="X77" i="2"/>
  <c r="X78" i="2" s="1"/>
  <c r="ED26" i="1"/>
  <c r="U51" i="2"/>
  <c r="V50" i="2"/>
  <c r="U52" i="2"/>
  <c r="Z3" i="2"/>
  <c r="Z2" i="2" s="1"/>
  <c r="AA4" i="2"/>
  <c r="U48" i="2"/>
  <c r="V47" i="2"/>
  <c r="U49" i="2"/>
  <c r="U54" i="2"/>
  <c r="U55" i="2"/>
  <c r="V53" i="2"/>
  <c r="DT26" i="1"/>
  <c r="FJ26" i="1"/>
  <c r="DR26" i="1"/>
  <c r="EK26" i="1"/>
  <c r="ET26" i="1"/>
  <c r="EP26" i="1"/>
  <c r="FR27" i="1"/>
  <c r="FB27" i="1" s="1"/>
  <c r="EH26" i="1"/>
  <c r="DQ26" i="1"/>
  <c r="EG26" i="1"/>
  <c r="FD26" i="1"/>
  <c r="EV26" i="1"/>
  <c r="ES26" i="1"/>
  <c r="EZ26" i="1"/>
  <c r="FB26" i="1"/>
  <c r="DX26" i="1"/>
  <c r="DM25" i="1"/>
  <c r="AG25" i="1" s="1"/>
  <c r="DL25" i="1"/>
  <c r="AF25" i="1" s="1"/>
  <c r="EO26" i="1"/>
  <c r="DP26" i="1"/>
  <c r="FA26" i="1"/>
  <c r="EJ26" i="1"/>
  <c r="EB26" i="1"/>
  <c r="ER26" i="1"/>
  <c r="FL27" i="1"/>
  <c r="DP27" i="1" s="1"/>
  <c r="FS27" i="1"/>
  <c r="EM27" i="1" s="1"/>
  <c r="DJ25" i="1"/>
  <c r="AC25" i="1" s="1"/>
  <c r="DO25" i="1"/>
  <c r="CQ25" i="1" s="1"/>
  <c r="AI25" i="1" s="1"/>
  <c r="DK25" i="1"/>
  <c r="AD25" i="1" s="1"/>
  <c r="DZ26" i="1"/>
  <c r="EC26" i="1"/>
  <c r="FI26" i="1"/>
  <c r="GO24" i="1"/>
  <c r="DN25" i="1"/>
  <c r="FF26" i="1"/>
  <c r="Y38" i="2"/>
  <c r="Y39" i="2"/>
  <c r="W82" i="2"/>
  <c r="W81" i="2"/>
  <c r="V90" i="2"/>
  <c r="V91" i="2"/>
  <c r="R91" i="2"/>
  <c r="R90" i="2"/>
  <c r="N90" i="2"/>
  <c r="N91" i="2"/>
  <c r="J91" i="2"/>
  <c r="J90" i="2"/>
  <c r="EM26" i="1"/>
  <c r="EE26" i="1"/>
  <c r="EU26" i="1"/>
  <c r="FK26" i="1"/>
  <c r="FC26" i="1"/>
  <c r="DW26" i="1"/>
  <c r="Z32" i="2"/>
  <c r="Z37" i="2" s="1"/>
  <c r="GI28" i="1"/>
  <c r="GH28" i="1" s="1"/>
  <c r="CJ28" i="1"/>
  <c r="H28" i="1"/>
  <c r="GD28" i="1"/>
  <c r="GC28" i="1" s="1"/>
  <c r="AE28" i="1"/>
  <c r="GM28" i="1"/>
  <c r="GB28" i="1"/>
  <c r="GG28" i="1"/>
  <c r="GF28" i="1" s="1"/>
  <c r="GE28" i="1"/>
  <c r="AH28" i="1"/>
  <c r="AB24" i="2"/>
  <c r="AA23" i="2"/>
  <c r="AC14" i="2"/>
  <c r="AB13" i="2"/>
  <c r="X93" i="2"/>
  <c r="X94" i="2"/>
  <c r="U90" i="2"/>
  <c r="U91" i="2"/>
  <c r="Q91" i="2"/>
  <c r="Q90" i="2"/>
  <c r="M91" i="2"/>
  <c r="M90" i="2"/>
  <c r="I91" i="2"/>
  <c r="I90" i="2"/>
  <c r="FM27" i="1"/>
  <c r="FN27" i="1"/>
  <c r="W66" i="2"/>
  <c r="W67" i="2"/>
  <c r="AA12" i="2"/>
  <c r="X65" i="2"/>
  <c r="BB32" i="1"/>
  <c r="C31" i="1"/>
  <c r="X88" i="2"/>
  <c r="X80" i="2"/>
  <c r="X58" i="2"/>
  <c r="X57" i="2"/>
  <c r="Z29" i="1"/>
  <c r="R29" i="1"/>
  <c r="P29" i="1"/>
  <c r="W29" i="1"/>
  <c r="U29" i="1"/>
  <c r="X29" i="1"/>
  <c r="Y29" i="1"/>
  <c r="AB29" i="1"/>
  <c r="N29" i="1"/>
  <c r="Q29" i="1"/>
  <c r="T29" i="1"/>
  <c r="GN29" i="1" s="1"/>
  <c r="AA29" i="1"/>
  <c r="O29" i="1"/>
  <c r="S29" i="1"/>
  <c r="E29" i="1"/>
  <c r="V29" i="1"/>
  <c r="Y42" i="2"/>
  <c r="T91" i="2"/>
  <c r="T90" i="2"/>
  <c r="P90" i="2"/>
  <c r="P91" i="2"/>
  <c r="L91" i="2"/>
  <c r="L90" i="2"/>
  <c r="D98" i="2"/>
  <c r="B95" i="2"/>
  <c r="CN27" i="1"/>
  <c r="Z43" i="2"/>
  <c r="AA44" i="2"/>
  <c r="S91" i="2"/>
  <c r="S90" i="2"/>
  <c r="O91" i="2"/>
  <c r="O90" i="2"/>
  <c r="K90" i="2"/>
  <c r="K91" i="2"/>
  <c r="FO27" i="1"/>
  <c r="FP27" i="1"/>
  <c r="FQ27" i="1"/>
  <c r="AA33" i="2"/>
  <c r="AB34" i="2"/>
  <c r="Z22" i="2"/>
  <c r="I92" i="2"/>
  <c r="J92" i="2"/>
  <c r="K92" i="2"/>
  <c r="L92" i="2"/>
  <c r="M92" i="2"/>
  <c r="N92" i="2"/>
  <c r="O92" i="2"/>
  <c r="P92" i="2"/>
  <c r="Q92" i="2"/>
  <c r="R92" i="2"/>
  <c r="S92" i="2"/>
  <c r="T92" i="2"/>
  <c r="U92" i="2"/>
  <c r="V92" i="2"/>
  <c r="W92" i="2"/>
  <c r="D30" i="1"/>
  <c r="BD30" i="1"/>
  <c r="X70" i="2"/>
  <c r="GJ29" i="1"/>
  <c r="S28" i="2"/>
  <c r="S29" i="2"/>
  <c r="T27" i="2"/>
  <c r="X60" i="2" l="1"/>
  <c r="X85" i="2"/>
  <c r="X73" i="2"/>
  <c r="X90" i="2"/>
  <c r="U9" i="2"/>
  <c r="U8" i="2"/>
  <c r="V7" i="2"/>
  <c r="X76" i="2"/>
  <c r="X64" i="2"/>
  <c r="FK27" i="1"/>
  <c r="EN27" i="1"/>
  <c r="EU27" i="1"/>
  <c r="DW27" i="1"/>
  <c r="FC27" i="1"/>
  <c r="V19" i="2"/>
  <c r="V18" i="2"/>
  <c r="W17" i="2"/>
  <c r="C95" i="2"/>
  <c r="F98" i="2"/>
  <c r="Y89" i="2"/>
  <c r="Y90" i="2" s="1"/>
  <c r="W53" i="2"/>
  <c r="V54" i="2"/>
  <c r="V55" i="2"/>
  <c r="V49" i="2"/>
  <c r="W47" i="2"/>
  <c r="V48" i="2"/>
  <c r="Y86" i="2"/>
  <c r="Y87" i="2" s="1"/>
  <c r="X79" i="2"/>
  <c r="Y59" i="2"/>
  <c r="W50" i="2"/>
  <c r="V52" i="2"/>
  <c r="V51" i="2"/>
  <c r="Y62" i="2"/>
  <c r="Y64" i="2" s="1"/>
  <c r="AB4" i="2"/>
  <c r="AA3" i="2"/>
  <c r="AA2" i="2" s="1"/>
  <c r="FS28" i="1"/>
  <c r="DW28" i="1" s="1"/>
  <c r="FJ27" i="1"/>
  <c r="DK26" i="1"/>
  <c r="AD26" i="1" s="1"/>
  <c r="EL27" i="1"/>
  <c r="ED27" i="1"/>
  <c r="EE27" i="1"/>
  <c r="DJ26" i="1"/>
  <c r="AC26" i="1" s="1"/>
  <c r="DV27" i="1"/>
  <c r="GO25" i="1"/>
  <c r="ET27" i="1"/>
  <c r="DN26" i="1"/>
  <c r="DL26" i="1"/>
  <c r="AF26" i="1" s="1"/>
  <c r="EV27" i="1"/>
  <c r="EF27" i="1"/>
  <c r="FD27" i="1"/>
  <c r="DO26" i="1"/>
  <c r="CQ26" i="1" s="1"/>
  <c r="AI26" i="1" s="1"/>
  <c r="DM26" i="1"/>
  <c r="AG26" i="1" s="1"/>
  <c r="DX27" i="1"/>
  <c r="FR28" i="1"/>
  <c r="DV28" i="1" s="1"/>
  <c r="Z39" i="2"/>
  <c r="Z38" i="2"/>
  <c r="T28" i="2"/>
  <c r="T29" i="2"/>
  <c r="U27" i="2"/>
  <c r="V93" i="2"/>
  <c r="V94" i="2"/>
  <c r="R94" i="2"/>
  <c r="R93" i="2"/>
  <c r="N94" i="2"/>
  <c r="N93" i="2"/>
  <c r="J94" i="2"/>
  <c r="J93" i="2"/>
  <c r="FI27" i="1"/>
  <c r="ES27" i="1"/>
  <c r="EC27" i="1"/>
  <c r="EK27" i="1"/>
  <c r="FA27" i="1"/>
  <c r="DU27" i="1"/>
  <c r="I95" i="2"/>
  <c r="J95" i="2"/>
  <c r="K95" i="2"/>
  <c r="L95" i="2"/>
  <c r="M95" i="2"/>
  <c r="N95" i="2"/>
  <c r="O95" i="2"/>
  <c r="P95" i="2"/>
  <c r="Q95" i="2"/>
  <c r="R95" i="2"/>
  <c r="S95" i="2"/>
  <c r="T95" i="2"/>
  <c r="U95" i="2"/>
  <c r="V95" i="2"/>
  <c r="W95" i="2"/>
  <c r="X95" i="2"/>
  <c r="Y60" i="2"/>
  <c r="Y61" i="2"/>
  <c r="Y63" i="2"/>
  <c r="BD31" i="1"/>
  <c r="D31" i="1"/>
  <c r="X67" i="2"/>
  <c r="X66" i="2"/>
  <c r="FE27" i="1"/>
  <c r="EG27" i="1"/>
  <c r="EO27" i="1"/>
  <c r="DQ27" i="1"/>
  <c r="DY27" i="1"/>
  <c r="EW27" i="1"/>
  <c r="AA22" i="2"/>
  <c r="T30" i="1"/>
  <c r="GN30" i="1" s="1"/>
  <c r="Z30" i="1"/>
  <c r="O30" i="1"/>
  <c r="S30" i="1"/>
  <c r="X30" i="1"/>
  <c r="Q30" i="1"/>
  <c r="U30" i="1"/>
  <c r="P30" i="1"/>
  <c r="E30" i="1"/>
  <c r="N30" i="1"/>
  <c r="R30" i="1"/>
  <c r="AB30" i="1"/>
  <c r="W30" i="1"/>
  <c r="Y30" i="1"/>
  <c r="V30" i="1"/>
  <c r="AA30" i="1"/>
  <c r="U94" i="2"/>
  <c r="U93" i="2"/>
  <c r="Q93" i="2"/>
  <c r="Q94" i="2"/>
  <c r="M93" i="2"/>
  <c r="M94" i="2"/>
  <c r="I94" i="2"/>
  <c r="I93" i="2"/>
  <c r="EZ27" i="1"/>
  <c r="DT27" i="1"/>
  <c r="FH27" i="1"/>
  <c r="EB27" i="1"/>
  <c r="ER27" i="1"/>
  <c r="EJ27" i="1"/>
  <c r="AB44" i="2"/>
  <c r="AA43" i="2"/>
  <c r="D101" i="2"/>
  <c r="B98" i="2"/>
  <c r="Z98" i="2" s="1"/>
  <c r="Y71" i="2"/>
  <c r="Y74" i="2"/>
  <c r="Y92" i="2"/>
  <c r="Y95" i="2"/>
  <c r="X82" i="2"/>
  <c r="X81" i="2"/>
  <c r="C32" i="1"/>
  <c r="BB33" i="1"/>
  <c r="AC24" i="2"/>
  <c r="AB23" i="2"/>
  <c r="FP28" i="1"/>
  <c r="FM28" i="1"/>
  <c r="FN28" i="1"/>
  <c r="GJ30" i="1"/>
  <c r="T94" i="2"/>
  <c r="T93" i="2"/>
  <c r="P94" i="2"/>
  <c r="P93" i="2"/>
  <c r="L93" i="2"/>
  <c r="L94" i="2"/>
  <c r="AB33" i="2"/>
  <c r="AC34" i="2"/>
  <c r="EY27" i="1"/>
  <c r="FG27" i="1"/>
  <c r="EI27" i="1"/>
  <c r="EQ27" i="1"/>
  <c r="DS27" i="1"/>
  <c r="EA27" i="1"/>
  <c r="Z42" i="2"/>
  <c r="Y77" i="2"/>
  <c r="Y65" i="2"/>
  <c r="Y83" i="2"/>
  <c r="AE29" i="1"/>
  <c r="GD29" i="1"/>
  <c r="GC29" i="1" s="1"/>
  <c r="GG29" i="1"/>
  <c r="GF29" i="1" s="1"/>
  <c r="CJ29" i="1"/>
  <c r="GE29" i="1"/>
  <c r="H29" i="1"/>
  <c r="GB29" i="1"/>
  <c r="GM29" i="1"/>
  <c r="GI29" i="1"/>
  <c r="GH29" i="1" s="1"/>
  <c r="AH29" i="1"/>
  <c r="CN28" i="1"/>
  <c r="AB12" i="2"/>
  <c r="FQ28" i="1"/>
  <c r="W93" i="2"/>
  <c r="W94" i="2"/>
  <c r="S93" i="2"/>
  <c r="S94" i="2"/>
  <c r="O93" i="2"/>
  <c r="O94" i="2"/>
  <c r="K93" i="2"/>
  <c r="K94" i="2"/>
  <c r="AA32" i="2"/>
  <c r="AA37" i="2" s="1"/>
  <c r="Y80" i="2"/>
  <c r="Y56" i="2"/>
  <c r="Y68" i="2"/>
  <c r="EH27" i="1"/>
  <c r="DZ27" i="1"/>
  <c r="FF27" i="1"/>
  <c r="DR27" i="1"/>
  <c r="EX27" i="1"/>
  <c r="EP27" i="1"/>
  <c r="AD14" i="2"/>
  <c r="AC13" i="2"/>
  <c r="FL28" i="1"/>
  <c r="FO28" i="1"/>
  <c r="FK28" i="1" l="1"/>
  <c r="V9" i="2"/>
  <c r="W7" i="2"/>
  <c r="V8" i="2"/>
  <c r="EE28" i="1"/>
  <c r="Y91" i="2"/>
  <c r="FC28" i="1"/>
  <c r="W19" i="2"/>
  <c r="W18" i="2"/>
  <c r="X17" i="2"/>
  <c r="EM28" i="1"/>
  <c r="EU28" i="1"/>
  <c r="C98" i="2"/>
  <c r="F101" i="2"/>
  <c r="AC4" i="2"/>
  <c r="AB3" i="2"/>
  <c r="AB2" i="2" s="1"/>
  <c r="Y88" i="2"/>
  <c r="W51" i="2"/>
  <c r="X50" i="2"/>
  <c r="W52" i="2"/>
  <c r="W49" i="2"/>
  <c r="W48" i="2"/>
  <c r="X47" i="2"/>
  <c r="W54" i="2"/>
  <c r="X53" i="2"/>
  <c r="W55" i="2"/>
  <c r="FJ28" i="1"/>
  <c r="GO26" i="1"/>
  <c r="ED28" i="1"/>
  <c r="DK27" i="1"/>
  <c r="AD27" i="1" s="1"/>
  <c r="FB28" i="1"/>
  <c r="DL27" i="1"/>
  <c r="AF27" i="1" s="1"/>
  <c r="ET28" i="1"/>
  <c r="EL28" i="1"/>
  <c r="DJ27" i="1"/>
  <c r="AC27" i="1" s="1"/>
  <c r="DN27" i="1"/>
  <c r="DO27" i="1"/>
  <c r="CQ27" i="1" s="1"/>
  <c r="AI27" i="1" s="1"/>
  <c r="FR29" i="1"/>
  <c r="FB29" i="1" s="1"/>
  <c r="DM27" i="1"/>
  <c r="AG27" i="1" s="1"/>
  <c r="AA39" i="2"/>
  <c r="AA38" i="2"/>
  <c r="ER28" i="1"/>
  <c r="EJ28" i="1"/>
  <c r="EB28" i="1"/>
  <c r="DT28" i="1"/>
  <c r="FH28" i="1"/>
  <c r="EZ28" i="1"/>
  <c r="Y73" i="2"/>
  <c r="Y72" i="2"/>
  <c r="R96" i="2"/>
  <c r="R97" i="2"/>
  <c r="J97" i="2"/>
  <c r="J96" i="2"/>
  <c r="U28" i="2"/>
  <c r="U29" i="2"/>
  <c r="V27" i="2"/>
  <c r="Z86" i="2"/>
  <c r="Z62" i="2"/>
  <c r="Z77" i="2"/>
  <c r="Z83" i="2"/>
  <c r="AB32" i="2"/>
  <c r="AB37" i="2" s="1"/>
  <c r="AB22" i="2"/>
  <c r="BB34" i="1"/>
  <c r="C33" i="1"/>
  <c r="Y96" i="2"/>
  <c r="Y97" i="2"/>
  <c r="I98" i="2"/>
  <c r="J98" i="2"/>
  <c r="K98" i="2"/>
  <c r="L98" i="2"/>
  <c r="M98" i="2"/>
  <c r="N98" i="2"/>
  <c r="O98" i="2"/>
  <c r="P98" i="2"/>
  <c r="Q98" i="2"/>
  <c r="R98" i="2"/>
  <c r="S98" i="2"/>
  <c r="T98" i="2"/>
  <c r="U98" i="2"/>
  <c r="V98" i="2"/>
  <c r="W98" i="2"/>
  <c r="X98" i="2"/>
  <c r="Y98" i="2"/>
  <c r="U97" i="2"/>
  <c r="U96" i="2"/>
  <c r="Q96" i="2"/>
  <c r="Q97" i="2"/>
  <c r="M97" i="2"/>
  <c r="M96" i="2"/>
  <c r="I96" i="2"/>
  <c r="I97" i="2"/>
  <c r="Y82" i="2"/>
  <c r="Y81" i="2"/>
  <c r="Y85" i="2"/>
  <c r="Y84" i="2"/>
  <c r="Z80" i="2"/>
  <c r="AC44" i="2"/>
  <c r="AB43" i="2"/>
  <c r="GG30" i="1"/>
  <c r="GF30" i="1" s="1"/>
  <c r="GD30" i="1"/>
  <c r="GC30" i="1" s="1"/>
  <c r="GM30" i="1"/>
  <c r="GI30" i="1"/>
  <c r="GH30" i="1" s="1"/>
  <c r="AE30" i="1"/>
  <c r="GE30" i="1"/>
  <c r="AH30" i="1"/>
  <c r="CJ30" i="1"/>
  <c r="H30" i="1"/>
  <c r="GB30" i="1"/>
  <c r="CN29" i="1"/>
  <c r="V96" i="2"/>
  <c r="V97" i="2"/>
  <c r="AD13" i="2"/>
  <c r="AE14" i="2"/>
  <c r="Y70" i="2"/>
  <c r="Y69" i="2"/>
  <c r="FS29" i="1"/>
  <c r="FP29" i="1"/>
  <c r="FL29" i="1"/>
  <c r="Y66" i="2"/>
  <c r="Y67" i="2"/>
  <c r="Z95" i="2"/>
  <c r="Z99" i="2"/>
  <c r="Z100" i="2"/>
  <c r="Z92" i="2"/>
  <c r="Z59" i="2"/>
  <c r="Z65" i="2"/>
  <c r="Z56" i="2"/>
  <c r="Z68" i="2"/>
  <c r="FF28" i="1"/>
  <c r="DZ28" i="1"/>
  <c r="DR28" i="1"/>
  <c r="EH28" i="1"/>
  <c r="EP28" i="1"/>
  <c r="EX28" i="1"/>
  <c r="AD24" i="2"/>
  <c r="AC23" i="2"/>
  <c r="BD32" i="1"/>
  <c r="D32" i="1"/>
  <c r="Y94" i="2"/>
  <c r="Y93" i="2"/>
  <c r="B101" i="2"/>
  <c r="AA101" i="2" s="1"/>
  <c r="D104" i="2"/>
  <c r="GJ31" i="1"/>
  <c r="X97" i="2"/>
  <c r="X96" i="2"/>
  <c r="T97" i="2"/>
  <c r="T96" i="2"/>
  <c r="P96" i="2"/>
  <c r="P97" i="2"/>
  <c r="L96" i="2"/>
  <c r="L97" i="2"/>
  <c r="DX28" i="1"/>
  <c r="DP28" i="1"/>
  <c r="EF28" i="1"/>
  <c r="FD28" i="1"/>
  <c r="EV28" i="1"/>
  <c r="EN28" i="1"/>
  <c r="Z89" i="2"/>
  <c r="AC33" i="2"/>
  <c r="AD34" i="2"/>
  <c r="N97" i="2"/>
  <c r="N96" i="2"/>
  <c r="AC12" i="2"/>
  <c r="FI28" i="1"/>
  <c r="DU28" i="1"/>
  <c r="EK28" i="1"/>
  <c r="FA28" i="1"/>
  <c r="ES28" i="1"/>
  <c r="EC28" i="1"/>
  <c r="DS28" i="1"/>
  <c r="EA28" i="1"/>
  <c r="FG28" i="1"/>
  <c r="EI28" i="1"/>
  <c r="EY28" i="1"/>
  <c r="EQ28" i="1"/>
  <c r="Y58" i="2"/>
  <c r="Y57" i="2"/>
  <c r="FQ29" i="1"/>
  <c r="FN29" i="1"/>
  <c r="FO29" i="1"/>
  <c r="FM29" i="1"/>
  <c r="Y79" i="2"/>
  <c r="Y78" i="2"/>
  <c r="Z71" i="2"/>
  <c r="Z74" i="2"/>
  <c r="EG28" i="1"/>
  <c r="EO28" i="1"/>
  <c r="DQ28" i="1"/>
  <c r="FE28" i="1"/>
  <c r="DY28" i="1"/>
  <c r="EW28" i="1"/>
  <c r="Y76" i="2"/>
  <c r="Y75" i="2"/>
  <c r="AA42" i="2"/>
  <c r="AA98" i="2" s="1"/>
  <c r="AA89" i="2"/>
  <c r="P31" i="1"/>
  <c r="AB31" i="1"/>
  <c r="Q31" i="1"/>
  <c r="U31" i="1"/>
  <c r="W31" i="1"/>
  <c r="Y31" i="1"/>
  <c r="V31" i="1"/>
  <c r="Z31" i="1"/>
  <c r="X31" i="1"/>
  <c r="AA31" i="1"/>
  <c r="O31" i="1"/>
  <c r="S31" i="1"/>
  <c r="R31" i="1"/>
  <c r="T31" i="1"/>
  <c r="GN31" i="1" s="1"/>
  <c r="E31" i="1"/>
  <c r="N31" i="1"/>
  <c r="W97" i="2"/>
  <c r="W96" i="2"/>
  <c r="S97" i="2"/>
  <c r="S96" i="2"/>
  <c r="O96" i="2"/>
  <c r="O97" i="2"/>
  <c r="K96" i="2"/>
  <c r="K97" i="2"/>
  <c r="W8" i="2" l="1"/>
  <c r="X7" i="2"/>
  <c r="W9" i="2"/>
  <c r="AA74" i="2"/>
  <c r="AA76" i="2" s="1"/>
  <c r="AA65" i="2"/>
  <c r="AA62" i="2"/>
  <c r="AA64" i="2" s="1"/>
  <c r="AA95" i="2"/>
  <c r="AA97" i="2" s="1"/>
  <c r="F104" i="2"/>
  <c r="C101" i="2"/>
  <c r="X18" i="2"/>
  <c r="X19" i="2"/>
  <c r="Y17" i="2"/>
  <c r="AA80" i="2"/>
  <c r="AA86" i="2"/>
  <c r="AA83" i="2"/>
  <c r="AA85" i="2" s="1"/>
  <c r="AA59" i="2"/>
  <c r="AA61" i="2" s="1"/>
  <c r="AA56" i="2"/>
  <c r="AA92" i="2"/>
  <c r="AA93" i="2" s="1"/>
  <c r="AA68" i="2"/>
  <c r="AA69" i="2" s="1"/>
  <c r="AA71" i="2"/>
  <c r="AA72" i="2" s="1"/>
  <c r="X54" i="2"/>
  <c r="X55" i="2"/>
  <c r="Y53" i="2"/>
  <c r="X49" i="2"/>
  <c r="X48" i="2"/>
  <c r="Y47" i="2"/>
  <c r="X52" i="2"/>
  <c r="X51" i="2"/>
  <c r="Y50" i="2"/>
  <c r="AD4" i="2"/>
  <c r="AC3" i="2"/>
  <c r="AC2" i="2" s="1"/>
  <c r="GO27" i="1"/>
  <c r="ED29" i="1"/>
  <c r="DV29" i="1"/>
  <c r="EL29" i="1"/>
  <c r="FJ29" i="1"/>
  <c r="FP30" i="1"/>
  <c r="EB30" i="1" s="1"/>
  <c r="ET29" i="1"/>
  <c r="DK28" i="1"/>
  <c r="AD28" i="1" s="1"/>
  <c r="AA103" i="2"/>
  <c r="AA102" i="2"/>
  <c r="AA88" i="2"/>
  <c r="AA87" i="2"/>
  <c r="N32" i="1"/>
  <c r="Z32" i="1"/>
  <c r="Y32" i="1"/>
  <c r="U32" i="1"/>
  <c r="P32" i="1"/>
  <c r="S32" i="1"/>
  <c r="R32" i="1"/>
  <c r="AA32" i="1"/>
  <c r="X32" i="1"/>
  <c r="V32" i="1"/>
  <c r="T32" i="1"/>
  <c r="GN32" i="1" s="1"/>
  <c r="W32" i="1"/>
  <c r="AB32" i="1"/>
  <c r="Q32" i="1"/>
  <c r="O32" i="1"/>
  <c r="E32" i="1"/>
  <c r="FH29" i="1"/>
  <c r="ER29" i="1"/>
  <c r="EB29" i="1"/>
  <c r="EJ29" i="1"/>
  <c r="DT29" i="1"/>
  <c r="EZ29" i="1"/>
  <c r="FL30" i="1"/>
  <c r="FS30" i="1"/>
  <c r="W99" i="2"/>
  <c r="W100" i="2"/>
  <c r="S99" i="2"/>
  <c r="S100" i="2"/>
  <c r="O99" i="2"/>
  <c r="O100" i="2"/>
  <c r="K100" i="2"/>
  <c r="K99" i="2"/>
  <c r="Z79" i="2"/>
  <c r="Z78" i="2"/>
  <c r="AA94" i="2"/>
  <c r="Z76" i="2"/>
  <c r="Z75" i="2"/>
  <c r="FE29" i="1"/>
  <c r="EO29" i="1"/>
  <c r="EG29" i="1"/>
  <c r="EW29" i="1"/>
  <c r="DY29" i="1"/>
  <c r="DQ29" i="1"/>
  <c r="DO28" i="1"/>
  <c r="CQ28" i="1" s="1"/>
  <c r="AI28" i="1" s="1"/>
  <c r="AC22" i="2"/>
  <c r="Z70" i="2"/>
  <c r="Z69" i="2"/>
  <c r="Z94" i="2"/>
  <c r="Z93" i="2"/>
  <c r="FK29" i="1"/>
  <c r="EU29" i="1"/>
  <c r="FC29" i="1"/>
  <c r="EE29" i="1"/>
  <c r="DW29" i="1"/>
  <c r="EM29" i="1"/>
  <c r="AD12" i="2"/>
  <c r="FO30" i="1"/>
  <c r="FR30" i="1"/>
  <c r="FQ30" i="1"/>
  <c r="AB42" i="2"/>
  <c r="V99" i="2"/>
  <c r="V100" i="2"/>
  <c r="R99" i="2"/>
  <c r="R100" i="2"/>
  <c r="N100" i="2"/>
  <c r="N99" i="2"/>
  <c r="J99" i="2"/>
  <c r="J100" i="2"/>
  <c r="D33" i="1"/>
  <c r="BD33" i="1"/>
  <c r="Z63" i="2"/>
  <c r="Z64" i="2"/>
  <c r="V29" i="2"/>
  <c r="V28" i="2"/>
  <c r="W27" i="2"/>
  <c r="ES29" i="1"/>
  <c r="EC29" i="1"/>
  <c r="FI29" i="1"/>
  <c r="FA29" i="1"/>
  <c r="EK29" i="1"/>
  <c r="DU29" i="1"/>
  <c r="AC32" i="2"/>
  <c r="AC37" i="2" s="1"/>
  <c r="DN28" i="1"/>
  <c r="I101" i="2"/>
  <c r="J101" i="2"/>
  <c r="K101" i="2"/>
  <c r="L101" i="2"/>
  <c r="M101" i="2"/>
  <c r="N101" i="2"/>
  <c r="O101" i="2"/>
  <c r="P101" i="2"/>
  <c r="Q101" i="2"/>
  <c r="R101" i="2"/>
  <c r="S101" i="2"/>
  <c r="T101" i="2"/>
  <c r="U101" i="2"/>
  <c r="V101" i="2"/>
  <c r="W101" i="2"/>
  <c r="X101" i="2"/>
  <c r="Y101" i="2"/>
  <c r="Z101" i="2"/>
  <c r="Z61" i="2"/>
  <c r="Z60" i="2"/>
  <c r="Z97" i="2"/>
  <c r="Z96" i="2"/>
  <c r="AF14" i="2"/>
  <c r="AE13" i="2"/>
  <c r="AA90" i="2"/>
  <c r="AA91" i="2"/>
  <c r="AA77" i="2"/>
  <c r="AA82" i="2"/>
  <c r="AA81" i="2"/>
  <c r="Z73" i="2"/>
  <c r="Z72" i="2"/>
  <c r="DS29" i="1"/>
  <c r="EA29" i="1"/>
  <c r="EQ29" i="1"/>
  <c r="EI29" i="1"/>
  <c r="FG29" i="1"/>
  <c r="EY29" i="1"/>
  <c r="Z90" i="2"/>
  <c r="Z91" i="2"/>
  <c r="DL28" i="1"/>
  <c r="AF28" i="1" s="1"/>
  <c r="AE24" i="2"/>
  <c r="AD23" i="2"/>
  <c r="Z57" i="2"/>
  <c r="Z58" i="2"/>
  <c r="FN30" i="1"/>
  <c r="AC43" i="2"/>
  <c r="AD44" i="2"/>
  <c r="Y99" i="2"/>
  <c r="Y100" i="2"/>
  <c r="U99" i="2"/>
  <c r="U100" i="2"/>
  <c r="Q100" i="2"/>
  <c r="Q99" i="2"/>
  <c r="M100" i="2"/>
  <c r="M99" i="2"/>
  <c r="I100" i="2"/>
  <c r="I99" i="2"/>
  <c r="BB35" i="1"/>
  <c r="C34" i="1"/>
  <c r="AB38" i="2"/>
  <c r="AB39" i="2"/>
  <c r="Z88" i="2"/>
  <c r="Z87" i="2"/>
  <c r="AA66" i="2"/>
  <c r="AA67" i="2"/>
  <c r="GD31" i="1"/>
  <c r="GC31" i="1" s="1"/>
  <c r="GI31" i="1"/>
  <c r="GH31" i="1" s="1"/>
  <c r="AE31" i="1"/>
  <c r="CJ31" i="1"/>
  <c r="GE31" i="1"/>
  <c r="GM31" i="1"/>
  <c r="GB31" i="1"/>
  <c r="H31" i="1"/>
  <c r="GG31" i="1"/>
  <c r="GF31" i="1" s="1"/>
  <c r="AH31" i="1"/>
  <c r="CN30" i="1"/>
  <c r="AA58" i="2"/>
  <c r="AA57" i="2"/>
  <c r="AA63" i="2"/>
  <c r="AA100" i="2"/>
  <c r="AA99" i="2"/>
  <c r="AA70" i="2"/>
  <c r="FF29" i="1"/>
  <c r="EH29" i="1"/>
  <c r="DZ29" i="1"/>
  <c r="EP29" i="1"/>
  <c r="DR29" i="1"/>
  <c r="EX29" i="1"/>
  <c r="AD33" i="2"/>
  <c r="AE34" i="2"/>
  <c r="DM28" i="1"/>
  <c r="AG28" i="1" s="1"/>
  <c r="DJ28" i="1"/>
  <c r="AC28" i="1" s="1"/>
  <c r="B104" i="2"/>
  <c r="D107" i="2"/>
  <c r="GJ32" i="1"/>
  <c r="Z66" i="2"/>
  <c r="Z67" i="2"/>
  <c r="DP29" i="1"/>
  <c r="EF29" i="1"/>
  <c r="FD29" i="1"/>
  <c r="EV29" i="1"/>
  <c r="DX29" i="1"/>
  <c r="EN29" i="1"/>
  <c r="FM30" i="1"/>
  <c r="Z81" i="2"/>
  <c r="Z82" i="2"/>
  <c r="X99" i="2"/>
  <c r="X100" i="2"/>
  <c r="T100" i="2"/>
  <c r="T99" i="2"/>
  <c r="P100" i="2"/>
  <c r="P99" i="2"/>
  <c r="L99" i="2"/>
  <c r="L100" i="2"/>
  <c r="Z84" i="2"/>
  <c r="Z85" i="2"/>
  <c r="AA96" i="2" l="1"/>
  <c r="AB83" i="2"/>
  <c r="AA75" i="2"/>
  <c r="X9" i="2"/>
  <c r="Y7" i="2"/>
  <c r="X8" i="2"/>
  <c r="Y18" i="2"/>
  <c r="Y19" i="2"/>
  <c r="Z17" i="2"/>
  <c r="AA84" i="2"/>
  <c r="AA73" i="2"/>
  <c r="C104" i="2"/>
  <c r="F107" i="2"/>
  <c r="AB68" i="2"/>
  <c r="AB70" i="2" s="1"/>
  <c r="AA60" i="2"/>
  <c r="Y51" i="2"/>
  <c r="Y52" i="2"/>
  <c r="Z50" i="2"/>
  <c r="Y55" i="2"/>
  <c r="Y54" i="2"/>
  <c r="Z53" i="2"/>
  <c r="AD3" i="2"/>
  <c r="AD2" i="2" s="1"/>
  <c r="AE4" i="2"/>
  <c r="Y48" i="2"/>
  <c r="Y49" i="2"/>
  <c r="Z47" i="2"/>
  <c r="FL31" i="1"/>
  <c r="DP31" i="1" s="1"/>
  <c r="FH30" i="1"/>
  <c r="DM29" i="1"/>
  <c r="AG29" i="1" s="1"/>
  <c r="EZ30" i="1"/>
  <c r="EJ30" i="1"/>
  <c r="ER30" i="1"/>
  <c r="GO28" i="1"/>
  <c r="DL29" i="1"/>
  <c r="AF29" i="1" s="1"/>
  <c r="DT30" i="1"/>
  <c r="FQ31" i="1"/>
  <c r="DU31" i="1" s="1"/>
  <c r="DO29" i="1"/>
  <c r="CQ29" i="1" s="1"/>
  <c r="AI29" i="1" s="1"/>
  <c r="AC39" i="2"/>
  <c r="AC38" i="2"/>
  <c r="AF24" i="2"/>
  <c r="AE23" i="2"/>
  <c r="Y102" i="2"/>
  <c r="Y103" i="2"/>
  <c r="U103" i="2"/>
  <c r="U102" i="2"/>
  <c r="I102" i="2"/>
  <c r="I103" i="2"/>
  <c r="EC30" i="1"/>
  <c r="EK30" i="1"/>
  <c r="FA30" i="1"/>
  <c r="DU30" i="1"/>
  <c r="FI30" i="1"/>
  <c r="ES30" i="1"/>
  <c r="EM30" i="1"/>
  <c r="EU30" i="1"/>
  <c r="FC30" i="1"/>
  <c r="FK30" i="1"/>
  <c r="EE30" i="1"/>
  <c r="DW30" i="1"/>
  <c r="GB32" i="1"/>
  <c r="GG32" i="1"/>
  <c r="GF32" i="1" s="1"/>
  <c r="CJ32" i="1"/>
  <c r="H32" i="1"/>
  <c r="GE32" i="1"/>
  <c r="GI32" i="1"/>
  <c r="GH32" i="1" s="1"/>
  <c r="AE32" i="1"/>
  <c r="GM32" i="1"/>
  <c r="GD32" i="1"/>
  <c r="GC32" i="1" s="1"/>
  <c r="AH32" i="1"/>
  <c r="DK29" i="1"/>
  <c r="AD29" i="1" s="1"/>
  <c r="DJ29" i="1"/>
  <c r="AC29" i="1" s="1"/>
  <c r="FR31" i="1"/>
  <c r="FP31" i="1"/>
  <c r="AE12" i="2"/>
  <c r="X102" i="2"/>
  <c r="X103" i="2"/>
  <c r="T103" i="2"/>
  <c r="T102" i="2"/>
  <c r="P103" i="2"/>
  <c r="P102" i="2"/>
  <c r="L103" i="2"/>
  <c r="L102" i="2"/>
  <c r="GJ33" i="1"/>
  <c r="AB59" i="2"/>
  <c r="AB92" i="2"/>
  <c r="AB74" i="2"/>
  <c r="AB98" i="2"/>
  <c r="AB65" i="2"/>
  <c r="DV30" i="1"/>
  <c r="EL30" i="1"/>
  <c r="ED30" i="1"/>
  <c r="FB30" i="1"/>
  <c r="ET30" i="1"/>
  <c r="FJ30" i="1"/>
  <c r="FD30" i="1"/>
  <c r="EF30" i="1"/>
  <c r="EV30" i="1"/>
  <c r="DP30" i="1"/>
  <c r="EN30" i="1"/>
  <c r="DX30" i="1"/>
  <c r="Q103" i="2"/>
  <c r="Q102" i="2"/>
  <c r="W28" i="2"/>
  <c r="W29" i="2"/>
  <c r="X27" i="2"/>
  <c r="AB84" i="2"/>
  <c r="AB85" i="2"/>
  <c r="AB95" i="2"/>
  <c r="AB80" i="2"/>
  <c r="DN29" i="1"/>
  <c r="B107" i="2"/>
  <c r="AC107" i="2" s="1"/>
  <c r="D110" i="2"/>
  <c r="AF34" i="2"/>
  <c r="AE33" i="2"/>
  <c r="FO31" i="1"/>
  <c r="FS31" i="1"/>
  <c r="BD34" i="1"/>
  <c r="D34" i="1"/>
  <c r="AD43" i="2"/>
  <c r="AE44" i="2"/>
  <c r="AA78" i="2"/>
  <c r="AA79" i="2"/>
  <c r="AG14" i="2"/>
  <c r="AF13" i="2"/>
  <c r="W103" i="2"/>
  <c r="W102" i="2"/>
  <c r="S102" i="2"/>
  <c r="S103" i="2"/>
  <c r="O103" i="2"/>
  <c r="O102" i="2"/>
  <c r="K102" i="2"/>
  <c r="K103" i="2"/>
  <c r="AB62" i="2"/>
  <c r="AB56" i="2"/>
  <c r="AB71" i="2"/>
  <c r="AB86" i="2"/>
  <c r="EA30" i="1"/>
  <c r="FG30" i="1"/>
  <c r="EQ30" i="1"/>
  <c r="EY30" i="1"/>
  <c r="DS30" i="1"/>
  <c r="EI30" i="1"/>
  <c r="CN31" i="1"/>
  <c r="FF30" i="1"/>
  <c r="EH30" i="1"/>
  <c r="EX30" i="1"/>
  <c r="DR30" i="1"/>
  <c r="DZ30" i="1"/>
  <c r="EP30" i="1"/>
  <c r="M103" i="2"/>
  <c r="M102" i="2"/>
  <c r="X33" i="1"/>
  <c r="T33" i="1"/>
  <c r="GN33" i="1" s="1"/>
  <c r="V33" i="1"/>
  <c r="U33" i="1"/>
  <c r="R33" i="1"/>
  <c r="N33" i="1"/>
  <c r="Y33" i="1"/>
  <c r="Q33" i="1"/>
  <c r="E33" i="1"/>
  <c r="CN32" i="1" s="1"/>
  <c r="S33" i="1"/>
  <c r="W33" i="1"/>
  <c r="AA33" i="1"/>
  <c r="P33" i="1"/>
  <c r="O33" i="1"/>
  <c r="Z33" i="1"/>
  <c r="AB33" i="1"/>
  <c r="DQ30" i="1"/>
  <c r="EW30" i="1"/>
  <c r="EG30" i="1"/>
  <c r="FE30" i="1"/>
  <c r="EO30" i="1"/>
  <c r="DY30" i="1"/>
  <c r="I104" i="2"/>
  <c r="J104" i="2"/>
  <c r="K104" i="2"/>
  <c r="L104" i="2"/>
  <c r="M104" i="2"/>
  <c r="N104" i="2"/>
  <c r="O104" i="2"/>
  <c r="P104" i="2"/>
  <c r="Q104" i="2"/>
  <c r="R104" i="2"/>
  <c r="S104" i="2"/>
  <c r="T104" i="2"/>
  <c r="U104" i="2"/>
  <c r="V104" i="2"/>
  <c r="W104" i="2"/>
  <c r="X104" i="2"/>
  <c r="Y104" i="2"/>
  <c r="Z104" i="2"/>
  <c r="AA104" i="2"/>
  <c r="AD32" i="2"/>
  <c r="AD37" i="2" s="1"/>
  <c r="FN31" i="1"/>
  <c r="FM31" i="1"/>
  <c r="BB36" i="1"/>
  <c r="C35" i="1"/>
  <c r="AC42" i="2"/>
  <c r="AC83" i="2" s="1"/>
  <c r="AD22" i="2"/>
  <c r="Z102" i="2"/>
  <c r="Z103" i="2"/>
  <c r="V103" i="2"/>
  <c r="V102" i="2"/>
  <c r="R103" i="2"/>
  <c r="R102" i="2"/>
  <c r="N102" i="2"/>
  <c r="N103" i="2"/>
  <c r="J103" i="2"/>
  <c r="J102" i="2"/>
  <c r="AB101" i="2"/>
  <c r="AB89" i="2"/>
  <c r="AB104" i="2"/>
  <c r="AB77" i="2"/>
  <c r="EN31" i="1" l="1"/>
  <c r="EF31" i="1"/>
  <c r="FD31" i="1"/>
  <c r="EC31" i="1"/>
  <c r="EK31" i="1"/>
  <c r="DX31" i="1"/>
  <c r="EV31" i="1"/>
  <c r="Z7" i="2"/>
  <c r="Y9" i="2"/>
  <c r="Y8" i="2"/>
  <c r="AB69" i="2"/>
  <c r="C107" i="2"/>
  <c r="F110" i="2"/>
  <c r="AC98" i="2"/>
  <c r="AC100" i="2" s="1"/>
  <c r="AC80" i="2"/>
  <c r="AC81" i="2" s="1"/>
  <c r="AC65" i="2"/>
  <c r="AC59" i="2"/>
  <c r="AC61" i="2" s="1"/>
  <c r="Z18" i="2"/>
  <c r="Z19" i="2"/>
  <c r="AA17" i="2"/>
  <c r="AC89" i="2"/>
  <c r="AC91" i="2" s="1"/>
  <c r="ES31" i="1"/>
  <c r="AC77" i="2"/>
  <c r="AC78" i="2" s="1"/>
  <c r="AA47" i="2"/>
  <c r="Z49" i="2"/>
  <c r="Z48" i="2"/>
  <c r="AA50" i="2"/>
  <c r="Z51" i="2"/>
  <c r="Z52" i="2"/>
  <c r="Z54" i="2"/>
  <c r="AA53" i="2"/>
  <c r="Z55" i="2"/>
  <c r="AE3" i="2"/>
  <c r="AE2" i="2" s="1"/>
  <c r="AF4" i="2"/>
  <c r="FI31" i="1"/>
  <c r="GO29" i="1"/>
  <c r="FA31" i="1"/>
  <c r="FM32" i="1"/>
  <c r="DY32" i="1" s="1"/>
  <c r="FP32" i="1"/>
  <c r="EB32" i="1" s="1"/>
  <c r="AC108" i="2"/>
  <c r="AC109" i="2"/>
  <c r="BB37" i="1"/>
  <c r="C36" i="1"/>
  <c r="X105" i="2"/>
  <c r="X106" i="2"/>
  <c r="L105" i="2"/>
  <c r="L106" i="2"/>
  <c r="AF12" i="2"/>
  <c r="AF44" i="2"/>
  <c r="AE43" i="2"/>
  <c r="B110" i="2"/>
  <c r="AD110" i="2" s="1"/>
  <c r="D113" i="2"/>
  <c r="DN30" i="1"/>
  <c r="AB93" i="2"/>
  <c r="AB94" i="2"/>
  <c r="AB90" i="2"/>
  <c r="AB91" i="2"/>
  <c r="AC92" i="2"/>
  <c r="AC62" i="2"/>
  <c r="AC68" i="2"/>
  <c r="DY31" i="1"/>
  <c r="FE31" i="1"/>
  <c r="DQ31" i="1"/>
  <c r="EO31" i="1"/>
  <c r="EG31" i="1"/>
  <c r="EW31" i="1"/>
  <c r="AA106" i="2"/>
  <c r="AA105" i="2"/>
  <c r="W106" i="2"/>
  <c r="W105" i="2"/>
  <c r="S106" i="2"/>
  <c r="S105" i="2"/>
  <c r="O105" i="2"/>
  <c r="O106" i="2"/>
  <c r="K105" i="2"/>
  <c r="K106" i="2"/>
  <c r="GM33" i="1"/>
  <c r="GG33" i="1"/>
  <c r="GF33" i="1" s="1"/>
  <c r="GD33" i="1"/>
  <c r="GC33" i="1" s="1"/>
  <c r="CJ33" i="1"/>
  <c r="H33" i="1"/>
  <c r="AH33" i="1"/>
  <c r="GI33" i="1"/>
  <c r="GH33" i="1" s="1"/>
  <c r="AE33" i="1"/>
  <c r="GB33" i="1"/>
  <c r="GE33" i="1"/>
  <c r="AB72" i="2"/>
  <c r="AB73" i="2"/>
  <c r="AG13" i="2"/>
  <c r="AH14" i="2"/>
  <c r="AD42" i="2"/>
  <c r="AD77" i="2" s="1"/>
  <c r="EY31" i="1"/>
  <c r="EA31" i="1"/>
  <c r="EI31" i="1"/>
  <c r="DS31" i="1"/>
  <c r="EQ31" i="1"/>
  <c r="FG31" i="1"/>
  <c r="I107" i="2"/>
  <c r="J107" i="2"/>
  <c r="K107" i="2"/>
  <c r="L107" i="2"/>
  <c r="M107" i="2"/>
  <c r="N107" i="2"/>
  <c r="O107" i="2"/>
  <c r="P107" i="2"/>
  <c r="Q107" i="2"/>
  <c r="R107" i="2"/>
  <c r="S107" i="2"/>
  <c r="T107" i="2"/>
  <c r="U107" i="2"/>
  <c r="V107" i="2"/>
  <c r="W107" i="2"/>
  <c r="X107" i="2"/>
  <c r="Y107" i="2"/>
  <c r="Z107" i="2"/>
  <c r="AA107" i="2"/>
  <c r="AB107" i="2"/>
  <c r="DK30" i="1"/>
  <c r="AD30" i="1" s="1"/>
  <c r="DL30" i="1"/>
  <c r="AF30" i="1" s="1"/>
  <c r="AB67" i="2"/>
  <c r="AB66" i="2"/>
  <c r="AB60" i="2"/>
  <c r="AB61" i="2"/>
  <c r="FS32" i="1"/>
  <c r="AE22" i="2"/>
  <c r="AB105" i="2"/>
  <c r="AB106" i="2"/>
  <c r="AC60" i="2"/>
  <c r="AD39" i="2"/>
  <c r="AD38" i="2"/>
  <c r="P106" i="2"/>
  <c r="P105" i="2"/>
  <c r="AB88" i="2"/>
  <c r="AB87" i="2"/>
  <c r="FC31" i="1"/>
  <c r="EM31" i="1"/>
  <c r="EE31" i="1"/>
  <c r="DW31" i="1"/>
  <c r="FK31" i="1"/>
  <c r="EU31" i="1"/>
  <c r="AB97" i="2"/>
  <c r="AB96" i="2"/>
  <c r="AC71" i="2"/>
  <c r="AC56" i="2"/>
  <c r="AC95" i="2"/>
  <c r="AC74" i="2"/>
  <c r="AC86" i="2"/>
  <c r="DR31" i="1"/>
  <c r="FF31" i="1"/>
  <c r="EH31" i="1"/>
  <c r="DZ31" i="1"/>
  <c r="EP31" i="1"/>
  <c r="EX31" i="1"/>
  <c r="Z105" i="2"/>
  <c r="Z106" i="2"/>
  <c r="V105" i="2"/>
  <c r="V106" i="2"/>
  <c r="R105" i="2"/>
  <c r="R106" i="2"/>
  <c r="N106" i="2"/>
  <c r="N105" i="2"/>
  <c r="J106" i="2"/>
  <c r="J105" i="2"/>
  <c r="AB58" i="2"/>
  <c r="AB57" i="2"/>
  <c r="GJ34" i="1"/>
  <c r="AE32" i="2"/>
  <c r="AE37" i="2" s="1"/>
  <c r="DM30" i="1"/>
  <c r="AG30" i="1" s="1"/>
  <c r="DO30" i="1"/>
  <c r="CQ30" i="1" s="1"/>
  <c r="AI30" i="1" s="1"/>
  <c r="AB100" i="2"/>
  <c r="AB99" i="2"/>
  <c r="EZ31" i="1"/>
  <c r="EB31" i="1"/>
  <c r="DT31" i="1"/>
  <c r="FH31" i="1"/>
  <c r="ER31" i="1"/>
  <c r="EJ31" i="1"/>
  <c r="FQ32" i="1"/>
  <c r="AG24" i="2"/>
  <c r="AF23" i="2"/>
  <c r="AC99" i="2"/>
  <c r="AC104" i="2"/>
  <c r="T106" i="2"/>
  <c r="T105" i="2"/>
  <c r="AB79" i="2"/>
  <c r="AB78" i="2"/>
  <c r="AB103" i="2"/>
  <c r="AB102" i="2"/>
  <c r="AC66" i="2"/>
  <c r="AC67" i="2"/>
  <c r="AC101" i="2"/>
  <c r="AC84" i="2"/>
  <c r="AC85" i="2"/>
  <c r="BD35" i="1"/>
  <c r="D35" i="1"/>
  <c r="Y105" i="2"/>
  <c r="Y106" i="2"/>
  <c r="U105" i="2"/>
  <c r="U106" i="2"/>
  <c r="Q105" i="2"/>
  <c r="Q106" i="2"/>
  <c r="M105" i="2"/>
  <c r="M106" i="2"/>
  <c r="I106" i="2"/>
  <c r="I105" i="2"/>
  <c r="AB63" i="2"/>
  <c r="AB64" i="2"/>
  <c r="T34" i="1"/>
  <c r="GN34" i="1" s="1"/>
  <c r="S34" i="1"/>
  <c r="AB34" i="1"/>
  <c r="E34" i="1"/>
  <c r="P34" i="1"/>
  <c r="Z34" i="1"/>
  <c r="O34" i="1"/>
  <c r="V34" i="1"/>
  <c r="Y34" i="1"/>
  <c r="AA34" i="1"/>
  <c r="N34" i="1"/>
  <c r="Q34" i="1"/>
  <c r="X34" i="1"/>
  <c r="R34" i="1"/>
  <c r="U34" i="1"/>
  <c r="W34" i="1"/>
  <c r="AF33" i="2"/>
  <c r="AG34" i="2"/>
  <c r="AB81" i="2"/>
  <c r="AB82" i="2"/>
  <c r="X28" i="2"/>
  <c r="X29" i="2"/>
  <c r="Y27" i="2"/>
  <c r="DJ30" i="1"/>
  <c r="AC30" i="1" s="1"/>
  <c r="AB76" i="2"/>
  <c r="AB75" i="2"/>
  <c r="EL31" i="1"/>
  <c r="ET31" i="1"/>
  <c r="ED31" i="1"/>
  <c r="FB31" i="1"/>
  <c r="FJ31" i="1"/>
  <c r="DV31" i="1"/>
  <c r="FN32" i="1"/>
  <c r="FR32" i="1"/>
  <c r="FO32" i="1"/>
  <c r="FL32" i="1"/>
  <c r="AC82" i="2" l="1"/>
  <c r="AC90" i="2"/>
  <c r="AC79" i="2"/>
  <c r="Z8" i="2"/>
  <c r="Z9" i="2"/>
  <c r="AA7" i="2"/>
  <c r="ER32" i="1"/>
  <c r="FH32" i="1"/>
  <c r="EZ32" i="1"/>
  <c r="EJ32" i="1"/>
  <c r="AA18" i="2"/>
  <c r="AA19" i="2"/>
  <c r="AB17" i="2"/>
  <c r="C110" i="2"/>
  <c r="F113" i="2"/>
  <c r="AA48" i="2"/>
  <c r="AA49" i="2"/>
  <c r="AB47" i="2"/>
  <c r="AG4" i="2"/>
  <c r="AF3" i="2"/>
  <c r="AF2" i="2" s="1"/>
  <c r="FE32" i="1"/>
  <c r="AA54" i="2"/>
  <c r="AA55" i="2"/>
  <c r="AB53" i="2"/>
  <c r="AA52" i="2"/>
  <c r="AA51" i="2"/>
  <c r="AB50" i="2"/>
  <c r="DK31" i="1"/>
  <c r="AD31" i="1" s="1"/>
  <c r="EG32" i="1"/>
  <c r="EO32" i="1"/>
  <c r="DQ32" i="1"/>
  <c r="EW32" i="1"/>
  <c r="FM33" i="1"/>
  <c r="FE33" i="1" s="1"/>
  <c r="DT32" i="1"/>
  <c r="DM31" i="1"/>
  <c r="AG31" i="1" s="1"/>
  <c r="DN31" i="1"/>
  <c r="DO31" i="1"/>
  <c r="CQ31" i="1" s="1"/>
  <c r="AI31" i="1" s="1"/>
  <c r="DJ31" i="1"/>
  <c r="AC31" i="1" s="1"/>
  <c r="CN33" i="1"/>
  <c r="DL31" i="1"/>
  <c r="AF31" i="1" s="1"/>
  <c r="AD79" i="2"/>
  <c r="AD78" i="2"/>
  <c r="AE39" i="2"/>
  <c r="AE38" i="2"/>
  <c r="EX32" i="1"/>
  <c r="FF32" i="1"/>
  <c r="EP32" i="1"/>
  <c r="DZ32" i="1"/>
  <c r="DR32" i="1"/>
  <c r="EH32" i="1"/>
  <c r="AC76" i="2"/>
  <c r="AC75" i="2"/>
  <c r="X109" i="2"/>
  <c r="X108" i="2"/>
  <c r="T109" i="2"/>
  <c r="T108" i="2"/>
  <c r="P108" i="2"/>
  <c r="P109" i="2"/>
  <c r="L108" i="2"/>
  <c r="L109" i="2"/>
  <c r="AD71" i="2"/>
  <c r="AD95" i="2"/>
  <c r="AD98" i="2"/>
  <c r="AD111" i="2"/>
  <c r="AD112" i="2"/>
  <c r="AD68" i="2"/>
  <c r="AI14" i="2"/>
  <c r="AH13" i="2"/>
  <c r="FN33" i="1"/>
  <c r="AC64" i="2"/>
  <c r="AC63" i="2"/>
  <c r="AE42" i="2"/>
  <c r="D36" i="1"/>
  <c r="BD36" i="1"/>
  <c r="DP32" i="1"/>
  <c r="DX32" i="1"/>
  <c r="FD32" i="1"/>
  <c r="EV32" i="1"/>
  <c r="EN32" i="1"/>
  <c r="EF32" i="1"/>
  <c r="AF32" i="2"/>
  <c r="AF37" i="2" s="1"/>
  <c r="AC105" i="2"/>
  <c r="AC106" i="2"/>
  <c r="AF22" i="2"/>
  <c r="EC32" i="1"/>
  <c r="FI32" i="1"/>
  <c r="EK32" i="1"/>
  <c r="DU32" i="1"/>
  <c r="FA32" i="1"/>
  <c r="ES32" i="1"/>
  <c r="AC96" i="2"/>
  <c r="AC97" i="2"/>
  <c r="DW32" i="1"/>
  <c r="EU32" i="1"/>
  <c r="EM32" i="1"/>
  <c r="EE32" i="1"/>
  <c r="FK32" i="1"/>
  <c r="FC32" i="1"/>
  <c r="AA109" i="2"/>
  <c r="AA108" i="2"/>
  <c r="W108" i="2"/>
  <c r="W109" i="2"/>
  <c r="S109" i="2"/>
  <c r="S108" i="2"/>
  <c r="O109" i="2"/>
  <c r="O108" i="2"/>
  <c r="K109" i="2"/>
  <c r="K108" i="2"/>
  <c r="AD74" i="2"/>
  <c r="AD83" i="2"/>
  <c r="AD104" i="2"/>
  <c r="AD59" i="2"/>
  <c r="AD56" i="2"/>
  <c r="AG12" i="2"/>
  <c r="FR33" i="1"/>
  <c r="FL33" i="1"/>
  <c r="AC94" i="2"/>
  <c r="AC93" i="2"/>
  <c r="AG44" i="2"/>
  <c r="AF43" i="2"/>
  <c r="C37" i="1"/>
  <c r="BB38" i="1"/>
  <c r="AH34" i="2"/>
  <c r="AG33" i="2"/>
  <c r="AC73" i="2"/>
  <c r="AC72" i="2"/>
  <c r="FG32" i="1"/>
  <c r="EQ32" i="1"/>
  <c r="EI32" i="1"/>
  <c r="EA32" i="1"/>
  <c r="EY32" i="1"/>
  <c r="DS32" i="1"/>
  <c r="H34" i="1"/>
  <c r="GE34" i="1"/>
  <c r="AH34" i="1"/>
  <c r="GD34" i="1"/>
  <c r="GC34" i="1" s="1"/>
  <c r="GG34" i="1"/>
  <c r="GF34" i="1" s="1"/>
  <c r="GI34" i="1"/>
  <c r="GH34" i="1" s="1"/>
  <c r="GB34" i="1"/>
  <c r="CJ34" i="1"/>
  <c r="GM34" i="1"/>
  <c r="AE34" i="1"/>
  <c r="GJ35" i="1"/>
  <c r="AC102" i="2"/>
  <c r="AC103" i="2"/>
  <c r="AG23" i="2"/>
  <c r="AH24" i="2"/>
  <c r="AC88" i="2"/>
  <c r="AC87" i="2"/>
  <c r="AC58" i="2"/>
  <c r="AC57" i="2"/>
  <c r="Z109" i="2"/>
  <c r="Z108" i="2"/>
  <c r="V108" i="2"/>
  <c r="V109" i="2"/>
  <c r="R108" i="2"/>
  <c r="R109" i="2"/>
  <c r="N109" i="2"/>
  <c r="N108" i="2"/>
  <c r="J109" i="2"/>
  <c r="J108" i="2"/>
  <c r="AD86" i="2"/>
  <c r="AD80" i="2"/>
  <c r="AD65" i="2"/>
  <c r="FO33" i="1"/>
  <c r="FQ33" i="1"/>
  <c r="FS33" i="1"/>
  <c r="D116" i="2"/>
  <c r="B113" i="2"/>
  <c r="AB109" i="2"/>
  <c r="AB108" i="2"/>
  <c r="EL32" i="1"/>
  <c r="ET32" i="1"/>
  <c r="ED32" i="1"/>
  <c r="FJ32" i="1"/>
  <c r="DV32" i="1"/>
  <c r="FB32" i="1"/>
  <c r="Y28" i="2"/>
  <c r="Y29" i="2"/>
  <c r="Z27" i="2"/>
  <c r="T35" i="1"/>
  <c r="GN35" i="1" s="1"/>
  <c r="O35" i="1"/>
  <c r="W35" i="1"/>
  <c r="AA35" i="1"/>
  <c r="V35" i="1"/>
  <c r="N35" i="1"/>
  <c r="Q35" i="1"/>
  <c r="Z35" i="1"/>
  <c r="AB35" i="1"/>
  <c r="Y35" i="1"/>
  <c r="P35" i="1"/>
  <c r="R35" i="1"/>
  <c r="S35" i="1"/>
  <c r="X35" i="1"/>
  <c r="U35" i="1"/>
  <c r="E35" i="1"/>
  <c r="CN34" i="1" s="1"/>
  <c r="GO30" i="1"/>
  <c r="Y109" i="2"/>
  <c r="Y108" i="2"/>
  <c r="U109" i="2"/>
  <c r="U108" i="2"/>
  <c r="Q109" i="2"/>
  <c r="Q108" i="2"/>
  <c r="M109" i="2"/>
  <c r="M108" i="2"/>
  <c r="I109" i="2"/>
  <c r="I108" i="2"/>
  <c r="AD62" i="2"/>
  <c r="AD92" i="2"/>
  <c r="AD107" i="2"/>
  <c r="AD89" i="2"/>
  <c r="AD101" i="2"/>
  <c r="FP33" i="1"/>
  <c r="AC69" i="2"/>
  <c r="AC70" i="2"/>
  <c r="I110" i="2"/>
  <c r="J110" i="2"/>
  <c r="K110" i="2"/>
  <c r="L110" i="2"/>
  <c r="M110" i="2"/>
  <c r="N110" i="2"/>
  <c r="O110" i="2"/>
  <c r="P110" i="2"/>
  <c r="Q110" i="2"/>
  <c r="R110" i="2"/>
  <c r="S110" i="2"/>
  <c r="T110" i="2"/>
  <c r="U110" i="2"/>
  <c r="V110" i="2"/>
  <c r="W110" i="2"/>
  <c r="X110" i="2"/>
  <c r="Y110" i="2"/>
  <c r="Z110" i="2"/>
  <c r="AA110" i="2"/>
  <c r="AB110" i="2"/>
  <c r="AC110" i="2"/>
  <c r="AE68" i="2" l="1"/>
  <c r="AE95" i="2"/>
  <c r="AA9" i="2"/>
  <c r="AA8" i="2"/>
  <c r="AB7" i="2"/>
  <c r="DY33" i="1"/>
  <c r="AB19" i="2"/>
  <c r="AB18" i="2"/>
  <c r="AC17" i="2"/>
  <c r="AE62" i="2"/>
  <c r="EG33" i="1"/>
  <c r="EO33" i="1"/>
  <c r="F116" i="2"/>
  <c r="C113" i="2"/>
  <c r="AC50" i="2"/>
  <c r="AB51" i="2"/>
  <c r="AB52" i="2"/>
  <c r="AE74" i="2"/>
  <c r="AE75" i="2" s="1"/>
  <c r="AB48" i="2"/>
  <c r="AC47" i="2"/>
  <c r="AB49" i="2"/>
  <c r="AE89" i="2"/>
  <c r="AG3" i="2"/>
  <c r="AG2" i="2" s="1"/>
  <c r="AH4" i="2"/>
  <c r="AE104" i="2"/>
  <c r="AE106" i="2" s="1"/>
  <c r="AB54" i="2"/>
  <c r="AB55" i="2"/>
  <c r="AC53" i="2"/>
  <c r="GO31" i="1"/>
  <c r="DQ33" i="1"/>
  <c r="EW33" i="1"/>
  <c r="DN32" i="1"/>
  <c r="FP34" i="1"/>
  <c r="FH34" i="1" s="1"/>
  <c r="AE91" i="2"/>
  <c r="AE90" i="2"/>
  <c r="AF39" i="2"/>
  <c r="AF38" i="2"/>
  <c r="R112" i="2"/>
  <c r="R111" i="2"/>
  <c r="FH33" i="1"/>
  <c r="EZ33" i="1"/>
  <c r="EJ33" i="1"/>
  <c r="EB33" i="1"/>
  <c r="DT33" i="1"/>
  <c r="ER33" i="1"/>
  <c r="AD87" i="2"/>
  <c r="AD88" i="2"/>
  <c r="C38" i="1"/>
  <c r="BB39" i="1"/>
  <c r="AE63" i="2"/>
  <c r="AE64" i="2"/>
  <c r="AE76" i="2"/>
  <c r="AE97" i="2"/>
  <c r="AE96" i="2"/>
  <c r="AE69" i="2"/>
  <c r="AE70" i="2"/>
  <c r="AE86" i="2"/>
  <c r="DZ33" i="1"/>
  <c r="FF33" i="1"/>
  <c r="DR33" i="1"/>
  <c r="EH33" i="1"/>
  <c r="EX33" i="1"/>
  <c r="EP33" i="1"/>
  <c r="AD97" i="2"/>
  <c r="AD96" i="2"/>
  <c r="AC112" i="2"/>
  <c r="AC111" i="2"/>
  <c r="Y112" i="2"/>
  <c r="Y111" i="2"/>
  <c r="U111" i="2"/>
  <c r="U112" i="2"/>
  <c r="Q112" i="2"/>
  <c r="Q111" i="2"/>
  <c r="M112" i="2"/>
  <c r="M111" i="2"/>
  <c r="I112" i="2"/>
  <c r="I111" i="2"/>
  <c r="AD103" i="2"/>
  <c r="AD102" i="2"/>
  <c r="AD64" i="2"/>
  <c r="AD63" i="2"/>
  <c r="GB35" i="1"/>
  <c r="GM35" i="1"/>
  <c r="GI35" i="1"/>
  <c r="GH35" i="1" s="1"/>
  <c r="GE35" i="1"/>
  <c r="AH35" i="1"/>
  <c r="CJ35" i="1"/>
  <c r="GG35" i="1"/>
  <c r="GF35" i="1" s="1"/>
  <c r="AE35" i="1"/>
  <c r="H35" i="1"/>
  <c r="GD35" i="1"/>
  <c r="GC35" i="1" s="1"/>
  <c r="Z29" i="2"/>
  <c r="Z28" i="2"/>
  <c r="AA27" i="2"/>
  <c r="I113" i="2"/>
  <c r="J113" i="2"/>
  <c r="K113" i="2"/>
  <c r="L113" i="2"/>
  <c r="M113" i="2"/>
  <c r="N113" i="2"/>
  <c r="O113" i="2"/>
  <c r="P113" i="2"/>
  <c r="Q113" i="2"/>
  <c r="R113" i="2"/>
  <c r="S113" i="2"/>
  <c r="T113" i="2"/>
  <c r="U113" i="2"/>
  <c r="V113" i="2"/>
  <c r="W113" i="2"/>
  <c r="X113" i="2"/>
  <c r="Y113" i="2"/>
  <c r="Z113" i="2"/>
  <c r="AA113" i="2"/>
  <c r="AB113" i="2"/>
  <c r="AC113" i="2"/>
  <c r="AD113" i="2"/>
  <c r="EQ33" i="1"/>
  <c r="EY33" i="1"/>
  <c r="DS33" i="1"/>
  <c r="FG33" i="1"/>
  <c r="EA33" i="1"/>
  <c r="EI33" i="1"/>
  <c r="AI24" i="2"/>
  <c r="AH23" i="2"/>
  <c r="FN34" i="1"/>
  <c r="FQ34" i="1"/>
  <c r="FM34" i="1"/>
  <c r="AI34" i="2"/>
  <c r="AH33" i="2"/>
  <c r="BD37" i="1"/>
  <c r="D37" i="1"/>
  <c r="AD106" i="2"/>
  <c r="AD105" i="2"/>
  <c r="DO32" i="1"/>
  <c r="CQ32" i="1" s="1"/>
  <c r="AI32" i="1" s="1"/>
  <c r="AE83" i="2"/>
  <c r="AE113" i="2"/>
  <c r="AE101" i="2"/>
  <c r="AE92" i="2"/>
  <c r="AE71" i="2"/>
  <c r="AH12" i="2"/>
  <c r="AD73" i="2"/>
  <c r="AD72" i="2"/>
  <c r="V111" i="2"/>
  <c r="V112" i="2"/>
  <c r="J111" i="2"/>
  <c r="J112" i="2"/>
  <c r="FA33" i="1"/>
  <c r="EK33" i="1"/>
  <c r="EC33" i="1"/>
  <c r="ES33" i="1"/>
  <c r="FI33" i="1"/>
  <c r="DU33" i="1"/>
  <c r="AB112" i="2"/>
  <c r="AB111" i="2"/>
  <c r="X112" i="2"/>
  <c r="X111" i="2"/>
  <c r="T112" i="2"/>
  <c r="T111" i="2"/>
  <c r="P111" i="2"/>
  <c r="P112" i="2"/>
  <c r="L112" i="2"/>
  <c r="L111" i="2"/>
  <c r="AD91" i="2"/>
  <c r="AD90" i="2"/>
  <c r="D119" i="2"/>
  <c r="B116" i="2"/>
  <c r="AF116" i="2" s="1"/>
  <c r="AD67" i="2"/>
  <c r="AD66" i="2"/>
  <c r="AG22" i="2"/>
  <c r="FS34" i="1"/>
  <c r="FO34" i="1"/>
  <c r="FR34" i="1"/>
  <c r="FL34" i="1"/>
  <c r="AF42" i="2"/>
  <c r="AF95" i="2" s="1"/>
  <c r="AF74" i="2"/>
  <c r="DX33" i="1"/>
  <c r="DP33" i="1"/>
  <c r="FD33" i="1"/>
  <c r="EF33" i="1"/>
  <c r="EN33" i="1"/>
  <c r="EV33" i="1"/>
  <c r="AD58" i="2"/>
  <c r="AD57" i="2"/>
  <c r="AD85" i="2"/>
  <c r="AD84" i="2"/>
  <c r="DL32" i="1"/>
  <c r="AF32" i="1" s="1"/>
  <c r="DK32" i="1"/>
  <c r="AD32" i="1" s="1"/>
  <c r="T36" i="1"/>
  <c r="GN36" i="1" s="1"/>
  <c r="AA36" i="1"/>
  <c r="P36" i="1"/>
  <c r="AB36" i="1"/>
  <c r="Q36" i="1"/>
  <c r="U36" i="1"/>
  <c r="O36" i="1"/>
  <c r="X36" i="1"/>
  <c r="E36" i="1"/>
  <c r="V36" i="1"/>
  <c r="W36" i="1"/>
  <c r="R36" i="1"/>
  <c r="N36" i="1"/>
  <c r="S36" i="1"/>
  <c r="Y36" i="1"/>
  <c r="Z36" i="1"/>
  <c r="AE98" i="2"/>
  <c r="AE107" i="2"/>
  <c r="AE77" i="2"/>
  <c r="AF77" i="2" s="1"/>
  <c r="AI13" i="2"/>
  <c r="AJ14" i="2"/>
  <c r="AD99" i="2"/>
  <c r="AD100" i="2"/>
  <c r="Z111" i="2"/>
  <c r="Z112" i="2"/>
  <c r="N112" i="2"/>
  <c r="N111" i="2"/>
  <c r="AD93" i="2"/>
  <c r="AD94" i="2"/>
  <c r="AG32" i="2"/>
  <c r="AG37" i="2" s="1"/>
  <c r="AA112" i="2"/>
  <c r="AA111" i="2"/>
  <c r="W112" i="2"/>
  <c r="W111" i="2"/>
  <c r="S111" i="2"/>
  <c r="S112" i="2"/>
  <c r="O111" i="2"/>
  <c r="O112" i="2"/>
  <c r="K111" i="2"/>
  <c r="K112" i="2"/>
  <c r="AD108" i="2"/>
  <c r="AD109" i="2"/>
  <c r="EM33" i="1"/>
  <c r="EE33" i="1"/>
  <c r="EU33" i="1"/>
  <c r="FK33" i="1"/>
  <c r="FC33" i="1"/>
  <c r="DW33" i="1"/>
  <c r="AD81" i="2"/>
  <c r="AD82" i="2"/>
  <c r="AH44" i="2"/>
  <c r="AG43" i="2"/>
  <c r="FJ33" i="1"/>
  <c r="EL33" i="1"/>
  <c r="ED33" i="1"/>
  <c r="FB33" i="1"/>
  <c r="DV33" i="1"/>
  <c r="ET33" i="1"/>
  <c r="AD60" i="2"/>
  <c r="AD61" i="2"/>
  <c r="AD75" i="2"/>
  <c r="AD76" i="2"/>
  <c r="DM32" i="1"/>
  <c r="AG32" i="1" s="1"/>
  <c r="DJ32" i="1"/>
  <c r="AC32" i="1" s="1"/>
  <c r="GJ36" i="1"/>
  <c r="AE56" i="2"/>
  <c r="AE65" i="2"/>
  <c r="AE59" i="2"/>
  <c r="AE80" i="2"/>
  <c r="AE110" i="2"/>
  <c r="AD70" i="2"/>
  <c r="AD69" i="2"/>
  <c r="AB9" i="2" l="1"/>
  <c r="AB8" i="2"/>
  <c r="AC7" i="2"/>
  <c r="AF92" i="2"/>
  <c r="AF93" i="2" s="1"/>
  <c r="AF110" i="2"/>
  <c r="AF98" i="2"/>
  <c r="AF100" i="2" s="1"/>
  <c r="FS35" i="1"/>
  <c r="EE35" i="1" s="1"/>
  <c r="AC18" i="2"/>
  <c r="AC19" i="2"/>
  <c r="AD17" i="2"/>
  <c r="F119" i="2"/>
  <c r="C116" i="2"/>
  <c r="AF68" i="2"/>
  <c r="AF70" i="2" s="1"/>
  <c r="AF80" i="2"/>
  <c r="AF82" i="2" s="1"/>
  <c r="AF56" i="2"/>
  <c r="AF58" i="2" s="1"/>
  <c r="AF113" i="2"/>
  <c r="AF114" i="2" s="1"/>
  <c r="AF104" i="2"/>
  <c r="AF89" i="2"/>
  <c r="AF91" i="2" s="1"/>
  <c r="AF83" i="2"/>
  <c r="AF85" i="2" s="1"/>
  <c r="AE105" i="2"/>
  <c r="AF71" i="2"/>
  <c r="AF73" i="2" s="1"/>
  <c r="AF86" i="2"/>
  <c r="AF65" i="2"/>
  <c r="AF66" i="2" s="1"/>
  <c r="AD53" i="2"/>
  <c r="AC54" i="2"/>
  <c r="AC55" i="2"/>
  <c r="AI4" i="2"/>
  <c r="AH3" i="2"/>
  <c r="AH2" i="2" s="1"/>
  <c r="AD47" i="2"/>
  <c r="AC49" i="2"/>
  <c r="AC48" i="2"/>
  <c r="AC51" i="2"/>
  <c r="AC52" i="2"/>
  <c r="AD50" i="2"/>
  <c r="ER34" i="1"/>
  <c r="EB34" i="1"/>
  <c r="EZ34" i="1"/>
  <c r="DT34" i="1"/>
  <c r="EJ34" i="1"/>
  <c r="GO32" i="1"/>
  <c r="AF99" i="2"/>
  <c r="AF57" i="2"/>
  <c r="AF111" i="2"/>
  <c r="AF112" i="2"/>
  <c r="AF78" i="2"/>
  <c r="AF79" i="2"/>
  <c r="AE102" i="2"/>
  <c r="AE103" i="2"/>
  <c r="AJ34" i="2"/>
  <c r="AI33" i="2"/>
  <c r="P114" i="2"/>
  <c r="P115" i="2"/>
  <c r="DL33" i="1"/>
  <c r="AF33" i="1" s="1"/>
  <c r="AF76" i="2"/>
  <c r="AF75" i="2"/>
  <c r="AF101" i="2"/>
  <c r="FG34" i="1"/>
  <c r="EI34" i="1"/>
  <c r="DS34" i="1"/>
  <c r="EY34" i="1"/>
  <c r="EA34" i="1"/>
  <c r="EQ34" i="1"/>
  <c r="AE114" i="2"/>
  <c r="AE115" i="2"/>
  <c r="GJ37" i="1"/>
  <c r="FE34" i="1"/>
  <c r="EO34" i="1"/>
  <c r="DQ34" i="1"/>
  <c r="EG34" i="1"/>
  <c r="EW34" i="1"/>
  <c r="DY34" i="1"/>
  <c r="AI23" i="2"/>
  <c r="AJ24" i="2"/>
  <c r="AA114" i="2"/>
  <c r="AA115" i="2"/>
  <c r="W115" i="2"/>
  <c r="W114" i="2"/>
  <c r="S115" i="2"/>
  <c r="S114" i="2"/>
  <c r="O114" i="2"/>
  <c r="O115" i="2"/>
  <c r="K114" i="2"/>
  <c r="K115" i="2"/>
  <c r="FR35" i="1"/>
  <c r="FP35" i="1"/>
  <c r="FN35" i="1"/>
  <c r="BB40" i="1"/>
  <c r="C39" i="1"/>
  <c r="AE60" i="2"/>
  <c r="AE61" i="2"/>
  <c r="AI12" i="2"/>
  <c r="DK33" i="1"/>
  <c r="AD33" i="1" s="1"/>
  <c r="EL34" i="1"/>
  <c r="DV34" i="1"/>
  <c r="FJ34" i="1"/>
  <c r="ED34" i="1"/>
  <c r="FB34" i="1"/>
  <c r="ET34" i="1"/>
  <c r="D122" i="2"/>
  <c r="B119" i="2"/>
  <c r="AG119" i="2" s="1"/>
  <c r="AH22" i="2"/>
  <c r="AB114" i="2"/>
  <c r="AB115" i="2"/>
  <c r="L114" i="2"/>
  <c r="L115" i="2"/>
  <c r="FM35" i="1"/>
  <c r="AE66" i="2"/>
  <c r="AE67" i="2"/>
  <c r="DO33" i="1"/>
  <c r="CQ33" i="1" s="1"/>
  <c r="AI33" i="1" s="1"/>
  <c r="AF117" i="2"/>
  <c r="AF118" i="2"/>
  <c r="AF97" i="2"/>
  <c r="AF96" i="2"/>
  <c r="EU34" i="1"/>
  <c r="FC34" i="1"/>
  <c r="DW34" i="1"/>
  <c r="FK34" i="1"/>
  <c r="EM34" i="1"/>
  <c r="EE34" i="1"/>
  <c r="AE73" i="2"/>
  <c r="AE72" i="2"/>
  <c r="Y37" i="1"/>
  <c r="R37" i="1"/>
  <c r="Z37" i="1"/>
  <c r="AA37" i="1"/>
  <c r="U37" i="1"/>
  <c r="V37" i="1"/>
  <c r="T37" i="1"/>
  <c r="GN37" i="1" s="1"/>
  <c r="P37" i="1"/>
  <c r="Q37" i="1"/>
  <c r="E37" i="1"/>
  <c r="O37" i="1"/>
  <c r="N37" i="1"/>
  <c r="S37" i="1"/>
  <c r="AB37" i="1"/>
  <c r="X37" i="1"/>
  <c r="W37" i="1"/>
  <c r="EK34" i="1"/>
  <c r="EC34" i="1"/>
  <c r="DU34" i="1"/>
  <c r="FI34" i="1"/>
  <c r="ES34" i="1"/>
  <c r="FA34" i="1"/>
  <c r="AD115" i="2"/>
  <c r="AD114" i="2"/>
  <c r="Z114" i="2"/>
  <c r="Z115" i="2"/>
  <c r="V115" i="2"/>
  <c r="V114" i="2"/>
  <c r="R115" i="2"/>
  <c r="R114" i="2"/>
  <c r="N115" i="2"/>
  <c r="N114" i="2"/>
  <c r="J115" i="2"/>
  <c r="J114" i="2"/>
  <c r="AE87" i="2"/>
  <c r="AE88" i="2"/>
  <c r="BD38" i="1"/>
  <c r="D38" i="1"/>
  <c r="AG39" i="2"/>
  <c r="AG38" i="2"/>
  <c r="AE99" i="2"/>
  <c r="AE100" i="2"/>
  <c r="GM36" i="1"/>
  <c r="GB36" i="1"/>
  <c r="CJ36" i="1"/>
  <c r="AH36" i="1"/>
  <c r="AE36" i="1"/>
  <c r="H36" i="1"/>
  <c r="GG36" i="1"/>
  <c r="GF36" i="1" s="1"/>
  <c r="GE36" i="1"/>
  <c r="GD36" i="1"/>
  <c r="GC36" i="1" s="1"/>
  <c r="GI36" i="1"/>
  <c r="GH36" i="1" s="1"/>
  <c r="CN35" i="1"/>
  <c r="DM33" i="1"/>
  <c r="AG33" i="1" s="1"/>
  <c r="AF106" i="2"/>
  <c r="AF105" i="2"/>
  <c r="AF59" i="2"/>
  <c r="X114" i="2"/>
  <c r="X115" i="2"/>
  <c r="T115" i="2"/>
  <c r="T114" i="2"/>
  <c r="AA28" i="2"/>
  <c r="AA29" i="2"/>
  <c r="AB27" i="2"/>
  <c r="AE111" i="2"/>
  <c r="AE112" i="2"/>
  <c r="AG42" i="2"/>
  <c r="AG95" i="2" s="1"/>
  <c r="AE79" i="2"/>
  <c r="AE78" i="2"/>
  <c r="AE82" i="2"/>
  <c r="AE81" i="2"/>
  <c r="AE57" i="2"/>
  <c r="AE58" i="2"/>
  <c r="AI44" i="2"/>
  <c r="AH43" i="2"/>
  <c r="AK14" i="2"/>
  <c r="AJ13" i="2"/>
  <c r="AE108" i="2"/>
  <c r="AE109" i="2"/>
  <c r="DN33" i="1"/>
  <c r="DJ33" i="1"/>
  <c r="AC33" i="1" s="1"/>
  <c r="AF107" i="2"/>
  <c r="AF62" i="2"/>
  <c r="FD34" i="1"/>
  <c r="EF34" i="1"/>
  <c r="EV34" i="1"/>
  <c r="EN34" i="1"/>
  <c r="DX34" i="1"/>
  <c r="DP34" i="1"/>
  <c r="I116" i="2"/>
  <c r="J116" i="2"/>
  <c r="K116" i="2"/>
  <c r="L116" i="2"/>
  <c r="M116" i="2"/>
  <c r="N116" i="2"/>
  <c r="O116" i="2"/>
  <c r="P116" i="2"/>
  <c r="Q116" i="2"/>
  <c r="R116" i="2"/>
  <c r="S116" i="2"/>
  <c r="T116" i="2"/>
  <c r="U116" i="2"/>
  <c r="V116" i="2"/>
  <c r="W116" i="2"/>
  <c r="X116" i="2"/>
  <c r="Y116" i="2"/>
  <c r="Z116" i="2"/>
  <c r="AA116" i="2"/>
  <c r="AB116" i="2"/>
  <c r="AC116" i="2"/>
  <c r="AD116" i="2"/>
  <c r="AE116" i="2"/>
  <c r="AE93" i="2"/>
  <c r="AE94" i="2"/>
  <c r="AE84" i="2"/>
  <c r="AE85" i="2"/>
  <c r="AH32" i="2"/>
  <c r="AH37" i="2"/>
  <c r="DZ34" i="1"/>
  <c r="DR34" i="1"/>
  <c r="EP34" i="1"/>
  <c r="FF34" i="1"/>
  <c r="EX34" i="1"/>
  <c r="EH34" i="1"/>
  <c r="AC115" i="2"/>
  <c r="AC114" i="2"/>
  <c r="Y114" i="2"/>
  <c r="Y115" i="2"/>
  <c r="U115" i="2"/>
  <c r="U114" i="2"/>
  <c r="Q115" i="2"/>
  <c r="Q114" i="2"/>
  <c r="M115" i="2"/>
  <c r="M114" i="2"/>
  <c r="I114" i="2"/>
  <c r="I115" i="2"/>
  <c r="FL35" i="1"/>
  <c r="FO35" i="1"/>
  <c r="FQ35" i="1"/>
  <c r="AG83" i="2" l="1"/>
  <c r="AF84" i="2"/>
  <c r="DW35" i="1"/>
  <c r="FK35" i="1"/>
  <c r="AF115" i="2"/>
  <c r="AC8" i="2"/>
  <c r="AC9" i="2"/>
  <c r="AD7" i="2"/>
  <c r="AG74" i="2"/>
  <c r="AF67" i="2"/>
  <c r="AF94" i="2"/>
  <c r="EM35" i="1"/>
  <c r="EU35" i="1"/>
  <c r="AG86" i="2"/>
  <c r="FC35" i="1"/>
  <c r="AG71" i="2"/>
  <c r="AG73" i="2" s="1"/>
  <c r="AF90" i="2"/>
  <c r="AD18" i="2"/>
  <c r="AD19" i="2"/>
  <c r="AE17" i="2"/>
  <c r="AG77" i="2"/>
  <c r="AG62" i="2"/>
  <c r="AG64" i="2" s="1"/>
  <c r="AG113" i="2"/>
  <c r="AG115" i="2" s="1"/>
  <c r="AF69" i="2"/>
  <c r="AF72" i="2"/>
  <c r="AG98" i="2"/>
  <c r="AG99" i="2" s="1"/>
  <c r="AG110" i="2"/>
  <c r="AG112" i="2" s="1"/>
  <c r="AF88" i="2"/>
  <c r="AF81" i="2"/>
  <c r="C119" i="2"/>
  <c r="F122" i="2"/>
  <c r="AG80" i="2"/>
  <c r="AG82" i="2" s="1"/>
  <c r="AF87" i="2"/>
  <c r="AD51" i="2"/>
  <c r="AE50" i="2"/>
  <c r="AD52" i="2"/>
  <c r="AJ4" i="2"/>
  <c r="AI3" i="2"/>
  <c r="AI2" i="2" s="1"/>
  <c r="AD48" i="2"/>
  <c r="AE47" i="2"/>
  <c r="AD49" i="2"/>
  <c r="AD54" i="2"/>
  <c r="AD55" i="2"/>
  <c r="AE53" i="2"/>
  <c r="FP36" i="1"/>
  <c r="FH36" i="1" s="1"/>
  <c r="GO33" i="1"/>
  <c r="DK34" i="1"/>
  <c r="AD34" i="1" s="1"/>
  <c r="FM36" i="1"/>
  <c r="EO36" i="1" s="1"/>
  <c r="DO34" i="1"/>
  <c r="CQ34" i="1" s="1"/>
  <c r="AI34" i="1" s="1"/>
  <c r="AG97" i="2"/>
  <c r="AG96" i="2"/>
  <c r="W117" i="2"/>
  <c r="W118" i="2"/>
  <c r="S117" i="2"/>
  <c r="S118" i="2"/>
  <c r="O117" i="2"/>
  <c r="O118" i="2"/>
  <c r="K117" i="2"/>
  <c r="K118" i="2"/>
  <c r="AG76" i="2"/>
  <c r="AG75" i="2"/>
  <c r="AE37" i="1"/>
  <c r="GM37" i="1"/>
  <c r="GB37" i="1"/>
  <c r="GG37" i="1"/>
  <c r="GF37" i="1" s="1"/>
  <c r="AH37" i="1"/>
  <c r="GD37" i="1"/>
  <c r="GC37" i="1" s="1"/>
  <c r="CJ37" i="1"/>
  <c r="GE37" i="1"/>
  <c r="GI37" i="1"/>
  <c r="GH37" i="1" s="1"/>
  <c r="H37" i="1"/>
  <c r="CN36" i="1"/>
  <c r="EK35" i="1"/>
  <c r="ES35" i="1"/>
  <c r="FA35" i="1"/>
  <c r="FI35" i="1"/>
  <c r="DU35" i="1"/>
  <c r="EC35" i="1"/>
  <c r="AD117" i="2"/>
  <c r="AD118" i="2"/>
  <c r="Z117" i="2"/>
  <c r="Z118" i="2"/>
  <c r="V118" i="2"/>
  <c r="V117" i="2"/>
  <c r="R117" i="2"/>
  <c r="R118" i="2"/>
  <c r="N118" i="2"/>
  <c r="N117" i="2"/>
  <c r="J117" i="2"/>
  <c r="J118" i="2"/>
  <c r="DM34" i="1"/>
  <c r="AG34" i="1" s="1"/>
  <c r="AF63" i="2"/>
  <c r="AF64" i="2"/>
  <c r="AJ12" i="2"/>
  <c r="AG56" i="2"/>
  <c r="AG89" i="2"/>
  <c r="AG65" i="2"/>
  <c r="AG101" i="2"/>
  <c r="FN36" i="1"/>
  <c r="FR36" i="1"/>
  <c r="D39" i="1"/>
  <c r="D40" i="1"/>
  <c r="BD39" i="1"/>
  <c r="EX35" i="1"/>
  <c r="DR35" i="1"/>
  <c r="FF35" i="1"/>
  <c r="EP35" i="1"/>
  <c r="EH35" i="1"/>
  <c r="DZ35" i="1"/>
  <c r="AE117" i="2"/>
  <c r="AE118" i="2"/>
  <c r="AI43" i="2"/>
  <c r="AJ44" i="2"/>
  <c r="AH38" i="2"/>
  <c r="AH39" i="2"/>
  <c r="AC118" i="2"/>
  <c r="AC117" i="2"/>
  <c r="Q118" i="2"/>
  <c r="Q117" i="2"/>
  <c r="DN34" i="1"/>
  <c r="AG88" i="2"/>
  <c r="AG87" i="2"/>
  <c r="AF61" i="2"/>
  <c r="AF60" i="2"/>
  <c r="FS36" i="1"/>
  <c r="FQ36" i="1"/>
  <c r="GJ38" i="1"/>
  <c r="I119" i="2"/>
  <c r="J119" i="2"/>
  <c r="K119" i="2"/>
  <c r="L119" i="2"/>
  <c r="M119" i="2"/>
  <c r="N119" i="2"/>
  <c r="O119" i="2"/>
  <c r="P119" i="2"/>
  <c r="Q119" i="2"/>
  <c r="R119" i="2"/>
  <c r="S119" i="2"/>
  <c r="T119" i="2"/>
  <c r="U119" i="2"/>
  <c r="V119" i="2"/>
  <c r="W119" i="2"/>
  <c r="X119" i="2"/>
  <c r="Y119" i="2"/>
  <c r="Z119" i="2"/>
  <c r="AA119" i="2"/>
  <c r="AB119" i="2"/>
  <c r="AC119" i="2"/>
  <c r="AD119" i="2"/>
  <c r="AE119" i="2"/>
  <c r="AF119" i="2"/>
  <c r="BB41" i="1"/>
  <c r="C40" i="1"/>
  <c r="DT35" i="1"/>
  <c r="EJ35" i="1"/>
  <c r="FH35" i="1"/>
  <c r="EB35" i="1"/>
  <c r="EZ35" i="1"/>
  <c r="ER35" i="1"/>
  <c r="AJ23" i="2"/>
  <c r="AK24" i="2"/>
  <c r="AI32" i="2"/>
  <c r="AI37" i="2" s="1"/>
  <c r="AA117" i="2"/>
  <c r="AA118" i="2"/>
  <c r="AG85" i="2"/>
  <c r="AG84" i="2"/>
  <c r="EA35" i="1"/>
  <c r="FG35" i="1"/>
  <c r="DS35" i="1"/>
  <c r="EQ35" i="1"/>
  <c r="EI35" i="1"/>
  <c r="EY35" i="1"/>
  <c r="Y118" i="2"/>
  <c r="Y117" i="2"/>
  <c r="U117" i="2"/>
  <c r="U118" i="2"/>
  <c r="M118" i="2"/>
  <c r="M117" i="2"/>
  <c r="I118" i="2"/>
  <c r="I117" i="2"/>
  <c r="AF108" i="2"/>
  <c r="AF109" i="2"/>
  <c r="AK13" i="2"/>
  <c r="AL14" i="2"/>
  <c r="AG78" i="2"/>
  <c r="AG79" i="2"/>
  <c r="AG72" i="2"/>
  <c r="AG92" i="2"/>
  <c r="FD35" i="1"/>
  <c r="DX35" i="1"/>
  <c r="EN35" i="1"/>
  <c r="EF35" i="1"/>
  <c r="EV35" i="1"/>
  <c r="DP35" i="1"/>
  <c r="AB117" i="2"/>
  <c r="AB118" i="2"/>
  <c r="X118" i="2"/>
  <c r="X117" i="2"/>
  <c r="T118" i="2"/>
  <c r="T117" i="2"/>
  <c r="P117" i="2"/>
  <c r="P118" i="2"/>
  <c r="L118" i="2"/>
  <c r="L117" i="2"/>
  <c r="DJ34" i="1"/>
  <c r="AC34" i="1" s="1"/>
  <c r="DL34" i="1"/>
  <c r="AF34" i="1" s="1"/>
  <c r="AH42" i="2"/>
  <c r="AH71" i="2" s="1"/>
  <c r="AG120" i="2"/>
  <c r="AG121" i="2"/>
  <c r="AG104" i="2"/>
  <c r="AG107" i="2"/>
  <c r="AG116" i="2"/>
  <c r="AG68" i="2"/>
  <c r="AG59" i="2"/>
  <c r="AB28" i="2"/>
  <c r="AB29" i="2"/>
  <c r="AC27" i="2"/>
  <c r="FL36" i="1"/>
  <c r="FO36" i="1"/>
  <c r="E38" i="1"/>
  <c r="N38" i="1"/>
  <c r="Z38" i="1"/>
  <c r="T38" i="1"/>
  <c r="GN38" i="1" s="1"/>
  <c r="X38" i="1"/>
  <c r="V38" i="1"/>
  <c r="W38" i="1"/>
  <c r="Y38" i="1"/>
  <c r="P38" i="1"/>
  <c r="U38" i="1"/>
  <c r="O38" i="1"/>
  <c r="AA38" i="1"/>
  <c r="S38" i="1"/>
  <c r="R38" i="1"/>
  <c r="Q38" i="1"/>
  <c r="AB38" i="1"/>
  <c r="EG35" i="1"/>
  <c r="DQ35" i="1"/>
  <c r="EO35" i="1"/>
  <c r="FE35" i="1"/>
  <c r="DY35" i="1"/>
  <c r="EW35" i="1"/>
  <c r="D125" i="2"/>
  <c r="B122" i="2"/>
  <c r="AH122" i="2" s="1"/>
  <c r="ET35" i="1"/>
  <c r="EL35" i="1"/>
  <c r="DV35" i="1"/>
  <c r="ED35" i="1"/>
  <c r="FB35" i="1"/>
  <c r="FJ35" i="1"/>
  <c r="AI22" i="2"/>
  <c r="AF103" i="2"/>
  <c r="AF102" i="2"/>
  <c r="AK34" i="2"/>
  <c r="AJ33" i="2"/>
  <c r="EW36" i="1" l="1"/>
  <c r="AG100" i="2"/>
  <c r="EJ36" i="1"/>
  <c r="EZ36" i="1"/>
  <c r="AD8" i="2"/>
  <c r="AD9" i="2"/>
  <c r="AE7" i="2"/>
  <c r="AG81" i="2"/>
  <c r="AG114" i="2"/>
  <c r="EG36" i="1"/>
  <c r="AH80" i="2"/>
  <c r="AH98" i="2"/>
  <c r="AH100" i="2" s="1"/>
  <c r="AH92" i="2"/>
  <c r="AH94" i="2" s="1"/>
  <c r="AH77" i="2"/>
  <c r="AG63" i="2"/>
  <c r="AG111" i="2"/>
  <c r="DT36" i="1"/>
  <c r="AH86" i="2"/>
  <c r="AH62" i="2"/>
  <c r="AH63" i="2" s="1"/>
  <c r="AH83" i="2"/>
  <c r="AH84" i="2" s="1"/>
  <c r="EB36" i="1"/>
  <c r="F125" i="2"/>
  <c r="C122" i="2"/>
  <c r="AE19" i="2"/>
  <c r="AE18" i="2"/>
  <c r="AF17" i="2"/>
  <c r="AH101" i="2"/>
  <c r="AH103" i="2" s="1"/>
  <c r="AH113" i="2"/>
  <c r="AH114" i="2" s="1"/>
  <c r="AH74" i="2"/>
  <c r="AH75" i="2" s="1"/>
  <c r="AH119" i="2"/>
  <c r="AH121" i="2" s="1"/>
  <c r="AH110" i="2"/>
  <c r="AH112" i="2" s="1"/>
  <c r="AH107" i="2"/>
  <c r="AH108" i="2" s="1"/>
  <c r="AH56" i="2"/>
  <c r="AH58" i="2" s="1"/>
  <c r="AH65" i="2"/>
  <c r="ER36" i="1"/>
  <c r="AE52" i="2"/>
  <c r="AE51" i="2"/>
  <c r="AF50" i="2"/>
  <c r="AK4" i="2"/>
  <c r="AJ3" i="2"/>
  <c r="AJ2" i="2" s="1"/>
  <c r="AF53" i="2"/>
  <c r="AE55" i="2"/>
  <c r="AE54" i="2"/>
  <c r="AF47" i="2"/>
  <c r="AE48" i="2"/>
  <c r="AE49" i="2"/>
  <c r="FS37" i="1"/>
  <c r="FK37" i="1" s="1"/>
  <c r="DQ36" i="1"/>
  <c r="DY36" i="1"/>
  <c r="FE36" i="1"/>
  <c r="GO34" i="1"/>
  <c r="FO37" i="1"/>
  <c r="EI37" i="1" s="1"/>
  <c r="FL37" i="1"/>
  <c r="EF37" i="1" s="1"/>
  <c r="CN37" i="1"/>
  <c r="AH72" i="2"/>
  <c r="AH73" i="2"/>
  <c r="D128" i="2"/>
  <c r="B125" i="2"/>
  <c r="AI125" i="2" s="1"/>
  <c r="AG60" i="2"/>
  <c r="AG61" i="2"/>
  <c r="AH59" i="2"/>
  <c r="AH66" i="2"/>
  <c r="AH67" i="2"/>
  <c r="DM35" i="1"/>
  <c r="AG35" i="1" s="1"/>
  <c r="BB42" i="1"/>
  <c r="C42" i="1" s="1"/>
  <c r="C41" i="1"/>
  <c r="U120" i="2"/>
  <c r="U121" i="2"/>
  <c r="EE36" i="1"/>
  <c r="FK36" i="1"/>
  <c r="DW36" i="1"/>
  <c r="EU36" i="1"/>
  <c r="FC36" i="1"/>
  <c r="EM36" i="1"/>
  <c r="AI42" i="2"/>
  <c r="AI71" i="2" s="1"/>
  <c r="GJ39" i="1"/>
  <c r="AG91" i="2"/>
  <c r="AG90" i="2"/>
  <c r="AC28" i="2"/>
  <c r="AC29" i="2"/>
  <c r="AD27" i="2"/>
  <c r="AG70" i="2"/>
  <c r="AG69" i="2"/>
  <c r="AH68" i="2"/>
  <c r="AH57" i="2"/>
  <c r="AH95" i="2"/>
  <c r="DJ35" i="1"/>
  <c r="AC35" i="1" s="1"/>
  <c r="DK35" i="1"/>
  <c r="AD35" i="1" s="1"/>
  <c r="AF121" i="2"/>
  <c r="AF120" i="2"/>
  <c r="AB121" i="2"/>
  <c r="AB120" i="2"/>
  <c r="X120" i="2"/>
  <c r="X121" i="2"/>
  <c r="T120" i="2"/>
  <c r="T121" i="2"/>
  <c r="P121" i="2"/>
  <c r="P120" i="2"/>
  <c r="L120" i="2"/>
  <c r="L121" i="2"/>
  <c r="FB36" i="1"/>
  <c r="ED36" i="1"/>
  <c r="EL36" i="1"/>
  <c r="FJ36" i="1"/>
  <c r="DV36" i="1"/>
  <c r="ET36" i="1"/>
  <c r="AG102" i="2"/>
  <c r="AG103" i="2"/>
  <c r="AG57" i="2"/>
  <c r="AG58" i="2"/>
  <c r="FQ37" i="1"/>
  <c r="FP37" i="1"/>
  <c r="EF36" i="1"/>
  <c r="FD36" i="1"/>
  <c r="EV36" i="1"/>
  <c r="EN36" i="1"/>
  <c r="DX36" i="1"/>
  <c r="DP36" i="1"/>
  <c r="AH78" i="2"/>
  <c r="AH79" i="2"/>
  <c r="AH102" i="2"/>
  <c r="AH123" i="2"/>
  <c r="AH124" i="2"/>
  <c r="AJ22" i="2"/>
  <c r="AC121" i="2"/>
  <c r="AC120" i="2"/>
  <c r="Q120" i="2"/>
  <c r="Q121" i="2"/>
  <c r="M120" i="2"/>
  <c r="M121" i="2"/>
  <c r="AJ32" i="2"/>
  <c r="AJ37" i="2" s="1"/>
  <c r="GE38" i="1"/>
  <c r="GB38" i="1"/>
  <c r="AE38" i="1"/>
  <c r="CJ38" i="1"/>
  <c r="H38" i="1"/>
  <c r="GM38" i="1"/>
  <c r="GD38" i="1"/>
  <c r="GC38" i="1" s="1"/>
  <c r="GI38" i="1"/>
  <c r="GH38" i="1" s="1"/>
  <c r="GG38" i="1"/>
  <c r="GF38" i="1" s="1"/>
  <c r="AH38" i="1"/>
  <c r="AG118" i="2"/>
  <c r="AG117" i="2"/>
  <c r="AH111" i="2"/>
  <c r="AH93" i="2"/>
  <c r="AH89" i="2"/>
  <c r="DN35" i="1"/>
  <c r="DO35" i="1"/>
  <c r="CQ35" i="1" s="1"/>
  <c r="AI35" i="1" s="1"/>
  <c r="AM14" i="2"/>
  <c r="AL13" i="2"/>
  <c r="AE120" i="2"/>
  <c r="AE121" i="2"/>
  <c r="AA120" i="2"/>
  <c r="AA121" i="2"/>
  <c r="W120" i="2"/>
  <c r="W121" i="2"/>
  <c r="S121" i="2"/>
  <c r="S120" i="2"/>
  <c r="O120" i="2"/>
  <c r="O121" i="2"/>
  <c r="K120" i="2"/>
  <c r="K121" i="2"/>
  <c r="Q39" i="1"/>
  <c r="AA39" i="1"/>
  <c r="V39" i="1"/>
  <c r="S39" i="1"/>
  <c r="Y39" i="1"/>
  <c r="O39" i="1"/>
  <c r="Z39" i="1"/>
  <c r="U39" i="1"/>
  <c r="X39" i="1"/>
  <c r="T39" i="1"/>
  <c r="GN39" i="1" s="1"/>
  <c r="E39" i="1"/>
  <c r="P39" i="1"/>
  <c r="AB39" i="1"/>
  <c r="R39" i="1"/>
  <c r="N39" i="1"/>
  <c r="W39" i="1"/>
  <c r="DR36" i="1"/>
  <c r="DZ36" i="1"/>
  <c r="EX36" i="1"/>
  <c r="EP36" i="1"/>
  <c r="FF36" i="1"/>
  <c r="EH36" i="1"/>
  <c r="FM37" i="1"/>
  <c r="FR37" i="1"/>
  <c r="AG106" i="2"/>
  <c r="AG105" i="2"/>
  <c r="AH82" i="2"/>
  <c r="AH81" i="2"/>
  <c r="AI39" i="2"/>
  <c r="AI38" i="2"/>
  <c r="Y120" i="2"/>
  <c r="Y121" i="2"/>
  <c r="I121" i="2"/>
  <c r="I120" i="2"/>
  <c r="AK33" i="2"/>
  <c r="AL34" i="2"/>
  <c r="I122" i="2"/>
  <c r="J122" i="2"/>
  <c r="K122" i="2"/>
  <c r="L122" i="2"/>
  <c r="M122" i="2"/>
  <c r="N122" i="2"/>
  <c r="O122" i="2"/>
  <c r="P122" i="2"/>
  <c r="Q122" i="2"/>
  <c r="R122" i="2"/>
  <c r="S122" i="2"/>
  <c r="T122" i="2"/>
  <c r="U122" i="2"/>
  <c r="V122" i="2"/>
  <c r="W122" i="2"/>
  <c r="X122" i="2"/>
  <c r="Y122" i="2"/>
  <c r="Z122" i="2"/>
  <c r="AA122" i="2"/>
  <c r="AB122" i="2"/>
  <c r="AC122" i="2"/>
  <c r="AD122" i="2"/>
  <c r="AE122" i="2"/>
  <c r="AF122" i="2"/>
  <c r="AG122" i="2"/>
  <c r="DS36" i="1"/>
  <c r="EY36" i="1"/>
  <c r="EI36" i="1"/>
  <c r="EQ36" i="1"/>
  <c r="EA36" i="1"/>
  <c r="FG36" i="1"/>
  <c r="AG109" i="2"/>
  <c r="AG108" i="2"/>
  <c r="AH116" i="2"/>
  <c r="AH104" i="2"/>
  <c r="AH88" i="2"/>
  <c r="AH87" i="2"/>
  <c r="DL35" i="1"/>
  <c r="AF35" i="1" s="1"/>
  <c r="AG93" i="2"/>
  <c r="AG94" i="2"/>
  <c r="AK12" i="2"/>
  <c r="AL24" i="2"/>
  <c r="AK23" i="2"/>
  <c r="D41" i="1"/>
  <c r="BD40" i="1"/>
  <c r="AD120" i="2"/>
  <c r="AD121" i="2"/>
  <c r="Z120" i="2"/>
  <c r="Z121" i="2"/>
  <c r="V121" i="2"/>
  <c r="V120" i="2"/>
  <c r="R120" i="2"/>
  <c r="R121" i="2"/>
  <c r="N120" i="2"/>
  <c r="N121" i="2"/>
  <c r="J121" i="2"/>
  <c r="J120" i="2"/>
  <c r="EC36" i="1"/>
  <c r="FI36" i="1"/>
  <c r="ES36" i="1"/>
  <c r="EK36" i="1"/>
  <c r="FA36" i="1"/>
  <c r="DU36" i="1"/>
  <c r="AK44" i="2"/>
  <c r="AJ43" i="2"/>
  <c r="GJ40" i="1"/>
  <c r="AG66" i="2"/>
  <c r="AG67" i="2"/>
  <c r="FN37" i="1"/>
  <c r="AH76" i="2" l="1"/>
  <c r="FC37" i="1"/>
  <c r="EM37" i="1"/>
  <c r="AH64" i="2"/>
  <c r="AE8" i="2"/>
  <c r="AF7" i="2"/>
  <c r="AE9" i="2"/>
  <c r="DW37" i="1"/>
  <c r="EU37" i="1"/>
  <c r="AH85" i="2"/>
  <c r="FO38" i="1"/>
  <c r="DS38" i="1" s="1"/>
  <c r="AH99" i="2"/>
  <c r="AH115" i="2"/>
  <c r="AH109" i="2"/>
  <c r="EE37" i="1"/>
  <c r="EQ37" i="1"/>
  <c r="AF19" i="2"/>
  <c r="AF18" i="2"/>
  <c r="AG17" i="2"/>
  <c r="C125" i="2"/>
  <c r="F128" i="2"/>
  <c r="AF54" i="2"/>
  <c r="AF55" i="2"/>
  <c r="AG53" i="2"/>
  <c r="AF49" i="2"/>
  <c r="AF48" i="2"/>
  <c r="AG47" i="2"/>
  <c r="AL4" i="2"/>
  <c r="AK3" i="2"/>
  <c r="AK2" i="2" s="1"/>
  <c r="AH120" i="2"/>
  <c r="AF52" i="2"/>
  <c r="AF51" i="2"/>
  <c r="AG50" i="2"/>
  <c r="DP37" i="1"/>
  <c r="EV37" i="1"/>
  <c r="FD37" i="1"/>
  <c r="EN37" i="1"/>
  <c r="DX37" i="1"/>
  <c r="DS37" i="1"/>
  <c r="EA37" i="1"/>
  <c r="FG37" i="1"/>
  <c r="EY37" i="1"/>
  <c r="DN36" i="1"/>
  <c r="FR38" i="1"/>
  <c r="ED38" i="1" s="1"/>
  <c r="D43" i="1"/>
  <c r="BD42" i="1"/>
  <c r="AJ39" i="2"/>
  <c r="AJ38" i="2"/>
  <c r="AI72" i="2"/>
  <c r="AI73" i="2"/>
  <c r="AJ42" i="2"/>
  <c r="FJ37" i="1"/>
  <c r="EL37" i="1"/>
  <c r="FB37" i="1"/>
  <c r="ET37" i="1"/>
  <c r="ED37" i="1"/>
  <c r="DV37" i="1"/>
  <c r="AH90" i="2"/>
  <c r="AH91" i="2"/>
  <c r="FI37" i="1"/>
  <c r="DU37" i="1"/>
  <c r="ES37" i="1"/>
  <c r="EC37" i="1"/>
  <c r="EK37" i="1"/>
  <c r="FA37" i="1"/>
  <c r="AI113" i="2"/>
  <c r="AI65" i="2"/>
  <c r="AH61" i="2"/>
  <c r="AH60" i="2"/>
  <c r="EX37" i="1"/>
  <c r="DR37" i="1"/>
  <c r="EP37" i="1"/>
  <c r="EH37" i="1"/>
  <c r="DZ37" i="1"/>
  <c r="FF37" i="1"/>
  <c r="AK43" i="2"/>
  <c r="AL44" i="2"/>
  <c r="W123" i="2"/>
  <c r="W124" i="2"/>
  <c r="O123" i="2"/>
  <c r="O124" i="2"/>
  <c r="AK32" i="2"/>
  <c r="AK37" i="2" s="1"/>
  <c r="EG37" i="1"/>
  <c r="DQ37" i="1"/>
  <c r="DY37" i="1"/>
  <c r="EW37" i="1"/>
  <c r="EO37" i="1"/>
  <c r="FE37" i="1"/>
  <c r="GE39" i="1"/>
  <c r="CJ39" i="1"/>
  <c r="GB39" i="1"/>
  <c r="GD39" i="1"/>
  <c r="GC39" i="1" s="1"/>
  <c r="H39" i="1"/>
  <c r="GM39" i="1"/>
  <c r="AH39" i="1"/>
  <c r="AE39" i="1"/>
  <c r="GG39" i="1"/>
  <c r="GF39" i="1" s="1"/>
  <c r="GI39" i="1"/>
  <c r="GH39" i="1" s="1"/>
  <c r="AM13" i="2"/>
  <c r="AN14" i="2"/>
  <c r="FS38" i="1"/>
  <c r="FQ38" i="1"/>
  <c r="FP38" i="1"/>
  <c r="DJ36" i="1"/>
  <c r="AC36" i="1" s="1"/>
  <c r="DO36" i="1"/>
  <c r="CQ36" i="1" s="1"/>
  <c r="AI36" i="1" s="1"/>
  <c r="AH96" i="2"/>
  <c r="AH97" i="2"/>
  <c r="AD28" i="2"/>
  <c r="AD29" i="2"/>
  <c r="AE27" i="2"/>
  <c r="AI98" i="2"/>
  <c r="AI101" i="2"/>
  <c r="AI68" i="2"/>
  <c r="AI56" i="2"/>
  <c r="AI89" i="2"/>
  <c r="AI127" i="2"/>
  <c r="AI126" i="2"/>
  <c r="AI77" i="2"/>
  <c r="AI62" i="2"/>
  <c r="I125" i="2"/>
  <c r="J125" i="2"/>
  <c r="K125" i="2"/>
  <c r="L125" i="2"/>
  <c r="M125" i="2"/>
  <c r="N125" i="2"/>
  <c r="O125" i="2"/>
  <c r="P125" i="2"/>
  <c r="Q125" i="2"/>
  <c r="R125" i="2"/>
  <c r="S125" i="2"/>
  <c r="T125" i="2"/>
  <c r="U125" i="2"/>
  <c r="V125" i="2"/>
  <c r="W125" i="2"/>
  <c r="X125" i="2"/>
  <c r="Y125" i="2"/>
  <c r="Z125" i="2"/>
  <c r="AA125" i="2"/>
  <c r="AB125" i="2"/>
  <c r="AC125" i="2"/>
  <c r="AD125" i="2"/>
  <c r="AE125" i="2"/>
  <c r="AF125" i="2"/>
  <c r="AG125" i="2"/>
  <c r="AH125" i="2"/>
  <c r="AA40" i="1"/>
  <c r="R40" i="1"/>
  <c r="Z40" i="1"/>
  <c r="V40" i="1"/>
  <c r="Y40" i="1"/>
  <c r="E40" i="1"/>
  <c r="AB40" i="1"/>
  <c r="U40" i="1"/>
  <c r="Q40" i="1"/>
  <c r="P40" i="1"/>
  <c r="W40" i="1"/>
  <c r="T40" i="1"/>
  <c r="GN40" i="1" s="1"/>
  <c r="O40" i="1"/>
  <c r="X40" i="1"/>
  <c r="S40" i="1"/>
  <c r="N40" i="1"/>
  <c r="AH117" i="2"/>
  <c r="AH118" i="2"/>
  <c r="AF124" i="2"/>
  <c r="AF123" i="2"/>
  <c r="T123" i="2"/>
  <c r="T124" i="2"/>
  <c r="AM34" i="2"/>
  <c r="AL33" i="2"/>
  <c r="AI122" i="2"/>
  <c r="D42" i="1"/>
  <c r="BD41" i="1"/>
  <c r="GJ41" i="1"/>
  <c r="AA124" i="2"/>
  <c r="AA123" i="2"/>
  <c r="K124" i="2"/>
  <c r="K123" i="2"/>
  <c r="AD123" i="2"/>
  <c r="AD124" i="2"/>
  <c r="N123" i="2"/>
  <c r="N124" i="2"/>
  <c r="DK36" i="1"/>
  <c r="AD36" i="1" s="1"/>
  <c r="DL36" i="1"/>
  <c r="AF36" i="1" s="1"/>
  <c r="CN38" i="1"/>
  <c r="AH70" i="2"/>
  <c r="AH69" i="2"/>
  <c r="AI59" i="2"/>
  <c r="AI116" i="2"/>
  <c r="AI95" i="2"/>
  <c r="AI104" i="2"/>
  <c r="AI80" i="2"/>
  <c r="AI92" i="2"/>
  <c r="AI107" i="2"/>
  <c r="B128" i="2"/>
  <c r="AJ128" i="2" s="1"/>
  <c r="D131" i="2"/>
  <c r="AB124" i="2"/>
  <c r="AB123" i="2"/>
  <c r="X123" i="2"/>
  <c r="X124" i="2"/>
  <c r="P124" i="2"/>
  <c r="P123" i="2"/>
  <c r="L124" i="2"/>
  <c r="L123" i="2"/>
  <c r="AL12" i="2"/>
  <c r="AI119" i="2"/>
  <c r="AE124" i="2"/>
  <c r="AE123" i="2"/>
  <c r="S123" i="2"/>
  <c r="S124" i="2"/>
  <c r="AK22" i="2"/>
  <c r="Z124" i="2"/>
  <c r="Z123" i="2"/>
  <c r="V124" i="2"/>
  <c r="V123" i="2"/>
  <c r="R123" i="2"/>
  <c r="R124" i="2"/>
  <c r="J124" i="2"/>
  <c r="J123" i="2"/>
  <c r="FL38" i="1"/>
  <c r="FN38" i="1"/>
  <c r="AL23" i="2"/>
  <c r="AM24" i="2"/>
  <c r="AH106" i="2"/>
  <c r="AH105" i="2"/>
  <c r="AG124" i="2"/>
  <c r="AG123" i="2"/>
  <c r="AC124" i="2"/>
  <c r="AC123" i="2"/>
  <c r="Y124" i="2"/>
  <c r="Y123" i="2"/>
  <c r="U124" i="2"/>
  <c r="U123" i="2"/>
  <c r="Q124" i="2"/>
  <c r="Q123" i="2"/>
  <c r="M123" i="2"/>
  <c r="M124" i="2"/>
  <c r="I124" i="2"/>
  <c r="I123" i="2"/>
  <c r="FM38" i="1"/>
  <c r="DM36" i="1"/>
  <c r="AG36" i="1" s="1"/>
  <c r="EB37" i="1"/>
  <c r="ER37" i="1"/>
  <c r="DT37" i="1"/>
  <c r="EJ37" i="1"/>
  <c r="EZ37" i="1"/>
  <c r="FH37" i="1"/>
  <c r="GO35" i="1"/>
  <c r="AI110" i="2"/>
  <c r="AI86" i="2"/>
  <c r="AI74" i="2"/>
  <c r="AI83" i="2"/>
  <c r="AF8" i="2" l="1"/>
  <c r="AF9" i="2"/>
  <c r="AG7" i="2"/>
  <c r="EY38" i="1"/>
  <c r="EQ38" i="1"/>
  <c r="FG38" i="1"/>
  <c r="EA38" i="1"/>
  <c r="EI38" i="1"/>
  <c r="AG19" i="2"/>
  <c r="AG18" i="2"/>
  <c r="AH17" i="2"/>
  <c r="F131" i="2"/>
  <c r="C128" i="2"/>
  <c r="AL3" i="2"/>
  <c r="AL2" i="2" s="1"/>
  <c r="AM4" i="2"/>
  <c r="AG55" i="2"/>
  <c r="AH53" i="2"/>
  <c r="AG54" i="2"/>
  <c r="AH50" i="2"/>
  <c r="AG51" i="2"/>
  <c r="AG52" i="2"/>
  <c r="AH47" i="2"/>
  <c r="AG48" i="2"/>
  <c r="AG49" i="2"/>
  <c r="AJ95" i="2"/>
  <c r="EL38" i="1"/>
  <c r="FJ38" i="1"/>
  <c r="ET38" i="1"/>
  <c r="DV38" i="1"/>
  <c r="FB38" i="1"/>
  <c r="DJ37" i="1"/>
  <c r="AC37" i="1" s="1"/>
  <c r="DN37" i="1"/>
  <c r="X42" i="1"/>
  <c r="P42" i="1"/>
  <c r="W42" i="1"/>
  <c r="N42" i="1"/>
  <c r="Y42" i="1"/>
  <c r="E42" i="1"/>
  <c r="CN42" i="1" s="1"/>
  <c r="T42" i="1"/>
  <c r="GN42" i="1" s="1"/>
  <c r="O42" i="1"/>
  <c r="AB42" i="1"/>
  <c r="Z42" i="1"/>
  <c r="V42" i="1"/>
  <c r="S42" i="1"/>
  <c r="R42" i="1"/>
  <c r="U42" i="1"/>
  <c r="Q42" i="1"/>
  <c r="AA42" i="1"/>
  <c r="DK37" i="1"/>
  <c r="AD37" i="1" s="1"/>
  <c r="DO37" i="1"/>
  <c r="CQ37" i="1" s="1"/>
  <c r="AI37" i="1" s="1"/>
  <c r="FS39" i="1"/>
  <c r="FK39" i="1" s="1"/>
  <c r="DM37" i="1"/>
  <c r="AG37" i="1" s="1"/>
  <c r="DL37" i="1"/>
  <c r="AF37" i="1" s="1"/>
  <c r="AJ130" i="2"/>
  <c r="AJ129" i="2"/>
  <c r="AJ96" i="2"/>
  <c r="AJ97" i="2"/>
  <c r="AK39" i="2"/>
  <c r="AK38" i="2"/>
  <c r="AI93" i="2"/>
  <c r="AI94" i="2"/>
  <c r="AF127" i="2"/>
  <c r="AF126" i="2"/>
  <c r="P127" i="2"/>
  <c r="P126" i="2"/>
  <c r="AI90" i="2"/>
  <c r="AI91" i="2"/>
  <c r="AE29" i="2"/>
  <c r="AE28" i="2"/>
  <c r="AF27" i="2"/>
  <c r="AJ125" i="2"/>
  <c r="AI75" i="2"/>
  <c r="AI76" i="2"/>
  <c r="AI82" i="2"/>
  <c r="AI81" i="2"/>
  <c r="AI97" i="2"/>
  <c r="AI96" i="2"/>
  <c r="GO36" i="1"/>
  <c r="GJ42" i="1"/>
  <c r="AE126" i="2"/>
  <c r="AE127" i="2"/>
  <c r="AA126" i="2"/>
  <c r="AA127" i="2"/>
  <c r="W127" i="2"/>
  <c r="W126" i="2"/>
  <c r="S126" i="2"/>
  <c r="S127" i="2"/>
  <c r="O126" i="2"/>
  <c r="O127" i="2"/>
  <c r="K127" i="2"/>
  <c r="K126" i="2"/>
  <c r="AI78" i="2"/>
  <c r="AI79" i="2"/>
  <c r="AI58" i="2"/>
  <c r="AI57" i="2"/>
  <c r="CN39" i="1"/>
  <c r="FC38" i="1"/>
  <c r="EE38" i="1"/>
  <c r="EU38" i="1"/>
  <c r="DW38" i="1"/>
  <c r="FK38" i="1"/>
  <c r="EM38" i="1"/>
  <c r="FP39" i="1"/>
  <c r="FO39" i="1"/>
  <c r="AI66" i="2"/>
  <c r="AI67" i="2"/>
  <c r="AJ107" i="2"/>
  <c r="AJ98" i="2"/>
  <c r="AJ74" i="2"/>
  <c r="AJ122" i="2"/>
  <c r="AI85" i="2"/>
  <c r="AI84" i="2"/>
  <c r="FF38" i="1"/>
  <c r="EP38" i="1"/>
  <c r="EX38" i="1"/>
  <c r="DR38" i="1"/>
  <c r="DZ38" i="1"/>
  <c r="EH38" i="1"/>
  <c r="GI40" i="1"/>
  <c r="GH40" i="1" s="1"/>
  <c r="CJ40" i="1"/>
  <c r="GB40" i="1"/>
  <c r="H40" i="1"/>
  <c r="GE40" i="1"/>
  <c r="GD40" i="1"/>
  <c r="GC40" i="1" s="1"/>
  <c r="GG40" i="1"/>
  <c r="GF40" i="1" s="1"/>
  <c r="AE40" i="1"/>
  <c r="GM40" i="1"/>
  <c r="AH40" i="1"/>
  <c r="AB127" i="2"/>
  <c r="AB126" i="2"/>
  <c r="L127" i="2"/>
  <c r="L126" i="2"/>
  <c r="FA38" i="1"/>
  <c r="EC38" i="1"/>
  <c r="ES38" i="1"/>
  <c r="EK38" i="1"/>
  <c r="DU38" i="1"/>
  <c r="FI38" i="1"/>
  <c r="FN39" i="1"/>
  <c r="FM39" i="1"/>
  <c r="AJ113" i="2"/>
  <c r="AJ56" i="2"/>
  <c r="AJ83" i="2"/>
  <c r="B131" i="2"/>
  <c r="AK131" i="2" s="1"/>
  <c r="D134" i="2"/>
  <c r="AI117" i="2"/>
  <c r="AI118" i="2"/>
  <c r="AI124" i="2"/>
  <c r="AI123" i="2"/>
  <c r="AL32" i="2"/>
  <c r="AL37" i="2" s="1"/>
  <c r="AH126" i="2"/>
  <c r="AH127" i="2"/>
  <c r="AD127" i="2"/>
  <c r="AD126" i="2"/>
  <c r="Z127" i="2"/>
  <c r="Z126" i="2"/>
  <c r="V126" i="2"/>
  <c r="V127" i="2"/>
  <c r="R126" i="2"/>
  <c r="R127" i="2"/>
  <c r="N127" i="2"/>
  <c r="N126" i="2"/>
  <c r="J126" i="2"/>
  <c r="J127" i="2"/>
  <c r="AI69" i="2"/>
  <c r="AI70" i="2"/>
  <c r="AO14" i="2"/>
  <c r="AN13" i="2"/>
  <c r="FR39" i="1"/>
  <c r="FL39" i="1"/>
  <c r="AI114" i="2"/>
  <c r="AI115" i="2"/>
  <c r="AJ77" i="2"/>
  <c r="AJ110" i="2"/>
  <c r="AJ80" i="2"/>
  <c r="AJ71" i="2"/>
  <c r="AJ116" i="2"/>
  <c r="P41" i="1"/>
  <c r="AB41" i="1"/>
  <c r="S41" i="1"/>
  <c r="W41" i="1"/>
  <c r="T41" i="1"/>
  <c r="Q41" i="1"/>
  <c r="O41" i="1"/>
  <c r="N41" i="1"/>
  <c r="AA41" i="1"/>
  <c r="X41" i="1"/>
  <c r="E41" i="1"/>
  <c r="U41" i="1"/>
  <c r="Z41" i="1"/>
  <c r="R41" i="1"/>
  <c r="Y41" i="1"/>
  <c r="V41" i="1"/>
  <c r="X126" i="2"/>
  <c r="X127" i="2"/>
  <c r="T126" i="2"/>
  <c r="T127" i="2"/>
  <c r="AI64" i="2"/>
  <c r="AI63" i="2"/>
  <c r="AI100" i="2"/>
  <c r="AI99" i="2"/>
  <c r="AK42" i="2"/>
  <c r="AK122" i="2" s="1"/>
  <c r="AK110" i="2"/>
  <c r="AJ86" i="2"/>
  <c r="AJ89" i="2"/>
  <c r="AJ62" i="2"/>
  <c r="DP38" i="1"/>
  <c r="DX38" i="1"/>
  <c r="EF38" i="1"/>
  <c r="EV38" i="1"/>
  <c r="EN38" i="1"/>
  <c r="FD38" i="1"/>
  <c r="AI87" i="2"/>
  <c r="AI88" i="2"/>
  <c r="AM23" i="2"/>
  <c r="AN24" i="2"/>
  <c r="AI112" i="2"/>
  <c r="AI111" i="2"/>
  <c r="EO38" i="1"/>
  <c r="DY38" i="1"/>
  <c r="DQ38" i="1"/>
  <c r="FE38" i="1"/>
  <c r="EW38" i="1"/>
  <c r="EG38" i="1"/>
  <c r="AL22" i="2"/>
  <c r="AI121" i="2"/>
  <c r="AI120" i="2"/>
  <c r="I128" i="2"/>
  <c r="J128" i="2"/>
  <c r="K128" i="2"/>
  <c r="L128" i="2"/>
  <c r="M128" i="2"/>
  <c r="N128" i="2"/>
  <c r="O128" i="2"/>
  <c r="P128" i="2"/>
  <c r="Q128" i="2"/>
  <c r="R128" i="2"/>
  <c r="S128" i="2"/>
  <c r="T128" i="2"/>
  <c r="U128" i="2"/>
  <c r="V128" i="2"/>
  <c r="W128" i="2"/>
  <c r="X128" i="2"/>
  <c r="Y128" i="2"/>
  <c r="Z128" i="2"/>
  <c r="AA128" i="2"/>
  <c r="AB128" i="2"/>
  <c r="AC128" i="2"/>
  <c r="AD128" i="2"/>
  <c r="AE128" i="2"/>
  <c r="AF128" i="2"/>
  <c r="AG128" i="2"/>
  <c r="AH128" i="2"/>
  <c r="AI128" i="2"/>
  <c r="AI109" i="2"/>
  <c r="AI108" i="2"/>
  <c r="AI105" i="2"/>
  <c r="AI106" i="2"/>
  <c r="AI60" i="2"/>
  <c r="AI61" i="2"/>
  <c r="AN34" i="2"/>
  <c r="AM33" i="2"/>
  <c r="AG127" i="2"/>
  <c r="AG126" i="2"/>
  <c r="AC126" i="2"/>
  <c r="AC127" i="2"/>
  <c r="Y127" i="2"/>
  <c r="Y126" i="2"/>
  <c r="U126" i="2"/>
  <c r="U127" i="2"/>
  <c r="Q126" i="2"/>
  <c r="Q127" i="2"/>
  <c r="M127" i="2"/>
  <c r="M126" i="2"/>
  <c r="I126" i="2"/>
  <c r="I127" i="2"/>
  <c r="AI102" i="2"/>
  <c r="AI103" i="2"/>
  <c r="DT38" i="1"/>
  <c r="ER38" i="1"/>
  <c r="FH38" i="1"/>
  <c r="EZ38" i="1"/>
  <c r="EJ38" i="1"/>
  <c r="EB38" i="1"/>
  <c r="AM12" i="2"/>
  <c r="FQ39" i="1"/>
  <c r="AM44" i="2"/>
  <c r="AL43" i="2"/>
  <c r="AJ65" i="2"/>
  <c r="AJ104" i="2"/>
  <c r="AJ68" i="2"/>
  <c r="AJ101" i="2"/>
  <c r="AJ59" i="2"/>
  <c r="AJ92" i="2"/>
  <c r="AJ119" i="2"/>
  <c r="AK86" i="2" l="1"/>
  <c r="AK104" i="2"/>
  <c r="AK74" i="2"/>
  <c r="AK76" i="2" s="1"/>
  <c r="AK68" i="2"/>
  <c r="AK128" i="2"/>
  <c r="AG9" i="2"/>
  <c r="AG8" i="2"/>
  <c r="AH7" i="2"/>
  <c r="AK98" i="2"/>
  <c r="AK99" i="2" s="1"/>
  <c r="AK116" i="2"/>
  <c r="AK118" i="2" s="1"/>
  <c r="AK71" i="2"/>
  <c r="AK72" i="2" s="1"/>
  <c r="AH18" i="2"/>
  <c r="AH19" i="2"/>
  <c r="AI17" i="2"/>
  <c r="AK59" i="2"/>
  <c r="AK61" i="2" s="1"/>
  <c r="AK62" i="2"/>
  <c r="AK113" i="2"/>
  <c r="AK115" i="2" s="1"/>
  <c r="AK83" i="2"/>
  <c r="AK85" i="2" s="1"/>
  <c r="AK119" i="2"/>
  <c r="AK120" i="2" s="1"/>
  <c r="AK107" i="2"/>
  <c r="AK109" i="2" s="1"/>
  <c r="AK95" i="2"/>
  <c r="AK96" i="2" s="1"/>
  <c r="AK125" i="2"/>
  <c r="AK126" i="2" s="1"/>
  <c r="FQ40" i="1"/>
  <c r="FA40" i="1" s="1"/>
  <c r="AK56" i="2"/>
  <c r="AK57" i="2" s="1"/>
  <c r="C131" i="2"/>
  <c r="F134" i="2"/>
  <c r="AH55" i="2"/>
  <c r="AH54" i="2"/>
  <c r="AI53" i="2"/>
  <c r="AH51" i="2"/>
  <c r="AH52" i="2"/>
  <c r="AI50" i="2"/>
  <c r="AN4" i="2"/>
  <c r="AM3" i="2"/>
  <c r="AM2" i="2" s="1"/>
  <c r="AH49" i="2"/>
  <c r="AH48" i="2"/>
  <c r="AI47" i="2"/>
  <c r="Y43" i="1"/>
  <c r="Y45" i="1" s="1"/>
  <c r="S6" i="3" s="1"/>
  <c r="U43" i="1"/>
  <c r="U45" i="1" s="1"/>
  <c r="O2" i="3" s="1"/>
  <c r="R43" i="1"/>
  <c r="R45" i="1" s="1"/>
  <c r="L3" i="3" s="1"/>
  <c r="AB43" i="1"/>
  <c r="AB45" i="1" s="1"/>
  <c r="V7" i="3" s="1"/>
  <c r="X43" i="1"/>
  <c r="X45" i="1" s="1"/>
  <c r="R3" i="3" s="1"/>
  <c r="AA43" i="1"/>
  <c r="AA45" i="1" s="1"/>
  <c r="U5" i="3" s="1"/>
  <c r="V43" i="1"/>
  <c r="V45" i="1" s="1"/>
  <c r="P7" i="3" s="1"/>
  <c r="N43" i="1"/>
  <c r="W43" i="1"/>
  <c r="W45" i="1" s="1"/>
  <c r="Q8" i="3" s="1"/>
  <c r="FO40" i="1"/>
  <c r="EI40" i="1" s="1"/>
  <c r="O43" i="1"/>
  <c r="S43" i="1"/>
  <c r="S45" i="1" s="1"/>
  <c r="M6" i="3" s="1"/>
  <c r="GO37" i="1"/>
  <c r="FC39" i="1"/>
  <c r="FS40" i="1"/>
  <c r="EE40" i="1" s="1"/>
  <c r="DW39" i="1"/>
  <c r="EE39" i="1"/>
  <c r="AE42" i="1"/>
  <c r="H42" i="1"/>
  <c r="GM42" i="1"/>
  <c r="AH42" i="1"/>
  <c r="GD42" i="1"/>
  <c r="GC42" i="1" s="1"/>
  <c r="FM42" i="1" s="1"/>
  <c r="FE42" i="1" s="1"/>
  <c r="CJ42" i="1"/>
  <c r="GG42" i="1"/>
  <c r="GI42" i="1"/>
  <c r="GH42" i="1" s="1"/>
  <c r="FR42" i="1" s="1"/>
  <c r="GB42" i="1"/>
  <c r="FL42" i="1" s="1"/>
  <c r="EN42" i="1" s="1"/>
  <c r="GE42" i="1"/>
  <c r="FO42" i="1" s="1"/>
  <c r="EI42" i="1" s="1"/>
  <c r="Q43" i="1"/>
  <c r="Q45" i="1" s="1"/>
  <c r="K3" i="3" s="1"/>
  <c r="CN40" i="1"/>
  <c r="EM39" i="1"/>
  <c r="EU39" i="1"/>
  <c r="DM38" i="1"/>
  <c r="AG38" i="1" s="1"/>
  <c r="Z43" i="1"/>
  <c r="Z45" i="1" s="1"/>
  <c r="T5" i="3" s="1"/>
  <c r="P43" i="1"/>
  <c r="AK88" i="2"/>
  <c r="AK87" i="2"/>
  <c r="AK106" i="2"/>
  <c r="AK105" i="2"/>
  <c r="DU39" i="1"/>
  <c r="FI39" i="1"/>
  <c r="FA39" i="1"/>
  <c r="ES39" i="1"/>
  <c r="EK39" i="1"/>
  <c r="EC39" i="1"/>
  <c r="AC130" i="2"/>
  <c r="AC129" i="2"/>
  <c r="Y130" i="2"/>
  <c r="Y129" i="2"/>
  <c r="Q130" i="2"/>
  <c r="Q129" i="2"/>
  <c r="M129" i="2"/>
  <c r="M130" i="2"/>
  <c r="I129" i="2"/>
  <c r="I130" i="2"/>
  <c r="AM22" i="2"/>
  <c r="DJ38" i="1"/>
  <c r="AC38" i="1" s="1"/>
  <c r="AJ91" i="2"/>
  <c r="AJ90" i="2"/>
  <c r="AK133" i="2"/>
  <c r="AK132" i="2"/>
  <c r="AJ81" i="2"/>
  <c r="AJ82" i="2"/>
  <c r="AO13" i="2"/>
  <c r="AP14" i="2"/>
  <c r="AJ57" i="2"/>
  <c r="AJ58" i="2"/>
  <c r="AJ60" i="2"/>
  <c r="AJ61" i="2"/>
  <c r="AJ66" i="2"/>
  <c r="AJ67" i="2"/>
  <c r="AM32" i="2"/>
  <c r="AM37" i="2" s="1"/>
  <c r="AF130" i="2"/>
  <c r="AF129" i="2"/>
  <c r="AB129" i="2"/>
  <c r="AB130" i="2"/>
  <c r="X130" i="2"/>
  <c r="X129" i="2"/>
  <c r="T130" i="2"/>
  <c r="T129" i="2"/>
  <c r="P130" i="2"/>
  <c r="P129" i="2"/>
  <c r="L130" i="2"/>
  <c r="L129" i="2"/>
  <c r="AJ121" i="2"/>
  <c r="AJ120" i="2"/>
  <c r="AJ102" i="2"/>
  <c r="AJ103" i="2"/>
  <c r="AL42" i="2"/>
  <c r="AL122" i="2" s="1"/>
  <c r="AO34" i="2"/>
  <c r="AN33" i="2"/>
  <c r="AI129" i="2"/>
  <c r="AI130" i="2"/>
  <c r="AE129" i="2"/>
  <c r="AE130" i="2"/>
  <c r="AA129" i="2"/>
  <c r="AA130" i="2"/>
  <c r="W130" i="2"/>
  <c r="W129" i="2"/>
  <c r="S129" i="2"/>
  <c r="S130" i="2"/>
  <c r="O130" i="2"/>
  <c r="O129" i="2"/>
  <c r="K130" i="2"/>
  <c r="K129" i="2"/>
  <c r="DL38" i="1"/>
  <c r="AF38" i="1" s="1"/>
  <c r="AK65" i="2"/>
  <c r="AK69" i="2"/>
  <c r="AK70" i="2"/>
  <c r="AK117" i="2"/>
  <c r="AK89" i="2"/>
  <c r="AK63" i="2"/>
  <c r="AK64" i="2"/>
  <c r="AK112" i="2"/>
  <c r="AK111" i="2"/>
  <c r="AJ78" i="2"/>
  <c r="AJ79" i="2"/>
  <c r="ET39" i="1"/>
  <c r="FB39" i="1"/>
  <c r="ED39" i="1"/>
  <c r="EL39" i="1"/>
  <c r="DV39" i="1"/>
  <c r="FJ39" i="1"/>
  <c r="AL38" i="2"/>
  <c r="AL39" i="2"/>
  <c r="I131" i="2"/>
  <c r="J131" i="2"/>
  <c r="K131" i="2"/>
  <c r="L131" i="2"/>
  <c r="M131" i="2"/>
  <c r="N131" i="2"/>
  <c r="O131" i="2"/>
  <c r="P131" i="2"/>
  <c r="Q131" i="2"/>
  <c r="R131" i="2"/>
  <c r="S131" i="2"/>
  <c r="T131" i="2"/>
  <c r="U131" i="2"/>
  <c r="V131" i="2"/>
  <c r="W131" i="2"/>
  <c r="X131" i="2"/>
  <c r="Y131" i="2"/>
  <c r="Z131" i="2"/>
  <c r="AA131" i="2"/>
  <c r="AB131" i="2"/>
  <c r="AC131" i="2"/>
  <c r="AD131" i="2"/>
  <c r="AE131" i="2"/>
  <c r="AF131" i="2"/>
  <c r="AG131" i="2"/>
  <c r="AH131" i="2"/>
  <c r="AI131" i="2"/>
  <c r="AJ131" i="2"/>
  <c r="FE39" i="1"/>
  <c r="EW39" i="1"/>
  <c r="DQ39" i="1"/>
  <c r="DY39" i="1"/>
  <c r="EO39" i="1"/>
  <c r="EG39" i="1"/>
  <c r="FN40" i="1"/>
  <c r="AF29" i="2"/>
  <c r="AF28" i="2"/>
  <c r="AG27" i="2"/>
  <c r="AJ94" i="2"/>
  <c r="AJ93" i="2"/>
  <c r="AJ69" i="2"/>
  <c r="AJ70" i="2"/>
  <c r="AM43" i="2"/>
  <c r="AN44" i="2"/>
  <c r="AH129" i="2"/>
  <c r="AH130" i="2"/>
  <c r="AD129" i="2"/>
  <c r="AD130" i="2"/>
  <c r="Z130" i="2"/>
  <c r="Z129" i="2"/>
  <c r="V130" i="2"/>
  <c r="V129" i="2"/>
  <c r="R130" i="2"/>
  <c r="R129" i="2"/>
  <c r="N130" i="2"/>
  <c r="N129" i="2"/>
  <c r="J129" i="2"/>
  <c r="J130" i="2"/>
  <c r="AN23" i="2"/>
  <c r="AO24" i="2"/>
  <c r="DO38" i="1"/>
  <c r="CQ38" i="1" s="1"/>
  <c r="AI38" i="1" s="1"/>
  <c r="DK38" i="1"/>
  <c r="AD38" i="1" s="1"/>
  <c r="AJ64" i="2"/>
  <c r="AJ63" i="2"/>
  <c r="AK101" i="2"/>
  <c r="AK130" i="2"/>
  <c r="AK129" i="2"/>
  <c r="GN41" i="1"/>
  <c r="T43" i="1"/>
  <c r="T45" i="1" s="1"/>
  <c r="AJ73" i="2"/>
  <c r="AJ72" i="2"/>
  <c r="AN12" i="2"/>
  <c r="AJ85" i="2"/>
  <c r="AJ84" i="2"/>
  <c r="FF39" i="1"/>
  <c r="EP39" i="1"/>
  <c r="EX39" i="1"/>
  <c r="DR39" i="1"/>
  <c r="DZ39" i="1"/>
  <c r="EH39" i="1"/>
  <c r="FR40" i="1"/>
  <c r="AJ100" i="2"/>
  <c r="AJ99" i="2"/>
  <c r="EY39" i="1"/>
  <c r="EI39" i="1"/>
  <c r="DS39" i="1"/>
  <c r="FG39" i="1"/>
  <c r="EQ39" i="1"/>
  <c r="EA39" i="1"/>
  <c r="AJ124" i="2"/>
  <c r="AJ123" i="2"/>
  <c r="AJ108" i="2"/>
  <c r="AJ109" i="2"/>
  <c r="FH39" i="1"/>
  <c r="ER39" i="1"/>
  <c r="EB39" i="1"/>
  <c r="EJ39" i="1"/>
  <c r="DT39" i="1"/>
  <c r="EZ39" i="1"/>
  <c r="AJ106" i="2"/>
  <c r="AJ105" i="2"/>
  <c r="AG129" i="2"/>
  <c r="AG130" i="2"/>
  <c r="U130" i="2"/>
  <c r="U129" i="2"/>
  <c r="DN38" i="1"/>
  <c r="AJ87" i="2"/>
  <c r="AJ88" i="2"/>
  <c r="AK100" i="2"/>
  <c r="AK92" i="2"/>
  <c r="AK108" i="2"/>
  <c r="AK77" i="2"/>
  <c r="AK80" i="2"/>
  <c r="AK124" i="2"/>
  <c r="AK123" i="2"/>
  <c r="GI41" i="1"/>
  <c r="GH41" i="1" s="1"/>
  <c r="FR41" i="1" s="1"/>
  <c r="GM41" i="1"/>
  <c r="GE41" i="1"/>
  <c r="FO41" i="1" s="1"/>
  <c r="GB41" i="1"/>
  <c r="FL41" i="1" s="1"/>
  <c r="CJ41" i="1"/>
  <c r="GG41" i="1"/>
  <c r="GF41" i="1" s="1"/>
  <c r="FP41" i="1" s="1"/>
  <c r="GD41" i="1"/>
  <c r="GC41" i="1" s="1"/>
  <c r="AE41" i="1"/>
  <c r="AH41" i="1"/>
  <c r="H41" i="1"/>
  <c r="FM41" i="1"/>
  <c r="F44" i="1"/>
  <c r="F45" i="1" s="1"/>
  <c r="CN41" i="1"/>
  <c r="AJ118" i="2"/>
  <c r="AJ117" i="2"/>
  <c r="AJ112" i="2"/>
  <c r="AJ111" i="2"/>
  <c r="DX39" i="1"/>
  <c r="FD39" i="1"/>
  <c r="EF39" i="1"/>
  <c r="EN39" i="1"/>
  <c r="DP39" i="1"/>
  <c r="EV39" i="1"/>
  <c r="B134" i="2"/>
  <c r="AL134" i="2" s="1"/>
  <c r="D137" i="2"/>
  <c r="AJ115" i="2"/>
  <c r="AJ114" i="2"/>
  <c r="FM40" i="1"/>
  <c r="FP40" i="1"/>
  <c r="FL40" i="1"/>
  <c r="AJ76" i="2"/>
  <c r="AJ75" i="2"/>
  <c r="AJ126" i="2"/>
  <c r="AJ127" i="2"/>
  <c r="T9" i="3" l="1"/>
  <c r="AK121" i="2"/>
  <c r="S2" i="3"/>
  <c r="AK127" i="2"/>
  <c r="AK75" i="2"/>
  <c r="S8" i="3"/>
  <c r="AK73" i="2"/>
  <c r="AK84" i="2"/>
  <c r="EC40" i="1"/>
  <c r="S3" i="3"/>
  <c r="T8" i="3"/>
  <c r="S7" i="3"/>
  <c r="Q5" i="3"/>
  <c r="AH9" i="2"/>
  <c r="AH8" i="2"/>
  <c r="AI7" i="2"/>
  <c r="M7" i="3"/>
  <c r="AK114" i="2"/>
  <c r="AK97" i="2"/>
  <c r="AK58" i="2"/>
  <c r="EK40" i="1"/>
  <c r="FK40" i="1"/>
  <c r="P8" i="3"/>
  <c r="O6" i="3"/>
  <c r="C134" i="2"/>
  <c r="F137" i="2"/>
  <c r="AI18" i="2"/>
  <c r="AI19" i="2"/>
  <c r="AJ17" i="2"/>
  <c r="S4" i="3"/>
  <c r="S5" i="3"/>
  <c r="U7" i="3"/>
  <c r="T2" i="3"/>
  <c r="ES40" i="1"/>
  <c r="O7" i="3"/>
  <c r="AK60" i="2"/>
  <c r="FI40" i="1"/>
  <c r="DU40" i="1"/>
  <c r="S9" i="3"/>
  <c r="EG42" i="1"/>
  <c r="T3" i="3"/>
  <c r="R4" i="3"/>
  <c r="AN3" i="2"/>
  <c r="AN2" i="2" s="1"/>
  <c r="AO4" i="2"/>
  <c r="M4" i="3"/>
  <c r="V8" i="3"/>
  <c r="AJ53" i="2"/>
  <c r="AI54" i="2"/>
  <c r="AI55" i="2"/>
  <c r="AI51" i="2"/>
  <c r="AJ50" i="2"/>
  <c r="AI52" i="2"/>
  <c r="AJ47" i="2"/>
  <c r="AI49" i="2"/>
  <c r="AI48" i="2"/>
  <c r="V9" i="3"/>
  <c r="P5" i="3"/>
  <c r="H43" i="1"/>
  <c r="I43" i="1" s="1"/>
  <c r="U8" i="3"/>
  <c r="DW40" i="1"/>
  <c r="L5" i="3"/>
  <c r="O9" i="3"/>
  <c r="L8" i="3"/>
  <c r="O5" i="3"/>
  <c r="EQ40" i="1"/>
  <c r="EM40" i="1"/>
  <c r="P4" i="3"/>
  <c r="P6" i="3"/>
  <c r="T7" i="3"/>
  <c r="T4" i="3"/>
  <c r="FC40" i="1"/>
  <c r="L2" i="3"/>
  <c r="L9" i="3"/>
  <c r="O8" i="3"/>
  <c r="O3" i="3"/>
  <c r="P9" i="3"/>
  <c r="P2" i="3"/>
  <c r="EY40" i="1"/>
  <c r="FN42" i="1"/>
  <c r="DR42" i="1" s="1"/>
  <c r="EU40" i="1"/>
  <c r="L6" i="3"/>
  <c r="L4" i="3"/>
  <c r="AE43" i="1"/>
  <c r="T6" i="3"/>
  <c r="L7" i="3"/>
  <c r="O4" i="3"/>
  <c r="P3" i="3"/>
  <c r="V6" i="3"/>
  <c r="K9" i="3"/>
  <c r="M3" i="3"/>
  <c r="V4" i="3"/>
  <c r="R9" i="3"/>
  <c r="R5" i="3"/>
  <c r="Q7" i="3"/>
  <c r="FS42" i="1"/>
  <c r="FC42" i="1" s="1"/>
  <c r="M5" i="3"/>
  <c r="M9" i="3"/>
  <c r="M2" i="3"/>
  <c r="V2" i="3"/>
  <c r="V5" i="3"/>
  <c r="K7" i="3"/>
  <c r="R6" i="3"/>
  <c r="R8" i="3"/>
  <c r="Q4" i="3"/>
  <c r="FS41" i="1"/>
  <c r="FC41" i="1" s="1"/>
  <c r="R2" i="3"/>
  <c r="EH42" i="1"/>
  <c r="V3" i="3"/>
  <c r="K8" i="3"/>
  <c r="R7" i="3"/>
  <c r="Q2" i="3"/>
  <c r="O45" i="1"/>
  <c r="J4" i="3" s="1"/>
  <c r="DV42" i="1"/>
  <c r="EL42" i="1"/>
  <c r="FJ42" i="1"/>
  <c r="ET42" i="1"/>
  <c r="FB42" i="1"/>
  <c r="ED42" i="1"/>
  <c r="EQ42" i="1"/>
  <c r="FD42" i="1"/>
  <c r="U2" i="3"/>
  <c r="U3" i="3"/>
  <c r="EX42" i="1"/>
  <c r="DS40" i="1"/>
  <c r="FG40" i="1"/>
  <c r="FG42" i="1"/>
  <c r="AH43" i="1"/>
  <c r="AH45" i="1" s="1"/>
  <c r="AA9" i="3" s="1"/>
  <c r="DP42" i="1"/>
  <c r="DQ42" i="1"/>
  <c r="U9" i="3"/>
  <c r="U4" i="3"/>
  <c r="Q3" i="3"/>
  <c r="Q6" i="3"/>
  <c r="EA40" i="1"/>
  <c r="DS42" i="1"/>
  <c r="M8" i="3"/>
  <c r="CN43" i="1"/>
  <c r="FN41" i="1"/>
  <c r="EP41" i="1" s="1"/>
  <c r="EV42" i="1"/>
  <c r="EO42" i="1"/>
  <c r="U6" i="3"/>
  <c r="K4" i="3"/>
  <c r="Q9" i="3"/>
  <c r="GF42" i="1"/>
  <c r="FP42" i="1" s="1"/>
  <c r="FQ42" i="1"/>
  <c r="EY42" i="1"/>
  <c r="DX42" i="1"/>
  <c r="EF42" i="1"/>
  <c r="EW42" i="1"/>
  <c r="DY42" i="1"/>
  <c r="K6" i="3"/>
  <c r="K2" i="3"/>
  <c r="EA42" i="1"/>
  <c r="DM39" i="1"/>
  <c r="AG39" i="1" s="1"/>
  <c r="GO38" i="1"/>
  <c r="K5" i="3"/>
  <c r="AL136" i="2"/>
  <c r="AL135" i="2"/>
  <c r="AL123" i="2"/>
  <c r="AL124" i="2"/>
  <c r="FD41" i="1"/>
  <c r="DX41" i="1"/>
  <c r="EF41" i="1"/>
  <c r="EV41" i="1"/>
  <c r="EN41" i="1"/>
  <c r="DP41" i="1"/>
  <c r="AA6" i="3"/>
  <c r="Q132" i="2"/>
  <c r="Q133" i="2"/>
  <c r="AL71" i="2"/>
  <c r="EG40" i="1"/>
  <c r="FE40" i="1"/>
  <c r="EO40" i="1"/>
  <c r="EW40" i="1"/>
  <c r="DQ40" i="1"/>
  <c r="DY40" i="1"/>
  <c r="GN45" i="1"/>
  <c r="GN46" i="1"/>
  <c r="H3" i="3" s="1"/>
  <c r="GN43" i="1"/>
  <c r="FF40" i="1"/>
  <c r="DZ40" i="1"/>
  <c r="EX40" i="1"/>
  <c r="EP40" i="1"/>
  <c r="EH40" i="1"/>
  <c r="DR40" i="1"/>
  <c r="AJ132" i="2"/>
  <c r="AJ133" i="2"/>
  <c r="AF132" i="2"/>
  <c r="AF133" i="2"/>
  <c r="AB132" i="2"/>
  <c r="AB133" i="2"/>
  <c r="X133" i="2"/>
  <c r="X132" i="2"/>
  <c r="T133" i="2"/>
  <c r="T132" i="2"/>
  <c r="P133" i="2"/>
  <c r="P132" i="2"/>
  <c r="L132" i="2"/>
  <c r="L133" i="2"/>
  <c r="AK90" i="2"/>
  <c r="AK91" i="2"/>
  <c r="AL119" i="2"/>
  <c r="AL83" i="2"/>
  <c r="AL89" i="2"/>
  <c r="AL101" i="2"/>
  <c r="AL59" i="2"/>
  <c r="AL110" i="2"/>
  <c r="AO12" i="2"/>
  <c r="D140" i="2"/>
  <c r="B137" i="2"/>
  <c r="AG29" i="2"/>
  <c r="AG28" i="2"/>
  <c r="AH27" i="2"/>
  <c r="AG133" i="2"/>
  <c r="AG132" i="2"/>
  <c r="M133" i="2"/>
  <c r="M132" i="2"/>
  <c r="AK67" i="2"/>
  <c r="AK66" i="2"/>
  <c r="AL128" i="2"/>
  <c r="AL131" i="2"/>
  <c r="AQ14" i="2"/>
  <c r="AP13" i="2"/>
  <c r="DL39" i="1"/>
  <c r="AF39" i="1" s="1"/>
  <c r="DO39" i="1"/>
  <c r="CQ39" i="1" s="1"/>
  <c r="AI39" i="1" s="1"/>
  <c r="FQ41" i="1"/>
  <c r="AK78" i="2"/>
  <c r="AK79" i="2"/>
  <c r="AK94" i="2"/>
  <c r="AK93" i="2"/>
  <c r="AP24" i="2"/>
  <c r="AO23" i="2"/>
  <c r="AO44" i="2"/>
  <c r="AN43" i="2"/>
  <c r="AI133" i="2"/>
  <c r="AI132" i="2"/>
  <c r="AE133" i="2"/>
  <c r="AE132" i="2"/>
  <c r="AA133" i="2"/>
  <c r="AA132" i="2"/>
  <c r="W132" i="2"/>
  <c r="W133" i="2"/>
  <c r="S132" i="2"/>
  <c r="S133" i="2"/>
  <c r="O132" i="2"/>
  <c r="O133" i="2"/>
  <c r="K133" i="2"/>
  <c r="K132" i="2"/>
  <c r="AN32" i="2"/>
  <c r="AN37" i="2" s="1"/>
  <c r="AL68" i="2"/>
  <c r="AL65" i="2"/>
  <c r="AL113" i="2"/>
  <c r="AL80" i="2"/>
  <c r="AL56" i="2"/>
  <c r="AL86" i="2"/>
  <c r="AM39" i="2"/>
  <c r="AM38" i="2"/>
  <c r="DT40" i="1"/>
  <c r="EJ40" i="1"/>
  <c r="EZ40" i="1"/>
  <c r="FH40" i="1"/>
  <c r="ER40" i="1"/>
  <c r="EB40" i="1"/>
  <c r="EJ41" i="1"/>
  <c r="EB41" i="1"/>
  <c r="FH41" i="1"/>
  <c r="DT41" i="1"/>
  <c r="EZ41" i="1"/>
  <c r="ER41" i="1"/>
  <c r="EA41" i="1"/>
  <c r="FG41" i="1"/>
  <c r="DS41" i="1"/>
  <c r="EY41" i="1"/>
  <c r="EI41" i="1"/>
  <c r="EQ41" i="1"/>
  <c r="N9" i="3"/>
  <c r="N7" i="3"/>
  <c r="N3" i="3"/>
  <c r="N5" i="3"/>
  <c r="N4" i="3"/>
  <c r="N2" i="3"/>
  <c r="N6" i="3"/>
  <c r="N8" i="3"/>
  <c r="AC132" i="2"/>
  <c r="AC133" i="2"/>
  <c r="Y132" i="2"/>
  <c r="Y133" i="2"/>
  <c r="U133" i="2"/>
  <c r="U132" i="2"/>
  <c r="I132" i="2"/>
  <c r="I133" i="2"/>
  <c r="AL116" i="2"/>
  <c r="AL92" i="2"/>
  <c r="AL104" i="2"/>
  <c r="I134" i="2"/>
  <c r="J134" i="2"/>
  <c r="K134" i="2"/>
  <c r="L134" i="2"/>
  <c r="M134" i="2"/>
  <c r="N134" i="2"/>
  <c r="O134" i="2"/>
  <c r="P134" i="2"/>
  <c r="Q134" i="2"/>
  <c r="R134" i="2"/>
  <c r="S134" i="2"/>
  <c r="T134" i="2"/>
  <c r="U134" i="2"/>
  <c r="V134" i="2"/>
  <c r="W134" i="2"/>
  <c r="X134" i="2"/>
  <c r="Y134" i="2"/>
  <c r="Z134" i="2"/>
  <c r="AA134" i="2"/>
  <c r="AB134" i="2"/>
  <c r="AC134" i="2"/>
  <c r="AD134" i="2"/>
  <c r="AE134" i="2"/>
  <c r="AF134" i="2"/>
  <c r="AG134" i="2"/>
  <c r="AH134" i="2"/>
  <c r="AI134" i="2"/>
  <c r="AJ134" i="2"/>
  <c r="AK134" i="2"/>
  <c r="GM43" i="1"/>
  <c r="GM46" i="1"/>
  <c r="G3" i="3" s="1"/>
  <c r="GM45" i="1"/>
  <c r="AK82" i="2"/>
  <c r="AK81" i="2"/>
  <c r="DN39" i="1"/>
  <c r="FJ41" i="1"/>
  <c r="DV41" i="1"/>
  <c r="EL41" i="1"/>
  <c r="FB41" i="1"/>
  <c r="ED41" i="1"/>
  <c r="ET41" i="1"/>
  <c r="EF40" i="1"/>
  <c r="EV40" i="1"/>
  <c r="DP40" i="1"/>
  <c r="DX40" i="1"/>
  <c r="FD40" i="1"/>
  <c r="EN40" i="1"/>
  <c r="DJ39" i="1"/>
  <c r="AC39" i="1" s="1"/>
  <c r="DK39" i="1"/>
  <c r="AD39" i="1" s="1"/>
  <c r="EO41" i="1"/>
  <c r="DQ41" i="1"/>
  <c r="EG41" i="1"/>
  <c r="EW41" i="1"/>
  <c r="FE41" i="1"/>
  <c r="DY41" i="1"/>
  <c r="ED40" i="1"/>
  <c r="DV40" i="1"/>
  <c r="FJ40" i="1"/>
  <c r="EL40" i="1"/>
  <c r="ET40" i="1"/>
  <c r="FB40" i="1"/>
  <c r="AK102" i="2"/>
  <c r="AK103" i="2"/>
  <c r="AN22" i="2"/>
  <c r="AM137" i="2"/>
  <c r="AM42" i="2"/>
  <c r="AH132" i="2"/>
  <c r="AH133" i="2"/>
  <c r="AD133" i="2"/>
  <c r="AD132" i="2"/>
  <c r="Z132" i="2"/>
  <c r="Z133" i="2"/>
  <c r="V132" i="2"/>
  <c r="V133" i="2"/>
  <c r="R133" i="2"/>
  <c r="R132" i="2"/>
  <c r="N132" i="2"/>
  <c r="N133" i="2"/>
  <c r="J133" i="2"/>
  <c r="J132" i="2"/>
  <c r="AP34" i="2"/>
  <c r="AO33" i="2"/>
  <c r="AL62" i="2"/>
  <c r="AL125" i="2"/>
  <c r="AL107" i="2"/>
  <c r="AL74" i="2"/>
  <c r="AL95" i="2"/>
  <c r="AL98" i="2"/>
  <c r="AL77" i="2"/>
  <c r="EM41" i="1" l="1"/>
  <c r="EE41" i="1"/>
  <c r="EU41" i="1"/>
  <c r="AI8" i="2"/>
  <c r="AI9" i="2"/>
  <c r="AJ7" i="2"/>
  <c r="AM98" i="2"/>
  <c r="AM100" i="2" s="1"/>
  <c r="AM122" i="2"/>
  <c r="AM123" i="2" s="1"/>
  <c r="C137" i="2"/>
  <c r="F140" i="2"/>
  <c r="AM119" i="2"/>
  <c r="AM121" i="2" s="1"/>
  <c r="AM86" i="2"/>
  <c r="AM88" i="2" s="1"/>
  <c r="DW41" i="1"/>
  <c r="FK41" i="1"/>
  <c r="AM116" i="2"/>
  <c r="AM117" i="2" s="1"/>
  <c r="AM83" i="2"/>
  <c r="AM84" i="2" s="1"/>
  <c r="AM68" i="2"/>
  <c r="AM70" i="2" s="1"/>
  <c r="GO39" i="1"/>
  <c r="AJ19" i="2"/>
  <c r="AJ18" i="2"/>
  <c r="AK17" i="2"/>
  <c r="AM104" i="2"/>
  <c r="AM106" i="2" s="1"/>
  <c r="AM110" i="2"/>
  <c r="AM112" i="2" s="1"/>
  <c r="AK47" i="2"/>
  <c r="AJ48" i="2"/>
  <c r="AJ49" i="2"/>
  <c r="AP4" i="2"/>
  <c r="AO3" i="2"/>
  <c r="AO2" i="2" s="1"/>
  <c r="AM131" i="2"/>
  <c r="AM132" i="2" s="1"/>
  <c r="AM71" i="2"/>
  <c r="AM72" i="2" s="1"/>
  <c r="AM62" i="2"/>
  <c r="AM63" i="2" s="1"/>
  <c r="AM113" i="2"/>
  <c r="AM115" i="2" s="1"/>
  <c r="AJ52" i="2"/>
  <c r="AJ51" i="2"/>
  <c r="AK50" i="2"/>
  <c r="AJ55" i="2"/>
  <c r="AJ54" i="2"/>
  <c r="AK53" i="2"/>
  <c r="DZ42" i="1"/>
  <c r="FF42" i="1"/>
  <c r="EP42" i="1"/>
  <c r="J7" i="3"/>
  <c r="J8" i="3"/>
  <c r="DW42" i="1"/>
  <c r="AA7" i="3"/>
  <c r="AA5" i="3"/>
  <c r="AA8" i="3"/>
  <c r="FF41" i="1"/>
  <c r="AA3" i="3"/>
  <c r="J3" i="3"/>
  <c r="J6" i="3"/>
  <c r="DZ41" i="1"/>
  <c r="J5" i="3"/>
  <c r="J2" i="3"/>
  <c r="FK42" i="1"/>
  <c r="EE42" i="1"/>
  <c r="EM42" i="1"/>
  <c r="EH41" i="1"/>
  <c r="AA2" i="3"/>
  <c r="J9" i="3"/>
  <c r="EU42" i="1"/>
  <c r="DR41" i="1"/>
  <c r="EX41" i="1"/>
  <c r="AA4" i="3"/>
  <c r="EJ42" i="1"/>
  <c r="DT42" i="1"/>
  <c r="ER42" i="1"/>
  <c r="EB42" i="1"/>
  <c r="FH42" i="1"/>
  <c r="EZ42" i="1"/>
  <c r="DJ40" i="1"/>
  <c r="AC40" i="1" s="1"/>
  <c r="EK42" i="1"/>
  <c r="ES42" i="1"/>
  <c r="DU42" i="1"/>
  <c r="FI42" i="1"/>
  <c r="FA42" i="1"/>
  <c r="EC42" i="1"/>
  <c r="AM133" i="2"/>
  <c r="AN39" i="2"/>
  <c r="AN38" i="2"/>
  <c r="AL76" i="2"/>
  <c r="AL75" i="2"/>
  <c r="AM118" i="2"/>
  <c r="AM87" i="2"/>
  <c r="AI136" i="2"/>
  <c r="AI135" i="2"/>
  <c r="W135" i="2"/>
  <c r="W136" i="2"/>
  <c r="O135" i="2"/>
  <c r="O136" i="2"/>
  <c r="AL72" i="2"/>
  <c r="AL73" i="2"/>
  <c r="AL79" i="2"/>
  <c r="AL78" i="2"/>
  <c r="AL109" i="2"/>
  <c r="AL108" i="2"/>
  <c r="AO32" i="2"/>
  <c r="AO37" i="2" s="1"/>
  <c r="AM77" i="2"/>
  <c r="AM56" i="2"/>
  <c r="AM107" i="2"/>
  <c r="AM134" i="2"/>
  <c r="AM101" i="2"/>
  <c r="AM92" i="2"/>
  <c r="AM125" i="2"/>
  <c r="AM59" i="2"/>
  <c r="G2" i="3"/>
  <c r="GM53" i="1"/>
  <c r="AH135" i="2"/>
  <c r="AH136" i="2"/>
  <c r="AD136" i="2"/>
  <c r="AD135" i="2"/>
  <c r="Z136" i="2"/>
  <c r="Z135" i="2"/>
  <c r="V135" i="2"/>
  <c r="V136" i="2"/>
  <c r="R136" i="2"/>
  <c r="R135" i="2"/>
  <c r="N136" i="2"/>
  <c r="N135" i="2"/>
  <c r="J135" i="2"/>
  <c r="J136" i="2"/>
  <c r="AL94" i="2"/>
  <c r="AL93" i="2"/>
  <c r="AL57" i="2"/>
  <c r="AL58" i="2"/>
  <c r="AL67" i="2"/>
  <c r="AL66" i="2"/>
  <c r="AN42" i="2"/>
  <c r="AN56" i="2"/>
  <c r="AP12" i="2"/>
  <c r="AL111" i="2"/>
  <c r="AL112" i="2"/>
  <c r="AL84" i="2"/>
  <c r="AL85" i="2"/>
  <c r="H2" i="3"/>
  <c r="GN53" i="1"/>
  <c r="DK40" i="1"/>
  <c r="AD40" i="1" s="1"/>
  <c r="AA136" i="2"/>
  <c r="AA135" i="2"/>
  <c r="K135" i="2"/>
  <c r="K136" i="2"/>
  <c r="AL87" i="2"/>
  <c r="AL88" i="2"/>
  <c r="FI41" i="1"/>
  <c r="DU41" i="1"/>
  <c r="EK41" i="1"/>
  <c r="FA41" i="1"/>
  <c r="EC41" i="1"/>
  <c r="ES41" i="1"/>
  <c r="AL130" i="2"/>
  <c r="AL129" i="2"/>
  <c r="B140" i="2"/>
  <c r="AN140" i="2" s="1"/>
  <c r="D143" i="2"/>
  <c r="AL90" i="2"/>
  <c r="AL91" i="2"/>
  <c r="AL99" i="2"/>
  <c r="AL100" i="2"/>
  <c r="AP33" i="2"/>
  <c r="AQ34" i="2"/>
  <c r="AM139" i="2"/>
  <c r="AM138" i="2"/>
  <c r="AM89" i="2"/>
  <c r="AM124" i="2"/>
  <c r="AM69" i="2"/>
  <c r="DM40" i="1"/>
  <c r="AG40" i="1" s="1"/>
  <c r="DN40" i="1"/>
  <c r="AK136" i="2"/>
  <c r="AK135" i="2"/>
  <c r="AG135" i="2"/>
  <c r="AG136" i="2"/>
  <c r="AC135" i="2"/>
  <c r="AC136" i="2"/>
  <c r="Y136" i="2"/>
  <c r="Y135" i="2"/>
  <c r="U135" i="2"/>
  <c r="U136" i="2"/>
  <c r="Q135" i="2"/>
  <c r="Q136" i="2"/>
  <c r="M135" i="2"/>
  <c r="M136" i="2"/>
  <c r="I136" i="2"/>
  <c r="I135" i="2"/>
  <c r="AL117" i="2"/>
  <c r="AL118" i="2"/>
  <c r="AL81" i="2"/>
  <c r="AL82" i="2"/>
  <c r="AL69" i="2"/>
  <c r="AL70" i="2"/>
  <c r="AO43" i="2"/>
  <c r="AP44" i="2"/>
  <c r="AR14" i="2"/>
  <c r="AQ13" i="2"/>
  <c r="AL61" i="2"/>
  <c r="AL60" i="2"/>
  <c r="AL121" i="2"/>
  <c r="AL120" i="2"/>
  <c r="AM99" i="2"/>
  <c r="AE135" i="2"/>
  <c r="AE136" i="2"/>
  <c r="S135" i="2"/>
  <c r="S136" i="2"/>
  <c r="AL115" i="2"/>
  <c r="AL114" i="2"/>
  <c r="AQ24" i="2"/>
  <c r="AP23" i="2"/>
  <c r="AL127" i="2"/>
  <c r="AL126" i="2"/>
  <c r="AM128" i="2"/>
  <c r="AL96" i="2"/>
  <c r="AL97" i="2"/>
  <c r="AL63" i="2"/>
  <c r="AL64" i="2"/>
  <c r="AM65" i="2"/>
  <c r="AM74" i="2"/>
  <c r="AM95" i="2"/>
  <c r="AM80" i="2"/>
  <c r="DO40" i="1"/>
  <c r="CQ40" i="1" s="1"/>
  <c r="AI40" i="1" s="1"/>
  <c r="DL40" i="1"/>
  <c r="AF40" i="1" s="1"/>
  <c r="AJ136" i="2"/>
  <c r="AJ135" i="2"/>
  <c r="AF136" i="2"/>
  <c r="AF135" i="2"/>
  <c r="AB136" i="2"/>
  <c r="AB135" i="2"/>
  <c r="X136" i="2"/>
  <c r="X135" i="2"/>
  <c r="T135" i="2"/>
  <c r="T136" i="2"/>
  <c r="P136" i="2"/>
  <c r="P135" i="2"/>
  <c r="L135" i="2"/>
  <c r="L136" i="2"/>
  <c r="AL106" i="2"/>
  <c r="AL105" i="2"/>
  <c r="AO22" i="2"/>
  <c r="AL132" i="2"/>
  <c r="AL133" i="2"/>
  <c r="AH29" i="2"/>
  <c r="AH28" i="2"/>
  <c r="AI27" i="2"/>
  <c r="I137" i="2"/>
  <c r="J137" i="2"/>
  <c r="K137" i="2"/>
  <c r="L137" i="2"/>
  <c r="M137" i="2"/>
  <c r="N137" i="2"/>
  <c r="O137" i="2"/>
  <c r="P137" i="2"/>
  <c r="Q137" i="2"/>
  <c r="R137" i="2"/>
  <c r="S137" i="2"/>
  <c r="T137" i="2"/>
  <c r="U137" i="2"/>
  <c r="V137" i="2"/>
  <c r="W137" i="2"/>
  <c r="X137" i="2"/>
  <c r="Y137" i="2"/>
  <c r="Z137" i="2"/>
  <c r="AA137" i="2"/>
  <c r="AB137" i="2"/>
  <c r="AC137" i="2"/>
  <c r="AD137" i="2"/>
  <c r="AE137" i="2"/>
  <c r="AF137" i="2"/>
  <c r="AG137" i="2"/>
  <c r="AH137" i="2"/>
  <c r="AI137" i="2"/>
  <c r="AJ137" i="2"/>
  <c r="AK137" i="2"/>
  <c r="AL137" i="2"/>
  <c r="AL102" i="2"/>
  <c r="AL103" i="2"/>
  <c r="AM85" i="2" l="1"/>
  <c r="AM64" i="2"/>
  <c r="AM114" i="2"/>
  <c r="DM41" i="1"/>
  <c r="AG41" i="1" s="1"/>
  <c r="DL41" i="1"/>
  <c r="AF41" i="1" s="1"/>
  <c r="AJ9" i="2"/>
  <c r="AJ8" i="2"/>
  <c r="AK7" i="2"/>
  <c r="AN68" i="2"/>
  <c r="AN70" i="2" s="1"/>
  <c r="AM105" i="2"/>
  <c r="AN104" i="2"/>
  <c r="AN106" i="2" s="1"/>
  <c r="AN83" i="2"/>
  <c r="AN84" i="2" s="1"/>
  <c r="C140" i="2"/>
  <c r="F143" i="2"/>
  <c r="AN80" i="2"/>
  <c r="AN81" i="2" s="1"/>
  <c r="AM120" i="2"/>
  <c r="AN89" i="2"/>
  <c r="AN91" i="2" s="1"/>
  <c r="AN107" i="2"/>
  <c r="AN108" i="2" s="1"/>
  <c r="AN134" i="2"/>
  <c r="AN135" i="2" s="1"/>
  <c r="AM111" i="2"/>
  <c r="AK19" i="2"/>
  <c r="AK18" i="2"/>
  <c r="AL17" i="2"/>
  <c r="AN95" i="2"/>
  <c r="AN96" i="2" s="1"/>
  <c r="AN122" i="2"/>
  <c r="AN123" i="2" s="1"/>
  <c r="AN98" i="2"/>
  <c r="AN99" i="2" s="1"/>
  <c r="AN92" i="2"/>
  <c r="AN94" i="2" s="1"/>
  <c r="AM73" i="2"/>
  <c r="AK51" i="2"/>
  <c r="AK52" i="2"/>
  <c r="AL50" i="2"/>
  <c r="AQ4" i="2"/>
  <c r="AP3" i="2"/>
  <c r="AP2" i="2" s="1"/>
  <c r="AK55" i="2"/>
  <c r="AL53" i="2"/>
  <c r="AK54" i="2"/>
  <c r="AN71" i="2"/>
  <c r="AN73" i="2" s="1"/>
  <c r="AK48" i="2"/>
  <c r="AK49" i="2"/>
  <c r="AL47" i="2"/>
  <c r="DK41" i="1"/>
  <c r="AD41" i="1" s="1"/>
  <c r="DO41" i="1"/>
  <c r="CQ41" i="1" s="1"/>
  <c r="AI41" i="1" s="1"/>
  <c r="DN42" i="1"/>
  <c r="DJ41" i="1"/>
  <c r="AC41" i="1" s="1"/>
  <c r="DL42" i="1"/>
  <c r="AF42" i="1" s="1"/>
  <c r="AF43" i="1" s="1"/>
  <c r="AF45" i="1" s="1"/>
  <c r="Y9" i="3" s="1"/>
  <c r="DO42" i="1"/>
  <c r="CQ42" i="1" s="1"/>
  <c r="AI42" i="1" s="1"/>
  <c r="DN41" i="1"/>
  <c r="DK42" i="1"/>
  <c r="AD42" i="1" s="1"/>
  <c r="DJ42" i="1"/>
  <c r="AC42" i="1" s="1"/>
  <c r="DM42" i="1"/>
  <c r="AG42" i="1" s="1"/>
  <c r="AN141" i="2"/>
  <c r="AN142" i="2"/>
  <c r="AJ139" i="2"/>
  <c r="AJ138" i="2"/>
  <c r="X139" i="2"/>
  <c r="X138" i="2"/>
  <c r="L139" i="2"/>
  <c r="L138" i="2"/>
  <c r="AM66" i="2"/>
  <c r="AM67" i="2"/>
  <c r="AM126" i="2"/>
  <c r="AM127" i="2"/>
  <c r="AM135" i="2"/>
  <c r="AM136" i="2"/>
  <c r="AI138" i="2"/>
  <c r="AI139" i="2"/>
  <c r="AE139" i="2"/>
  <c r="AE138" i="2"/>
  <c r="AA139" i="2"/>
  <c r="AA138" i="2"/>
  <c r="W139" i="2"/>
  <c r="W138" i="2"/>
  <c r="S138" i="2"/>
  <c r="S139" i="2"/>
  <c r="O138" i="2"/>
  <c r="O139" i="2"/>
  <c r="K139" i="2"/>
  <c r="K138" i="2"/>
  <c r="AM129" i="2"/>
  <c r="AM130" i="2"/>
  <c r="AQ12" i="2"/>
  <c r="AP32" i="2"/>
  <c r="AP37" i="2" s="1"/>
  <c r="AN128" i="2"/>
  <c r="AN119" i="2"/>
  <c r="AN59" i="2"/>
  <c r="AM94" i="2"/>
  <c r="AM93" i="2"/>
  <c r="AM109" i="2"/>
  <c r="AM108" i="2"/>
  <c r="AB139" i="2"/>
  <c r="AB138" i="2"/>
  <c r="P138" i="2"/>
  <c r="P139" i="2"/>
  <c r="AO42" i="2"/>
  <c r="AN105" i="2"/>
  <c r="AN136" i="2"/>
  <c r="AH138" i="2"/>
  <c r="AH139" i="2"/>
  <c r="AD139" i="2"/>
  <c r="AD138" i="2"/>
  <c r="V138" i="2"/>
  <c r="V139" i="2"/>
  <c r="N138" i="2"/>
  <c r="N139" i="2"/>
  <c r="J138" i="2"/>
  <c r="J139" i="2"/>
  <c r="AM96" i="2"/>
  <c r="AM97" i="2"/>
  <c r="AP22" i="2"/>
  <c r="AR13" i="2"/>
  <c r="AS14" i="2"/>
  <c r="B143" i="2"/>
  <c r="D146" i="2"/>
  <c r="GO40" i="1"/>
  <c r="AN85" i="2"/>
  <c r="AN109" i="2"/>
  <c r="AN125" i="2"/>
  <c r="AN77" i="2"/>
  <c r="AN101" i="2"/>
  <c r="AN137" i="2"/>
  <c r="AN110" i="2"/>
  <c r="AM102" i="2"/>
  <c r="AM103" i="2"/>
  <c r="AM57" i="2"/>
  <c r="AM58" i="2"/>
  <c r="AF138" i="2"/>
  <c r="AF139" i="2"/>
  <c r="T138" i="2"/>
  <c r="T139" i="2"/>
  <c r="AI28" i="2"/>
  <c r="AI29" i="2"/>
  <c r="AJ27" i="2"/>
  <c r="AM82" i="2"/>
  <c r="AM81" i="2"/>
  <c r="AQ33" i="2"/>
  <c r="AR34" i="2"/>
  <c r="AN65" i="2"/>
  <c r="AO38" i="2"/>
  <c r="AO39" i="2"/>
  <c r="AL138" i="2"/>
  <c r="AL139" i="2"/>
  <c r="Z138" i="2"/>
  <c r="Z139" i="2"/>
  <c r="R139" i="2"/>
  <c r="R138" i="2"/>
  <c r="AK138" i="2"/>
  <c r="AK139" i="2"/>
  <c r="AG139" i="2"/>
  <c r="AG138" i="2"/>
  <c r="AC138" i="2"/>
  <c r="AC139" i="2"/>
  <c r="Y139" i="2"/>
  <c r="Y138" i="2"/>
  <c r="U138" i="2"/>
  <c r="U139" i="2"/>
  <c r="Q138" i="2"/>
  <c r="Q139" i="2"/>
  <c r="M138" i="2"/>
  <c r="M139" i="2"/>
  <c r="I139" i="2"/>
  <c r="I138" i="2"/>
  <c r="AM76" i="2"/>
  <c r="AM75" i="2"/>
  <c r="AQ23" i="2"/>
  <c r="AR24" i="2"/>
  <c r="AP43" i="2"/>
  <c r="AQ44" i="2"/>
  <c r="AM90" i="2"/>
  <c r="AM91" i="2"/>
  <c r="I140" i="2"/>
  <c r="J140" i="2"/>
  <c r="K140" i="2"/>
  <c r="L140" i="2"/>
  <c r="M140" i="2"/>
  <c r="N140" i="2"/>
  <c r="O140" i="2"/>
  <c r="P140" i="2"/>
  <c r="Q140" i="2"/>
  <c r="R140" i="2"/>
  <c r="S140" i="2"/>
  <c r="T140" i="2"/>
  <c r="U140" i="2"/>
  <c r="V140" i="2"/>
  <c r="W140" i="2"/>
  <c r="X140" i="2"/>
  <c r="Y140" i="2"/>
  <c r="Z140" i="2"/>
  <c r="AA140" i="2"/>
  <c r="AB140" i="2"/>
  <c r="AC140" i="2"/>
  <c r="AD140" i="2"/>
  <c r="AE140" i="2"/>
  <c r="AF140" i="2"/>
  <c r="AG140" i="2"/>
  <c r="AH140" i="2"/>
  <c r="AI140" i="2"/>
  <c r="AJ140" i="2"/>
  <c r="AK140" i="2"/>
  <c r="AL140" i="2"/>
  <c r="AM140" i="2"/>
  <c r="AN57" i="2"/>
  <c r="AN58" i="2"/>
  <c r="AN131" i="2"/>
  <c r="AN113" i="2"/>
  <c r="AN62" i="2"/>
  <c r="AN116" i="2"/>
  <c r="AN86" i="2"/>
  <c r="AN74" i="2"/>
  <c r="AM61" i="2"/>
  <c r="AM60" i="2"/>
  <c r="AM78" i="2"/>
  <c r="AM79" i="2"/>
  <c r="AN93" i="2" l="1"/>
  <c r="AN97" i="2"/>
  <c r="AG43" i="1"/>
  <c r="AG45" i="1" s="1"/>
  <c r="Z4" i="3" s="1"/>
  <c r="Y4" i="3"/>
  <c r="AN72" i="2"/>
  <c r="AK8" i="2"/>
  <c r="AL7" i="2"/>
  <c r="AK9" i="2"/>
  <c r="AN124" i="2"/>
  <c r="Y5" i="3"/>
  <c r="AN69" i="2"/>
  <c r="AN90" i="2"/>
  <c r="Y8" i="3"/>
  <c r="GO41" i="1"/>
  <c r="AN100" i="2"/>
  <c r="CQ43" i="1"/>
  <c r="Y6" i="3"/>
  <c r="Y7" i="3"/>
  <c r="AN82" i="2"/>
  <c r="C143" i="2"/>
  <c r="F146" i="2"/>
  <c r="Y2" i="3"/>
  <c r="AL18" i="2"/>
  <c r="AL19" i="2"/>
  <c r="AM17" i="2"/>
  <c r="Y3" i="3"/>
  <c r="AL54" i="2"/>
  <c r="AM53" i="2"/>
  <c r="AL55" i="2"/>
  <c r="AM50" i="2"/>
  <c r="AL52" i="2"/>
  <c r="AL51" i="2"/>
  <c r="AD43" i="1"/>
  <c r="AE45" i="1" s="1"/>
  <c r="X5" i="3" s="1"/>
  <c r="AL48" i="2"/>
  <c r="AM47" i="2"/>
  <c r="AL49" i="2"/>
  <c r="AR4" i="2"/>
  <c r="AQ3" i="2"/>
  <c r="AQ2" i="2" s="1"/>
  <c r="AC43" i="1"/>
  <c r="AI43" i="1"/>
  <c r="AI45" i="1" s="1"/>
  <c r="AB3" i="3" s="1"/>
  <c r="GO42" i="1"/>
  <c r="AC142" i="2"/>
  <c r="AC141" i="2"/>
  <c r="Y141" i="2"/>
  <c r="Y142" i="2"/>
  <c r="Q141" i="2"/>
  <c r="Q142" i="2"/>
  <c r="AP42" i="2"/>
  <c r="AN67" i="2"/>
  <c r="AN66" i="2"/>
  <c r="AR33" i="2"/>
  <c r="AS34" i="2"/>
  <c r="AN127" i="2"/>
  <c r="AN126" i="2"/>
  <c r="AS13" i="2"/>
  <c r="AT14" i="2"/>
  <c r="AO107" i="2"/>
  <c r="AO119" i="2"/>
  <c r="AO113" i="2"/>
  <c r="AO74" i="2"/>
  <c r="AO80" i="2"/>
  <c r="AO92" i="2"/>
  <c r="AO56" i="2"/>
  <c r="AN61" i="2"/>
  <c r="AN60" i="2"/>
  <c r="AP38" i="2"/>
  <c r="AP39" i="2"/>
  <c r="AN118" i="2"/>
  <c r="AN117" i="2"/>
  <c r="AN133" i="2"/>
  <c r="AN132" i="2"/>
  <c r="AJ141" i="2"/>
  <c r="AJ142" i="2"/>
  <c r="AF141" i="2"/>
  <c r="AF142" i="2"/>
  <c r="AB141" i="2"/>
  <c r="AB142" i="2"/>
  <c r="X141" i="2"/>
  <c r="X142" i="2"/>
  <c r="T142" i="2"/>
  <c r="T141" i="2"/>
  <c r="P141" i="2"/>
  <c r="P142" i="2"/>
  <c r="L141" i="2"/>
  <c r="L142" i="2"/>
  <c r="AQ32" i="2"/>
  <c r="AQ37" i="2" s="1"/>
  <c r="AJ28" i="2"/>
  <c r="AJ29" i="2"/>
  <c r="AK27" i="2"/>
  <c r="AN139" i="2"/>
  <c r="AN138" i="2"/>
  <c r="AR12" i="2"/>
  <c r="AO125" i="2"/>
  <c r="AO77" i="2"/>
  <c r="AO89" i="2"/>
  <c r="AO95" i="2"/>
  <c r="AO110" i="2"/>
  <c r="AO134" i="2"/>
  <c r="AO137" i="2"/>
  <c r="AO68" i="2"/>
  <c r="AO128" i="2"/>
  <c r="AO65" i="2"/>
  <c r="AN120" i="2"/>
  <c r="AN121" i="2"/>
  <c r="AN87" i="2"/>
  <c r="AN88" i="2"/>
  <c r="AG142" i="2"/>
  <c r="AG141" i="2"/>
  <c r="U141" i="2"/>
  <c r="U142" i="2"/>
  <c r="M142" i="2"/>
  <c r="M141" i="2"/>
  <c r="I141" i="2"/>
  <c r="I142" i="2"/>
  <c r="AN112" i="2"/>
  <c r="AN111" i="2"/>
  <c r="AN64" i="2"/>
  <c r="AN63" i="2"/>
  <c r="AM142" i="2"/>
  <c r="AM141" i="2"/>
  <c r="AI142" i="2"/>
  <c r="AI141" i="2"/>
  <c r="AE142" i="2"/>
  <c r="AE141" i="2"/>
  <c r="AA141" i="2"/>
  <c r="AA142" i="2"/>
  <c r="W142" i="2"/>
  <c r="W141" i="2"/>
  <c r="S142" i="2"/>
  <c r="S141" i="2"/>
  <c r="O141" i="2"/>
  <c r="O142" i="2"/>
  <c r="K141" i="2"/>
  <c r="K142" i="2"/>
  <c r="AR23" i="2"/>
  <c r="AS24" i="2"/>
  <c r="AN102" i="2"/>
  <c r="AN103" i="2"/>
  <c r="D149" i="2"/>
  <c r="B146" i="2"/>
  <c r="AO59" i="2"/>
  <c r="AO131" i="2"/>
  <c r="AO122" i="2"/>
  <c r="AO98" i="2"/>
  <c r="AO140" i="2"/>
  <c r="AO83" i="2"/>
  <c r="AO116" i="2"/>
  <c r="AO101" i="2"/>
  <c r="AO104" i="2"/>
  <c r="AN130" i="2"/>
  <c r="AN129" i="2"/>
  <c r="AK141" i="2"/>
  <c r="AK142" i="2"/>
  <c r="AN76" i="2"/>
  <c r="AN75" i="2"/>
  <c r="AN115" i="2"/>
  <c r="AN114" i="2"/>
  <c r="AL141" i="2"/>
  <c r="AL142" i="2"/>
  <c r="AH141" i="2"/>
  <c r="AH142" i="2"/>
  <c r="AD141" i="2"/>
  <c r="AD142" i="2"/>
  <c r="Z141" i="2"/>
  <c r="Z142" i="2"/>
  <c r="V142" i="2"/>
  <c r="V141" i="2"/>
  <c r="R141" i="2"/>
  <c r="R142" i="2"/>
  <c r="N142" i="2"/>
  <c r="N141" i="2"/>
  <c r="J141" i="2"/>
  <c r="J142" i="2"/>
  <c r="AR44" i="2"/>
  <c r="AQ43" i="2"/>
  <c r="AQ22" i="2"/>
  <c r="AN79" i="2"/>
  <c r="AN78" i="2"/>
  <c r="I143" i="2"/>
  <c r="J143" i="2"/>
  <c r="K143" i="2"/>
  <c r="L143" i="2"/>
  <c r="M143" i="2"/>
  <c r="N143" i="2"/>
  <c r="O143" i="2"/>
  <c r="P143" i="2"/>
  <c r="Q143" i="2"/>
  <c r="R143" i="2"/>
  <c r="S143" i="2"/>
  <c r="T143" i="2"/>
  <c r="U143" i="2"/>
  <c r="V143" i="2"/>
  <c r="W143" i="2"/>
  <c r="X143" i="2"/>
  <c r="Y143" i="2"/>
  <c r="Z143" i="2"/>
  <c r="AA143" i="2"/>
  <c r="AB143" i="2"/>
  <c r="AC143" i="2"/>
  <c r="AD143" i="2"/>
  <c r="AE143" i="2"/>
  <c r="AF143" i="2"/>
  <c r="AG143" i="2"/>
  <c r="AH143" i="2"/>
  <c r="AI143" i="2"/>
  <c r="AJ143" i="2"/>
  <c r="AK143" i="2"/>
  <c r="AL143" i="2"/>
  <c r="AM143" i="2"/>
  <c r="AN143" i="2"/>
  <c r="AO86" i="2"/>
  <c r="AO71" i="2"/>
  <c r="AO62" i="2"/>
  <c r="AO143" i="2"/>
  <c r="Z5" i="3" l="1"/>
  <c r="Z3" i="3"/>
  <c r="Z9" i="3"/>
  <c r="Z6" i="3"/>
  <c r="Z2" i="3"/>
  <c r="Z8" i="3"/>
  <c r="X3" i="3"/>
  <c r="GO45" i="1"/>
  <c r="I2" i="3" s="1"/>
  <c r="Z7" i="3"/>
  <c r="AL8" i="2"/>
  <c r="AL9" i="2"/>
  <c r="AM7" i="2"/>
  <c r="X2" i="3"/>
  <c r="F149" i="2"/>
  <c r="C146" i="2"/>
  <c r="AB5" i="3"/>
  <c r="X7" i="3"/>
  <c r="X4" i="3"/>
  <c r="AD45" i="1"/>
  <c r="AH8" i="1" s="1"/>
  <c r="AM19" i="2"/>
  <c r="AM18" i="2"/>
  <c r="AN17" i="2"/>
  <c r="X6" i="3"/>
  <c r="X9" i="3"/>
  <c r="AB9" i="3"/>
  <c r="X8" i="3"/>
  <c r="AP128" i="2"/>
  <c r="AP130" i="2" s="1"/>
  <c r="AM54" i="2"/>
  <c r="AN53" i="2"/>
  <c r="AM55" i="2"/>
  <c r="AN47" i="2"/>
  <c r="AM49" i="2"/>
  <c r="AM48" i="2"/>
  <c r="AM52" i="2"/>
  <c r="AM51" i="2"/>
  <c r="AN50" i="2"/>
  <c r="AR3" i="2"/>
  <c r="AR2" i="2" s="1"/>
  <c r="AS4" i="2"/>
  <c r="GO43" i="1"/>
  <c r="GL43" i="1" s="1"/>
  <c r="GO46" i="1"/>
  <c r="I3" i="3" s="1"/>
  <c r="AB7" i="3"/>
  <c r="AB2" i="3"/>
  <c r="AB8" i="3"/>
  <c r="AB4" i="3"/>
  <c r="AB6" i="3"/>
  <c r="AQ38" i="2"/>
  <c r="AQ39" i="2"/>
  <c r="AO138" i="2"/>
  <c r="AO139" i="2"/>
  <c r="AP89" i="2"/>
  <c r="AO144" i="2"/>
  <c r="AO145" i="2"/>
  <c r="AN144" i="2"/>
  <c r="AN145" i="2"/>
  <c r="AJ145" i="2"/>
  <c r="AJ144" i="2"/>
  <c r="AF145" i="2"/>
  <c r="AF144" i="2"/>
  <c r="AB144" i="2"/>
  <c r="AB145" i="2"/>
  <c r="X144" i="2"/>
  <c r="X145" i="2"/>
  <c r="T145" i="2"/>
  <c r="T144" i="2"/>
  <c r="P144" i="2"/>
  <c r="P145" i="2"/>
  <c r="L144" i="2"/>
  <c r="L145" i="2"/>
  <c r="AO105" i="2"/>
  <c r="AO106" i="2"/>
  <c r="AO142" i="2"/>
  <c r="AO141" i="2"/>
  <c r="AO67" i="2"/>
  <c r="AO66" i="2"/>
  <c r="AO135" i="2"/>
  <c r="AO136" i="2"/>
  <c r="AO78" i="2"/>
  <c r="AO79" i="2"/>
  <c r="AO81" i="2"/>
  <c r="AO82" i="2"/>
  <c r="AO109" i="2"/>
  <c r="AO108" i="2"/>
  <c r="AP77" i="2"/>
  <c r="AP140" i="2"/>
  <c r="AP59" i="2"/>
  <c r="AP122" i="2"/>
  <c r="AP107" i="2"/>
  <c r="AP68" i="2"/>
  <c r="AP83" i="2"/>
  <c r="AP74" i="2"/>
  <c r="AP71" i="2"/>
  <c r="AG145" i="2"/>
  <c r="AG144" i="2"/>
  <c r="Y145" i="2"/>
  <c r="Y144" i="2"/>
  <c r="Q144" i="2"/>
  <c r="Q145" i="2"/>
  <c r="I145" i="2"/>
  <c r="I144" i="2"/>
  <c r="AO84" i="2"/>
  <c r="AO85" i="2"/>
  <c r="AP137" i="2"/>
  <c r="AP101" i="2"/>
  <c r="AP119" i="2"/>
  <c r="AP104" i="2"/>
  <c r="AM145" i="2"/>
  <c r="AM144" i="2"/>
  <c r="AE145" i="2"/>
  <c r="AE144" i="2"/>
  <c r="AA145" i="2"/>
  <c r="AA144" i="2"/>
  <c r="W145" i="2"/>
  <c r="W144" i="2"/>
  <c r="S144" i="2"/>
  <c r="S145" i="2"/>
  <c r="O145" i="2"/>
  <c r="O144" i="2"/>
  <c r="K144" i="2"/>
  <c r="K145" i="2"/>
  <c r="AO100" i="2"/>
  <c r="AO99" i="2"/>
  <c r="AO129" i="2"/>
  <c r="AO130" i="2"/>
  <c r="AO112" i="2"/>
  <c r="AO111" i="2"/>
  <c r="AO126" i="2"/>
  <c r="AO127" i="2"/>
  <c r="AO57" i="2"/>
  <c r="AO58" i="2"/>
  <c r="AO76" i="2"/>
  <c r="AO75" i="2"/>
  <c r="AU14" i="2"/>
  <c r="AT13" i="2"/>
  <c r="AT34" i="2"/>
  <c r="AS33" i="2"/>
  <c r="AP98" i="2"/>
  <c r="AP134" i="2"/>
  <c r="AP92" i="2"/>
  <c r="AP110" i="2"/>
  <c r="AP65" i="2"/>
  <c r="AP62" i="2"/>
  <c r="AO88" i="2"/>
  <c r="AO87" i="2"/>
  <c r="AK144" i="2"/>
  <c r="AK145" i="2"/>
  <c r="AC145" i="2"/>
  <c r="AC144" i="2"/>
  <c r="U145" i="2"/>
  <c r="U144" i="2"/>
  <c r="M144" i="2"/>
  <c r="M145" i="2"/>
  <c r="AS44" i="2"/>
  <c r="AR43" i="2"/>
  <c r="AO133" i="2"/>
  <c r="AO132" i="2"/>
  <c r="AR22" i="2"/>
  <c r="AO91" i="2"/>
  <c r="AO90" i="2"/>
  <c r="AO120" i="2"/>
  <c r="AO121" i="2"/>
  <c r="AP143" i="2"/>
  <c r="AP86" i="2"/>
  <c r="AP131" i="2"/>
  <c r="AP125" i="2"/>
  <c r="AO64" i="2"/>
  <c r="AO63" i="2"/>
  <c r="AI145" i="2"/>
  <c r="AI144" i="2"/>
  <c r="AO102" i="2"/>
  <c r="AO103" i="2"/>
  <c r="AO60" i="2"/>
  <c r="AO61" i="2"/>
  <c r="I146" i="2"/>
  <c r="J146" i="2"/>
  <c r="K146" i="2"/>
  <c r="L146" i="2"/>
  <c r="M146" i="2"/>
  <c r="N146" i="2"/>
  <c r="O146" i="2"/>
  <c r="P146" i="2"/>
  <c r="Q146" i="2"/>
  <c r="R146" i="2"/>
  <c r="S146" i="2"/>
  <c r="T146" i="2"/>
  <c r="U146" i="2"/>
  <c r="V146" i="2"/>
  <c r="W146" i="2"/>
  <c r="X146" i="2"/>
  <c r="Y146" i="2"/>
  <c r="Z146" i="2"/>
  <c r="AA146" i="2"/>
  <c r="AB146" i="2"/>
  <c r="AC146" i="2"/>
  <c r="AD146" i="2"/>
  <c r="AE146" i="2"/>
  <c r="AF146" i="2"/>
  <c r="AG146" i="2"/>
  <c r="AH146" i="2"/>
  <c r="AI146" i="2"/>
  <c r="AJ146" i="2"/>
  <c r="AK146" i="2"/>
  <c r="AL146" i="2"/>
  <c r="AM146" i="2"/>
  <c r="AN146" i="2"/>
  <c r="AO146" i="2"/>
  <c r="AO72" i="2"/>
  <c r="AO73" i="2"/>
  <c r="AL145" i="2"/>
  <c r="AL144" i="2"/>
  <c r="AH144" i="2"/>
  <c r="AH145" i="2"/>
  <c r="AD145" i="2"/>
  <c r="AD144" i="2"/>
  <c r="Z145" i="2"/>
  <c r="Z144" i="2"/>
  <c r="V144" i="2"/>
  <c r="V145" i="2"/>
  <c r="R145" i="2"/>
  <c r="R144" i="2"/>
  <c r="N145" i="2"/>
  <c r="N144" i="2"/>
  <c r="J145" i="2"/>
  <c r="J144" i="2"/>
  <c r="AQ42" i="2"/>
  <c r="AQ131" i="2" s="1"/>
  <c r="AO118" i="2"/>
  <c r="AO117" i="2"/>
  <c r="AO123" i="2"/>
  <c r="AO124" i="2"/>
  <c r="B149" i="2"/>
  <c r="AQ149" i="2" s="1"/>
  <c r="D152" i="2"/>
  <c r="AT24" i="2"/>
  <c r="AS23" i="2"/>
  <c r="AO70" i="2"/>
  <c r="AO69" i="2"/>
  <c r="AO96" i="2"/>
  <c r="AO97" i="2"/>
  <c r="AK28" i="2"/>
  <c r="AK29" i="2"/>
  <c r="AL27" i="2"/>
  <c r="AO94" i="2"/>
  <c r="AO93" i="2"/>
  <c r="AO115" i="2"/>
  <c r="AO114" i="2"/>
  <c r="AS12" i="2"/>
  <c r="AR32" i="2"/>
  <c r="AR37" i="2" s="1"/>
  <c r="AP113" i="2"/>
  <c r="AP56" i="2"/>
  <c r="AP80" i="2"/>
  <c r="AP146" i="2"/>
  <c r="AP116" i="2"/>
  <c r="AP95" i="2"/>
  <c r="W8" i="3" l="1"/>
  <c r="W6" i="3"/>
  <c r="AQ68" i="2"/>
  <c r="AQ65" i="2"/>
  <c r="AQ66" i="2" s="1"/>
  <c r="AQ77" i="2"/>
  <c r="AQ86" i="2"/>
  <c r="AQ88" i="2" s="1"/>
  <c r="AQ128" i="2"/>
  <c r="AM9" i="2"/>
  <c r="AM8" i="2"/>
  <c r="AN7" i="2"/>
  <c r="AQ95" i="2"/>
  <c r="W4" i="3"/>
  <c r="AQ137" i="2"/>
  <c r="AJ8" i="1"/>
  <c r="W5" i="3"/>
  <c r="AP129" i="2"/>
  <c r="W9" i="3"/>
  <c r="W3" i="3"/>
  <c r="AN18" i="2"/>
  <c r="AO17" i="2"/>
  <c r="AN19" i="2"/>
  <c r="AQ89" i="2"/>
  <c r="AQ91" i="2" s="1"/>
  <c r="AQ83" i="2"/>
  <c r="W2" i="3"/>
  <c r="W7" i="3"/>
  <c r="F152" i="2"/>
  <c r="C149" i="2"/>
  <c r="AO53" i="2"/>
  <c r="AN54" i="2"/>
  <c r="AN55" i="2"/>
  <c r="AQ74" i="2"/>
  <c r="AQ75" i="2" s="1"/>
  <c r="AT4" i="2"/>
  <c r="AS3" i="2"/>
  <c r="AS2" i="2" s="1"/>
  <c r="AN51" i="2"/>
  <c r="AN52" i="2"/>
  <c r="AO50" i="2"/>
  <c r="AN48" i="2"/>
  <c r="AN49" i="2"/>
  <c r="AO47" i="2"/>
  <c r="GO53" i="1"/>
  <c r="GL53" i="1" s="1"/>
  <c r="AQ139" i="2"/>
  <c r="AQ138" i="2"/>
  <c r="AQ97" i="2"/>
  <c r="AQ96" i="2"/>
  <c r="AP82" i="2"/>
  <c r="AP81" i="2"/>
  <c r="AQ130" i="2"/>
  <c r="AQ129" i="2"/>
  <c r="Y148" i="2"/>
  <c r="Y147" i="2"/>
  <c r="AP66" i="2"/>
  <c r="AP67" i="2"/>
  <c r="AP72" i="2"/>
  <c r="AP73" i="2"/>
  <c r="AP108" i="2"/>
  <c r="AP109" i="2"/>
  <c r="AP79" i="2"/>
  <c r="AP78" i="2"/>
  <c r="AP118" i="2"/>
  <c r="AP117" i="2"/>
  <c r="D155" i="2"/>
  <c r="B152" i="2"/>
  <c r="AQ104" i="2"/>
  <c r="AQ122" i="2"/>
  <c r="AQ107" i="2"/>
  <c r="AQ71" i="2"/>
  <c r="AQ101" i="2"/>
  <c r="AQ110" i="2"/>
  <c r="AQ125" i="2"/>
  <c r="AQ119" i="2"/>
  <c r="AN147" i="2"/>
  <c r="AN148" i="2"/>
  <c r="AJ147" i="2"/>
  <c r="AJ148" i="2"/>
  <c r="AF147" i="2"/>
  <c r="AF148" i="2"/>
  <c r="AB148" i="2"/>
  <c r="AB147" i="2"/>
  <c r="X148" i="2"/>
  <c r="X147" i="2"/>
  <c r="T147" i="2"/>
  <c r="T148" i="2"/>
  <c r="P148" i="2"/>
  <c r="P147" i="2"/>
  <c r="L147" i="2"/>
  <c r="L148" i="2"/>
  <c r="AP127" i="2"/>
  <c r="AP126" i="2"/>
  <c r="AR42" i="2"/>
  <c r="AR128" i="2" s="1"/>
  <c r="AR152" i="2"/>
  <c r="AP111" i="2"/>
  <c r="AP112" i="2"/>
  <c r="AP100" i="2"/>
  <c r="AP99" i="2"/>
  <c r="AU13" i="2"/>
  <c r="AV14" i="2"/>
  <c r="AP121" i="2"/>
  <c r="AP120" i="2"/>
  <c r="AP75" i="2"/>
  <c r="AP76" i="2"/>
  <c r="AP123" i="2"/>
  <c r="AP124" i="2"/>
  <c r="AR38" i="2"/>
  <c r="AR39" i="2"/>
  <c r="AQ87" i="2"/>
  <c r="AQ151" i="2"/>
  <c r="AQ150" i="2"/>
  <c r="AK148" i="2"/>
  <c r="AK147" i="2"/>
  <c r="AG148" i="2"/>
  <c r="AG147" i="2"/>
  <c r="Q147" i="2"/>
  <c r="Q148" i="2"/>
  <c r="I148" i="2"/>
  <c r="I147" i="2"/>
  <c r="AP135" i="2"/>
  <c r="AP136" i="2"/>
  <c r="AP147" i="2"/>
  <c r="AP148" i="2"/>
  <c r="AP58" i="2"/>
  <c r="AP57" i="2"/>
  <c r="I149" i="2"/>
  <c r="J149" i="2"/>
  <c r="K149" i="2"/>
  <c r="L149" i="2"/>
  <c r="M149" i="2"/>
  <c r="N149" i="2"/>
  <c r="O149" i="2"/>
  <c r="P149" i="2"/>
  <c r="Q149" i="2"/>
  <c r="R149" i="2"/>
  <c r="S149" i="2"/>
  <c r="T149" i="2"/>
  <c r="U149" i="2"/>
  <c r="V149" i="2"/>
  <c r="W149" i="2"/>
  <c r="X149" i="2"/>
  <c r="Y149" i="2"/>
  <c r="Z149" i="2"/>
  <c r="AA149" i="2"/>
  <c r="AB149" i="2"/>
  <c r="AC149" i="2"/>
  <c r="AD149" i="2"/>
  <c r="AE149" i="2"/>
  <c r="AF149" i="2"/>
  <c r="AG149" i="2"/>
  <c r="AH149" i="2"/>
  <c r="AI149" i="2"/>
  <c r="AJ149" i="2"/>
  <c r="AK149" i="2"/>
  <c r="AL149" i="2"/>
  <c r="AM149" i="2"/>
  <c r="AN149" i="2"/>
  <c r="AO149" i="2"/>
  <c r="AP149" i="2"/>
  <c r="AQ134" i="2"/>
  <c r="AQ92" i="2"/>
  <c r="AQ140" i="2"/>
  <c r="AQ113" i="2"/>
  <c r="AQ116" i="2"/>
  <c r="AQ143" i="2"/>
  <c r="AM147" i="2"/>
  <c r="AM148" i="2"/>
  <c r="AI147" i="2"/>
  <c r="AI148" i="2"/>
  <c r="AE147" i="2"/>
  <c r="AE148" i="2"/>
  <c r="AA148" i="2"/>
  <c r="AA147" i="2"/>
  <c r="W148" i="2"/>
  <c r="W147" i="2"/>
  <c r="S147" i="2"/>
  <c r="S148" i="2"/>
  <c r="O147" i="2"/>
  <c r="O148" i="2"/>
  <c r="K147" i="2"/>
  <c r="K148" i="2"/>
  <c r="AP133" i="2"/>
  <c r="AP132" i="2"/>
  <c r="AS43" i="2"/>
  <c r="AT44" i="2"/>
  <c r="AS32" i="2"/>
  <c r="AS37" i="2" s="1"/>
  <c r="AP102" i="2"/>
  <c r="AP103" i="2"/>
  <c r="AP84" i="2"/>
  <c r="AP85" i="2"/>
  <c r="AP61" i="2"/>
  <c r="AP60" i="2"/>
  <c r="AP96" i="2"/>
  <c r="AP97" i="2"/>
  <c r="AL28" i="2"/>
  <c r="AL29" i="2"/>
  <c r="AM27" i="2"/>
  <c r="AU24" i="2"/>
  <c r="AT23" i="2"/>
  <c r="AQ70" i="2"/>
  <c r="AQ69" i="2"/>
  <c r="AQ79" i="2"/>
  <c r="AQ78" i="2"/>
  <c r="AO147" i="2"/>
  <c r="AO148" i="2"/>
  <c r="AC148" i="2"/>
  <c r="AC147" i="2"/>
  <c r="U147" i="2"/>
  <c r="U148" i="2"/>
  <c r="M148" i="2"/>
  <c r="M147" i="2"/>
  <c r="AP145" i="2"/>
  <c r="AP144" i="2"/>
  <c r="AT12" i="2"/>
  <c r="AP106" i="2"/>
  <c r="AP105" i="2"/>
  <c r="AP114" i="2"/>
  <c r="AP115" i="2"/>
  <c r="AS22" i="2"/>
  <c r="AQ56" i="2"/>
  <c r="AQ146" i="2"/>
  <c r="AQ132" i="2"/>
  <c r="AQ133" i="2"/>
  <c r="AQ84" i="2"/>
  <c r="AQ85" i="2"/>
  <c r="AQ98" i="2"/>
  <c r="AQ62" i="2"/>
  <c r="AQ80" i="2"/>
  <c r="AQ59" i="2"/>
  <c r="AL148" i="2"/>
  <c r="AL147" i="2"/>
  <c r="AH148" i="2"/>
  <c r="AH147" i="2"/>
  <c r="AD147" i="2"/>
  <c r="AD148" i="2"/>
  <c r="Z147" i="2"/>
  <c r="Z148" i="2"/>
  <c r="V148" i="2"/>
  <c r="V147" i="2"/>
  <c r="R148" i="2"/>
  <c r="R147" i="2"/>
  <c r="N148" i="2"/>
  <c r="N147" i="2"/>
  <c r="J148" i="2"/>
  <c r="J147" i="2"/>
  <c r="AP88" i="2"/>
  <c r="AP87" i="2"/>
  <c r="AP63" i="2"/>
  <c r="AP64" i="2"/>
  <c r="AP93" i="2"/>
  <c r="AP94" i="2"/>
  <c r="AT33" i="2"/>
  <c r="AU34" i="2"/>
  <c r="AP139" i="2"/>
  <c r="AP138" i="2"/>
  <c r="AP70" i="2"/>
  <c r="AP69" i="2"/>
  <c r="AP141" i="2"/>
  <c r="AP142" i="2"/>
  <c r="AP90" i="2"/>
  <c r="AP91" i="2"/>
  <c r="AQ76" i="2" l="1"/>
  <c r="AQ67" i="2"/>
  <c r="AN9" i="2"/>
  <c r="AO7" i="2"/>
  <c r="AN8" i="2"/>
  <c r="AQ90" i="2"/>
  <c r="AR107" i="2"/>
  <c r="AR108" i="2" s="1"/>
  <c r="AR71" i="2"/>
  <c r="AR73" i="2" s="1"/>
  <c r="AO18" i="2"/>
  <c r="AO19" i="2"/>
  <c r="AP17" i="2"/>
  <c r="C152" i="2"/>
  <c r="F155" i="2"/>
  <c r="AR68" i="2"/>
  <c r="AR69" i="2" s="1"/>
  <c r="AR98" i="2"/>
  <c r="AR100" i="2" s="1"/>
  <c r="AR104" i="2"/>
  <c r="AR106" i="2" s="1"/>
  <c r="AR131" i="2"/>
  <c r="AR143" i="2"/>
  <c r="AR144" i="2" s="1"/>
  <c r="AP47" i="2"/>
  <c r="AO48" i="2"/>
  <c r="AO49" i="2"/>
  <c r="AR137" i="2"/>
  <c r="AR138" i="2" s="1"/>
  <c r="AR83" i="2"/>
  <c r="AR85" i="2" s="1"/>
  <c r="AR59" i="2"/>
  <c r="AR60" i="2" s="1"/>
  <c r="AR89" i="2"/>
  <c r="AR91" i="2" s="1"/>
  <c r="AO52" i="2"/>
  <c r="AO51" i="2"/>
  <c r="AP50" i="2"/>
  <c r="AU4" i="2"/>
  <c r="AT3" i="2"/>
  <c r="AT2" i="2" s="1"/>
  <c r="AO55" i="2"/>
  <c r="AO54" i="2"/>
  <c r="AP53" i="2"/>
  <c r="AR129" i="2"/>
  <c r="AR130" i="2"/>
  <c r="AQ63" i="2"/>
  <c r="AQ64" i="2"/>
  <c r="AQ57" i="2"/>
  <c r="AQ58" i="2"/>
  <c r="AT22" i="2"/>
  <c r="AQ118" i="2"/>
  <c r="AQ117" i="2"/>
  <c r="AI151" i="2"/>
  <c r="AI150" i="2"/>
  <c r="AE151" i="2"/>
  <c r="AE150" i="2"/>
  <c r="S150" i="2"/>
  <c r="S151" i="2"/>
  <c r="K150" i="2"/>
  <c r="K151" i="2"/>
  <c r="AR109" i="2"/>
  <c r="AR105" i="2"/>
  <c r="AR56" i="2"/>
  <c r="AR62" i="2"/>
  <c r="AR145" i="2"/>
  <c r="AQ112" i="2"/>
  <c r="AQ111" i="2"/>
  <c r="AQ123" i="2"/>
  <c r="AQ124" i="2"/>
  <c r="AQ99" i="2"/>
  <c r="AQ100" i="2"/>
  <c r="AU23" i="2"/>
  <c r="AV24" i="2"/>
  <c r="AQ115" i="2"/>
  <c r="AQ114" i="2"/>
  <c r="AP150" i="2"/>
  <c r="AP151" i="2"/>
  <c r="AL150" i="2"/>
  <c r="AL151" i="2"/>
  <c r="AH151" i="2"/>
  <c r="AH150" i="2"/>
  <c r="AD151" i="2"/>
  <c r="AD150" i="2"/>
  <c r="Z150" i="2"/>
  <c r="Z151" i="2"/>
  <c r="V151" i="2"/>
  <c r="V150" i="2"/>
  <c r="R151" i="2"/>
  <c r="R150" i="2"/>
  <c r="N151" i="2"/>
  <c r="N150" i="2"/>
  <c r="J151" i="2"/>
  <c r="J150" i="2"/>
  <c r="AV13" i="2"/>
  <c r="AW14" i="2"/>
  <c r="AR80" i="2"/>
  <c r="AR101" i="2"/>
  <c r="AR92" i="2"/>
  <c r="AR113" i="2"/>
  <c r="AR77" i="2"/>
  <c r="AR86" i="2"/>
  <c r="AQ121" i="2"/>
  <c r="AQ120" i="2"/>
  <c r="AQ103" i="2"/>
  <c r="AQ102" i="2"/>
  <c r="AQ105" i="2"/>
  <c r="AQ106" i="2"/>
  <c r="AS42" i="2"/>
  <c r="AS68" i="2" s="1"/>
  <c r="AM151" i="2"/>
  <c r="AM150" i="2"/>
  <c r="W150" i="2"/>
  <c r="W151" i="2"/>
  <c r="O151" i="2"/>
  <c r="O150" i="2"/>
  <c r="AU33" i="2"/>
  <c r="AV34" i="2"/>
  <c r="AQ61" i="2"/>
  <c r="AQ60" i="2"/>
  <c r="AM29" i="2"/>
  <c r="AM28" i="2"/>
  <c r="AN27" i="2"/>
  <c r="AS38" i="2"/>
  <c r="AS39" i="2"/>
  <c r="AQ142" i="2"/>
  <c r="AQ141" i="2"/>
  <c r="AO151" i="2"/>
  <c r="AO150" i="2"/>
  <c r="AK150" i="2"/>
  <c r="AK151" i="2"/>
  <c r="AG150" i="2"/>
  <c r="AG151" i="2"/>
  <c r="AC150" i="2"/>
  <c r="AC151" i="2"/>
  <c r="Y150" i="2"/>
  <c r="Y151" i="2"/>
  <c r="U151" i="2"/>
  <c r="U150" i="2"/>
  <c r="Q151" i="2"/>
  <c r="Q150" i="2"/>
  <c r="M151" i="2"/>
  <c r="M150" i="2"/>
  <c r="I150" i="2"/>
  <c r="I151" i="2"/>
  <c r="AU12" i="2"/>
  <c r="AR154" i="2"/>
  <c r="AR153" i="2"/>
  <c r="AR110" i="2"/>
  <c r="AR125" i="2"/>
  <c r="AR65" i="2"/>
  <c r="AR149" i="2"/>
  <c r="AQ72" i="2"/>
  <c r="AQ73" i="2"/>
  <c r="I152" i="2"/>
  <c r="J152" i="2"/>
  <c r="K152" i="2"/>
  <c r="L152" i="2"/>
  <c r="M152" i="2"/>
  <c r="N152" i="2"/>
  <c r="O152" i="2"/>
  <c r="P152" i="2"/>
  <c r="Q152" i="2"/>
  <c r="R152" i="2"/>
  <c r="S152" i="2"/>
  <c r="T152" i="2"/>
  <c r="U152" i="2"/>
  <c r="V152" i="2"/>
  <c r="W152" i="2"/>
  <c r="X152" i="2"/>
  <c r="Y152" i="2"/>
  <c r="Z152" i="2"/>
  <c r="AA152" i="2"/>
  <c r="AB152" i="2"/>
  <c r="AC152" i="2"/>
  <c r="AD152" i="2"/>
  <c r="AE152" i="2"/>
  <c r="AF152" i="2"/>
  <c r="AG152" i="2"/>
  <c r="AH152" i="2"/>
  <c r="AI152" i="2"/>
  <c r="AJ152" i="2"/>
  <c r="AK152" i="2"/>
  <c r="AL152" i="2"/>
  <c r="AM152" i="2"/>
  <c r="AN152" i="2"/>
  <c r="AO152" i="2"/>
  <c r="AP152" i="2"/>
  <c r="AQ152" i="2"/>
  <c r="AQ136" i="2"/>
  <c r="AQ135" i="2"/>
  <c r="AA150" i="2"/>
  <c r="AA151" i="2"/>
  <c r="AT32" i="2"/>
  <c r="AT37" i="2" s="1"/>
  <c r="AQ81" i="2"/>
  <c r="AQ82" i="2"/>
  <c r="AQ147" i="2"/>
  <c r="AQ148" i="2"/>
  <c r="AT43" i="2"/>
  <c r="AU44" i="2"/>
  <c r="AQ145" i="2"/>
  <c r="AQ144" i="2"/>
  <c r="AQ93" i="2"/>
  <c r="AQ94" i="2"/>
  <c r="AN150" i="2"/>
  <c r="AN151" i="2"/>
  <c r="AJ150" i="2"/>
  <c r="AJ151" i="2"/>
  <c r="AF150" i="2"/>
  <c r="AF151" i="2"/>
  <c r="AB150" i="2"/>
  <c r="AB151" i="2"/>
  <c r="X150" i="2"/>
  <c r="X151" i="2"/>
  <c r="T151" i="2"/>
  <c r="T150" i="2"/>
  <c r="P150" i="2"/>
  <c r="P151" i="2"/>
  <c r="L151" i="2"/>
  <c r="L150" i="2"/>
  <c r="AR74" i="2"/>
  <c r="AR116" i="2"/>
  <c r="AR146" i="2"/>
  <c r="AR122" i="2"/>
  <c r="AR119" i="2"/>
  <c r="AR140" i="2"/>
  <c r="AR95" i="2"/>
  <c r="AR134" i="2"/>
  <c r="AQ126" i="2"/>
  <c r="AQ127" i="2"/>
  <c r="AQ108" i="2"/>
  <c r="AQ109" i="2"/>
  <c r="D158" i="2"/>
  <c r="B155" i="2"/>
  <c r="AR61" i="2" l="1"/>
  <c r="AS65" i="2"/>
  <c r="AR72" i="2"/>
  <c r="AR84" i="2"/>
  <c r="AR99" i="2"/>
  <c r="AS140" i="2"/>
  <c r="AS125" i="2"/>
  <c r="AS126" i="2" s="1"/>
  <c r="AS137" i="2"/>
  <c r="AS138" i="2" s="1"/>
  <c r="AO8" i="2"/>
  <c r="AP7" i="2"/>
  <c r="AO9" i="2"/>
  <c r="AR70" i="2"/>
  <c r="AS56" i="2"/>
  <c r="AS57" i="2" s="1"/>
  <c r="AR90" i="2"/>
  <c r="AS104" i="2"/>
  <c r="AR139" i="2"/>
  <c r="AP18" i="2"/>
  <c r="AP19" i="2"/>
  <c r="AQ17" i="2"/>
  <c r="AS131" i="2"/>
  <c r="AS132" i="2" s="1"/>
  <c r="F158" i="2"/>
  <c r="C155" i="2"/>
  <c r="AR133" i="2"/>
  <c r="AR132" i="2"/>
  <c r="AS101" i="2"/>
  <c r="AS102" i="2" s="1"/>
  <c r="AS128" i="2"/>
  <c r="AS130" i="2" s="1"/>
  <c r="AQ47" i="2"/>
  <c r="AP48" i="2"/>
  <c r="AP49" i="2"/>
  <c r="AQ53" i="2"/>
  <c r="AP55" i="2"/>
  <c r="AP54" i="2"/>
  <c r="AV4" i="2"/>
  <c r="AU3" i="2"/>
  <c r="AU2" i="2" s="1"/>
  <c r="AP52" i="2"/>
  <c r="AP51" i="2"/>
  <c r="AQ50" i="2"/>
  <c r="AS141" i="2"/>
  <c r="AS142" i="2"/>
  <c r="AS127" i="2"/>
  <c r="AR124" i="2"/>
  <c r="AR123" i="2"/>
  <c r="AO153" i="2"/>
  <c r="AO154" i="2"/>
  <c r="AG154" i="2"/>
  <c r="AG153" i="2"/>
  <c r="Q153" i="2"/>
  <c r="Q154" i="2"/>
  <c r="AS129" i="2"/>
  <c r="AN154" i="2"/>
  <c r="AN153" i="2"/>
  <c r="AJ153" i="2"/>
  <c r="AJ154" i="2"/>
  <c r="AF154" i="2"/>
  <c r="AF153" i="2"/>
  <c r="AB154" i="2"/>
  <c r="AB153" i="2"/>
  <c r="X153" i="2"/>
  <c r="X154" i="2"/>
  <c r="T153" i="2"/>
  <c r="T154" i="2"/>
  <c r="P154" i="2"/>
  <c r="P153" i="2"/>
  <c r="L153" i="2"/>
  <c r="L154" i="2"/>
  <c r="AR151" i="2"/>
  <c r="AR150" i="2"/>
  <c r="AR111" i="2"/>
  <c r="AR112" i="2"/>
  <c r="AW34" i="2"/>
  <c r="AV33" i="2"/>
  <c r="AS83" i="2"/>
  <c r="AS143" i="2"/>
  <c r="AS98" i="2"/>
  <c r="AS89" i="2"/>
  <c r="AS119" i="2"/>
  <c r="AR88" i="2"/>
  <c r="AR87" i="2"/>
  <c r="AR103" i="2"/>
  <c r="AR102" i="2"/>
  <c r="AV12" i="2"/>
  <c r="AU22" i="2"/>
  <c r="AR64" i="2"/>
  <c r="AR63" i="2"/>
  <c r="AR97" i="2"/>
  <c r="AR96" i="2"/>
  <c r="AV44" i="2"/>
  <c r="AU43" i="2"/>
  <c r="AC153" i="2"/>
  <c r="AC154" i="2"/>
  <c r="M153" i="2"/>
  <c r="M154" i="2"/>
  <c r="AS58" i="2"/>
  <c r="AS70" i="2"/>
  <c r="AS69" i="2"/>
  <c r="AW24" i="2"/>
  <c r="AV23" i="2"/>
  <c r="I155" i="2"/>
  <c r="J155" i="2"/>
  <c r="K155" i="2"/>
  <c r="L155" i="2"/>
  <c r="M155" i="2"/>
  <c r="N155" i="2"/>
  <c r="O155" i="2"/>
  <c r="P155" i="2"/>
  <c r="Q155" i="2"/>
  <c r="R155" i="2"/>
  <c r="S155" i="2"/>
  <c r="T155" i="2"/>
  <c r="U155" i="2"/>
  <c r="V155" i="2"/>
  <c r="W155" i="2"/>
  <c r="X155" i="2"/>
  <c r="Y155" i="2"/>
  <c r="Z155" i="2"/>
  <c r="AA155" i="2"/>
  <c r="AB155" i="2"/>
  <c r="AC155" i="2"/>
  <c r="AD155" i="2"/>
  <c r="AE155" i="2"/>
  <c r="AF155" i="2"/>
  <c r="AG155" i="2"/>
  <c r="AH155" i="2"/>
  <c r="AI155" i="2"/>
  <c r="AJ155" i="2"/>
  <c r="AK155" i="2"/>
  <c r="AL155" i="2"/>
  <c r="AM155" i="2"/>
  <c r="AN155" i="2"/>
  <c r="AO155" i="2"/>
  <c r="AP155" i="2"/>
  <c r="AQ155" i="2"/>
  <c r="AR155" i="2"/>
  <c r="AR142" i="2"/>
  <c r="AR141" i="2"/>
  <c r="D161" i="2"/>
  <c r="B158" i="2"/>
  <c r="AR117" i="2"/>
  <c r="AR118" i="2"/>
  <c r="AM154" i="2"/>
  <c r="AM153" i="2"/>
  <c r="AI153" i="2"/>
  <c r="AI154" i="2"/>
  <c r="AA153" i="2"/>
  <c r="AA154" i="2"/>
  <c r="W153" i="2"/>
  <c r="W154" i="2"/>
  <c r="S154" i="2"/>
  <c r="S153" i="2"/>
  <c r="O154" i="2"/>
  <c r="O153" i="2"/>
  <c r="K153" i="2"/>
  <c r="K154" i="2"/>
  <c r="AR66" i="2"/>
  <c r="AR67" i="2"/>
  <c r="AN28" i="2"/>
  <c r="AN29" i="2"/>
  <c r="AO27" i="2"/>
  <c r="AU32" i="2"/>
  <c r="AU37" i="2" s="1"/>
  <c r="AS113" i="2"/>
  <c r="AS59" i="2"/>
  <c r="AS110" i="2"/>
  <c r="AS77" i="2"/>
  <c r="AS80" i="2"/>
  <c r="AS155" i="2"/>
  <c r="AS86" i="2"/>
  <c r="AS107" i="2"/>
  <c r="AS146" i="2"/>
  <c r="AS152" i="2"/>
  <c r="AR78" i="2"/>
  <c r="AR79" i="2"/>
  <c r="AR57" i="2"/>
  <c r="AR58" i="2"/>
  <c r="AT38" i="2"/>
  <c r="AT39" i="2"/>
  <c r="AK154" i="2"/>
  <c r="AK153" i="2"/>
  <c r="Y153" i="2"/>
  <c r="Y154" i="2"/>
  <c r="U153" i="2"/>
  <c r="U154" i="2"/>
  <c r="I153" i="2"/>
  <c r="I154" i="2"/>
  <c r="AR127" i="2"/>
  <c r="AR126" i="2"/>
  <c r="AS122" i="2"/>
  <c r="AS66" i="2"/>
  <c r="AS67" i="2"/>
  <c r="AS106" i="2"/>
  <c r="AS105" i="2"/>
  <c r="AR93" i="2"/>
  <c r="AR94" i="2"/>
  <c r="AX14" i="2"/>
  <c r="AW13" i="2"/>
  <c r="AR147" i="2"/>
  <c r="AR148" i="2"/>
  <c r="AT42" i="2"/>
  <c r="AT68" i="2" s="1"/>
  <c r="AQ153" i="2"/>
  <c r="AQ154" i="2"/>
  <c r="AE153" i="2"/>
  <c r="AE154" i="2"/>
  <c r="AR136" i="2"/>
  <c r="AR135" i="2"/>
  <c r="AR121" i="2"/>
  <c r="AR120" i="2"/>
  <c r="AR76" i="2"/>
  <c r="AR75" i="2"/>
  <c r="AP154" i="2"/>
  <c r="AP153" i="2"/>
  <c r="AL154" i="2"/>
  <c r="AL153" i="2"/>
  <c r="AH154" i="2"/>
  <c r="AH153" i="2"/>
  <c r="AD153" i="2"/>
  <c r="AD154" i="2"/>
  <c r="Z154" i="2"/>
  <c r="Z153" i="2"/>
  <c r="V153" i="2"/>
  <c r="V154" i="2"/>
  <c r="R153" i="2"/>
  <c r="R154" i="2"/>
  <c r="N154" i="2"/>
  <c r="N153" i="2"/>
  <c r="J153" i="2"/>
  <c r="J154" i="2"/>
  <c r="AS71" i="2"/>
  <c r="AS92" i="2"/>
  <c r="AS116" i="2"/>
  <c r="AS149" i="2"/>
  <c r="AS62" i="2"/>
  <c r="AS95" i="2"/>
  <c r="AS134" i="2"/>
  <c r="AS74" i="2"/>
  <c r="AR115" i="2"/>
  <c r="AR114" i="2"/>
  <c r="AR81" i="2"/>
  <c r="AR82" i="2"/>
  <c r="AS133" i="2" l="1"/>
  <c r="AS139" i="2"/>
  <c r="AS103" i="2"/>
  <c r="AP9" i="2"/>
  <c r="AQ7" i="2"/>
  <c r="AP8" i="2"/>
  <c r="C158" i="2"/>
  <c r="F161" i="2"/>
  <c r="AQ19" i="2"/>
  <c r="AQ18" i="2"/>
  <c r="AR17" i="2"/>
  <c r="AQ54" i="2"/>
  <c r="AQ55" i="2"/>
  <c r="AR53" i="2"/>
  <c r="AQ51" i="2"/>
  <c r="AQ52" i="2"/>
  <c r="AR50" i="2"/>
  <c r="AV3" i="2"/>
  <c r="AV2" i="2" s="1"/>
  <c r="AW4" i="2"/>
  <c r="AQ48" i="2"/>
  <c r="AQ49" i="2"/>
  <c r="AR47" i="2"/>
  <c r="AU38" i="2"/>
  <c r="AU39" i="2"/>
  <c r="AT69" i="2"/>
  <c r="AT70" i="2"/>
  <c r="AS148" i="2"/>
  <c r="AS147" i="2"/>
  <c r="AS114" i="2"/>
  <c r="AS115" i="2"/>
  <c r="AN157" i="2"/>
  <c r="AN156" i="2"/>
  <c r="AB157" i="2"/>
  <c r="AB156" i="2"/>
  <c r="AV22" i="2"/>
  <c r="AS75" i="2"/>
  <c r="AS76" i="2"/>
  <c r="AT104" i="2"/>
  <c r="AT128" i="2"/>
  <c r="AT149" i="2"/>
  <c r="AT77" i="2"/>
  <c r="AT95" i="2"/>
  <c r="AT83" i="2"/>
  <c r="AT113" i="2"/>
  <c r="AT119" i="2"/>
  <c r="AT152" i="2"/>
  <c r="AW12" i="2"/>
  <c r="AS109" i="2"/>
  <c r="AS108" i="2"/>
  <c r="AS78" i="2"/>
  <c r="AS79" i="2"/>
  <c r="AO28" i="2"/>
  <c r="AO29" i="2"/>
  <c r="AP27" i="2"/>
  <c r="B161" i="2"/>
  <c r="D164" i="2"/>
  <c r="AQ156" i="2"/>
  <c r="AQ157" i="2"/>
  <c r="AM157" i="2"/>
  <c r="AM156" i="2"/>
  <c r="AI157" i="2"/>
  <c r="AI156" i="2"/>
  <c r="AE157" i="2"/>
  <c r="AE156" i="2"/>
  <c r="AA157" i="2"/>
  <c r="AA156" i="2"/>
  <c r="W156" i="2"/>
  <c r="W157" i="2"/>
  <c r="S157" i="2"/>
  <c r="S156" i="2"/>
  <c r="O156" i="2"/>
  <c r="O157" i="2"/>
  <c r="K156" i="2"/>
  <c r="K157" i="2"/>
  <c r="AW23" i="2"/>
  <c r="AX24" i="2"/>
  <c r="AV43" i="2"/>
  <c r="AW44" i="2"/>
  <c r="AS145" i="2"/>
  <c r="AS144" i="2"/>
  <c r="AV32" i="2"/>
  <c r="AV37" i="2" s="1"/>
  <c r="AS72" i="2"/>
  <c r="AS73" i="2"/>
  <c r="AT155" i="2"/>
  <c r="AT125" i="2"/>
  <c r="AT86" i="2"/>
  <c r="AS81" i="2"/>
  <c r="AS82" i="2"/>
  <c r="I158" i="2"/>
  <c r="J158" i="2"/>
  <c r="K158" i="2"/>
  <c r="L158" i="2"/>
  <c r="M158" i="2"/>
  <c r="N158" i="2"/>
  <c r="O158" i="2"/>
  <c r="P158" i="2"/>
  <c r="Q158" i="2"/>
  <c r="R158" i="2"/>
  <c r="S158" i="2"/>
  <c r="T158" i="2"/>
  <c r="U158" i="2"/>
  <c r="V158" i="2"/>
  <c r="W158" i="2"/>
  <c r="X158" i="2"/>
  <c r="Y158" i="2"/>
  <c r="Z158" i="2"/>
  <c r="AA158" i="2"/>
  <c r="AB158" i="2"/>
  <c r="AC158" i="2"/>
  <c r="AD158" i="2"/>
  <c r="AE158" i="2"/>
  <c r="AF158" i="2"/>
  <c r="AG158" i="2"/>
  <c r="AH158" i="2"/>
  <c r="AI158" i="2"/>
  <c r="AJ158" i="2"/>
  <c r="AK158" i="2"/>
  <c r="AL158" i="2"/>
  <c r="AM158" i="2"/>
  <c r="AN158" i="2"/>
  <c r="AO158" i="2"/>
  <c r="AP158" i="2"/>
  <c r="AQ158" i="2"/>
  <c r="AR158" i="2"/>
  <c r="AS158" i="2"/>
  <c r="AF157" i="2"/>
  <c r="AF156" i="2"/>
  <c r="T157" i="2"/>
  <c r="T156" i="2"/>
  <c r="L157" i="2"/>
  <c r="L156" i="2"/>
  <c r="AT59" i="2"/>
  <c r="AT74" i="2"/>
  <c r="AT98" i="2"/>
  <c r="AT89" i="2"/>
  <c r="AS87" i="2"/>
  <c r="AS88" i="2"/>
  <c r="AS111" i="2"/>
  <c r="AS112" i="2"/>
  <c r="AP156" i="2"/>
  <c r="AP157" i="2"/>
  <c r="AL156" i="2"/>
  <c r="AL157" i="2"/>
  <c r="AH157" i="2"/>
  <c r="AH156" i="2"/>
  <c r="AD157" i="2"/>
  <c r="AD156" i="2"/>
  <c r="Z157" i="2"/>
  <c r="Z156" i="2"/>
  <c r="V157" i="2"/>
  <c r="V156" i="2"/>
  <c r="R157" i="2"/>
  <c r="R156" i="2"/>
  <c r="N156" i="2"/>
  <c r="N157" i="2"/>
  <c r="J156" i="2"/>
  <c r="J157" i="2"/>
  <c r="AS120" i="2"/>
  <c r="AS121" i="2"/>
  <c r="AX34" i="2"/>
  <c r="AW33" i="2"/>
  <c r="AS63" i="2"/>
  <c r="AS64" i="2"/>
  <c r="AT107" i="2"/>
  <c r="AT62" i="2"/>
  <c r="AT143" i="2"/>
  <c r="AR156" i="2"/>
  <c r="AR157" i="2"/>
  <c r="AJ157" i="2"/>
  <c r="AJ156" i="2"/>
  <c r="X157" i="2"/>
  <c r="X156" i="2"/>
  <c r="P157" i="2"/>
  <c r="P156" i="2"/>
  <c r="AU42" i="2"/>
  <c r="AU161" i="2"/>
  <c r="AS99" i="2"/>
  <c r="AS100" i="2"/>
  <c r="AS151" i="2"/>
  <c r="AS150" i="2"/>
  <c r="AT122" i="2"/>
  <c r="AS136" i="2"/>
  <c r="AS135" i="2"/>
  <c r="AS118" i="2"/>
  <c r="AS117" i="2"/>
  <c r="AT140" i="2"/>
  <c r="AT131" i="2"/>
  <c r="AT101" i="2"/>
  <c r="AT158" i="2"/>
  <c r="AT134" i="2"/>
  <c r="AX13" i="2"/>
  <c r="AY14" i="2"/>
  <c r="AS96" i="2"/>
  <c r="AS97" i="2"/>
  <c r="AS93" i="2"/>
  <c r="AS94" i="2"/>
  <c r="AT92" i="2"/>
  <c r="AT137" i="2"/>
  <c r="AT80" i="2"/>
  <c r="AT110" i="2"/>
  <c r="AT146" i="2"/>
  <c r="AT65" i="2"/>
  <c r="AT116" i="2"/>
  <c r="AT56" i="2"/>
  <c r="AT71" i="2"/>
  <c r="AS123" i="2"/>
  <c r="AS124" i="2"/>
  <c r="AS153" i="2"/>
  <c r="AS154" i="2"/>
  <c r="AS156" i="2"/>
  <c r="AS157" i="2"/>
  <c r="AS61" i="2"/>
  <c r="AS60" i="2"/>
  <c r="AO157" i="2"/>
  <c r="AO156" i="2"/>
  <c r="AK157" i="2"/>
  <c r="AK156" i="2"/>
  <c r="AG156" i="2"/>
  <c r="AG157" i="2"/>
  <c r="AC156" i="2"/>
  <c r="AC157" i="2"/>
  <c r="Y156" i="2"/>
  <c r="Y157" i="2"/>
  <c r="U157" i="2"/>
  <c r="U156" i="2"/>
  <c r="Q157" i="2"/>
  <c r="Q156" i="2"/>
  <c r="M156" i="2"/>
  <c r="M157" i="2"/>
  <c r="I157" i="2"/>
  <c r="I156" i="2"/>
  <c r="AS91" i="2"/>
  <c r="AS90" i="2"/>
  <c r="AS84" i="2"/>
  <c r="AS85" i="2"/>
  <c r="AR7" i="2" l="1"/>
  <c r="AQ9" i="2"/>
  <c r="AQ8" i="2"/>
  <c r="C161" i="2"/>
  <c r="F164" i="2"/>
  <c r="AR19" i="2"/>
  <c r="AR18" i="2"/>
  <c r="AS17" i="2"/>
  <c r="AW3" i="2"/>
  <c r="AW2" i="2" s="1"/>
  <c r="AX4" i="2"/>
  <c r="AU137" i="2"/>
  <c r="AU138" i="2" s="1"/>
  <c r="AR48" i="2"/>
  <c r="AS47" i="2"/>
  <c r="AR49" i="2"/>
  <c r="AR55" i="2"/>
  <c r="AR54" i="2"/>
  <c r="AS53" i="2"/>
  <c r="AS50" i="2"/>
  <c r="AR52" i="2"/>
  <c r="AR51" i="2"/>
  <c r="AV38" i="2"/>
  <c r="AV39" i="2"/>
  <c r="AU139" i="2"/>
  <c r="AT67" i="2"/>
  <c r="AT66" i="2"/>
  <c r="AU56" i="2"/>
  <c r="AU110" i="2"/>
  <c r="AU149" i="2"/>
  <c r="AU77" i="2"/>
  <c r="AU122" i="2"/>
  <c r="AU83" i="2"/>
  <c r="AT108" i="2"/>
  <c r="AT109" i="2"/>
  <c r="AY34" i="2"/>
  <c r="AX33" i="2"/>
  <c r="AT90" i="2"/>
  <c r="AT91" i="2"/>
  <c r="AS160" i="2"/>
  <c r="AS159" i="2"/>
  <c r="AO159" i="2"/>
  <c r="AO160" i="2"/>
  <c r="AK159" i="2"/>
  <c r="AK160" i="2"/>
  <c r="AG159" i="2"/>
  <c r="AG160" i="2"/>
  <c r="AC159" i="2"/>
  <c r="AC160" i="2"/>
  <c r="Y159" i="2"/>
  <c r="Y160" i="2"/>
  <c r="U159" i="2"/>
  <c r="U160" i="2"/>
  <c r="Q159" i="2"/>
  <c r="Q160" i="2"/>
  <c r="M160" i="2"/>
  <c r="M159" i="2"/>
  <c r="I159" i="2"/>
  <c r="I160" i="2"/>
  <c r="AT127" i="2"/>
  <c r="AT126" i="2"/>
  <c r="AW22" i="2"/>
  <c r="I161" i="2"/>
  <c r="J161" i="2"/>
  <c r="K161" i="2"/>
  <c r="L161" i="2"/>
  <c r="M161" i="2"/>
  <c r="N161" i="2"/>
  <c r="O161" i="2"/>
  <c r="P161" i="2"/>
  <c r="Q161" i="2"/>
  <c r="R161" i="2"/>
  <c r="S161" i="2"/>
  <c r="T161" i="2"/>
  <c r="U161" i="2"/>
  <c r="V161" i="2"/>
  <c r="W161" i="2"/>
  <c r="X161" i="2"/>
  <c r="Y161" i="2"/>
  <c r="Z161" i="2"/>
  <c r="AA161" i="2"/>
  <c r="AB161" i="2"/>
  <c r="AC161" i="2"/>
  <c r="AD161" i="2"/>
  <c r="AE161" i="2"/>
  <c r="AF161" i="2"/>
  <c r="AG161" i="2"/>
  <c r="AH161" i="2"/>
  <c r="AI161" i="2"/>
  <c r="AJ161" i="2"/>
  <c r="AK161" i="2"/>
  <c r="AL161" i="2"/>
  <c r="AM161" i="2"/>
  <c r="AN161" i="2"/>
  <c r="AO161" i="2"/>
  <c r="AP161" i="2"/>
  <c r="AQ161" i="2"/>
  <c r="AR161" i="2"/>
  <c r="AS161" i="2"/>
  <c r="AT161" i="2"/>
  <c r="AT115" i="2"/>
  <c r="AT114" i="2"/>
  <c r="AT151" i="2"/>
  <c r="AT150" i="2"/>
  <c r="AT73" i="2"/>
  <c r="AT72" i="2"/>
  <c r="AT147" i="2"/>
  <c r="AT148" i="2"/>
  <c r="AT94" i="2"/>
  <c r="AT93" i="2"/>
  <c r="AT159" i="2"/>
  <c r="AT160" i="2"/>
  <c r="AT141" i="2"/>
  <c r="AT142" i="2"/>
  <c r="AU104" i="2"/>
  <c r="AU71" i="2"/>
  <c r="AU101" i="2"/>
  <c r="AU98" i="2"/>
  <c r="AU125" i="2"/>
  <c r="AU119" i="2"/>
  <c r="AU92" i="2"/>
  <c r="AU140" i="2"/>
  <c r="AU89" i="2"/>
  <c r="AU68" i="2"/>
  <c r="AU116" i="2"/>
  <c r="AT145" i="2"/>
  <c r="AT144" i="2"/>
  <c r="AT100" i="2"/>
  <c r="AT99" i="2"/>
  <c r="AR160" i="2"/>
  <c r="AR159" i="2"/>
  <c r="AN160" i="2"/>
  <c r="AN159" i="2"/>
  <c r="AJ159" i="2"/>
  <c r="AJ160" i="2"/>
  <c r="AF159" i="2"/>
  <c r="AF160" i="2"/>
  <c r="AB160" i="2"/>
  <c r="AB159" i="2"/>
  <c r="X159" i="2"/>
  <c r="X160" i="2"/>
  <c r="T160" i="2"/>
  <c r="T159" i="2"/>
  <c r="P160" i="2"/>
  <c r="P159" i="2"/>
  <c r="L159" i="2"/>
  <c r="L160" i="2"/>
  <c r="AT156" i="2"/>
  <c r="AT157" i="2"/>
  <c r="AX44" i="2"/>
  <c r="AW43" i="2"/>
  <c r="AP28" i="2"/>
  <c r="AP29" i="2"/>
  <c r="AQ27" i="2"/>
  <c r="AT84" i="2"/>
  <c r="AT85" i="2"/>
  <c r="AT129" i="2"/>
  <c r="AT130" i="2"/>
  <c r="AT57" i="2"/>
  <c r="AT58" i="2"/>
  <c r="AT103" i="2"/>
  <c r="AT102" i="2"/>
  <c r="AT123" i="2"/>
  <c r="AT124" i="2"/>
  <c r="AU134" i="2"/>
  <c r="AU158" i="2"/>
  <c r="AU163" i="2"/>
  <c r="AU162" i="2"/>
  <c r="AU146" i="2"/>
  <c r="AU155" i="2"/>
  <c r="AU113" i="2"/>
  <c r="AU86" i="2"/>
  <c r="AU74" i="2"/>
  <c r="AU143" i="2"/>
  <c r="AT75" i="2"/>
  <c r="AT76" i="2"/>
  <c r="AQ160" i="2"/>
  <c r="AQ159" i="2"/>
  <c r="AM160" i="2"/>
  <c r="AM159" i="2"/>
  <c r="AI160" i="2"/>
  <c r="AI159" i="2"/>
  <c r="AE160" i="2"/>
  <c r="AE159" i="2"/>
  <c r="AA159" i="2"/>
  <c r="AA160" i="2"/>
  <c r="W159" i="2"/>
  <c r="W160" i="2"/>
  <c r="S160" i="2"/>
  <c r="S159" i="2"/>
  <c r="O160" i="2"/>
  <c r="O159" i="2"/>
  <c r="K160" i="2"/>
  <c r="K159" i="2"/>
  <c r="AV42" i="2"/>
  <c r="AT153" i="2"/>
  <c r="AT154" i="2"/>
  <c r="AT97" i="2"/>
  <c r="AT96" i="2"/>
  <c r="AT106" i="2"/>
  <c r="AT105" i="2"/>
  <c r="AT138" i="2"/>
  <c r="AT139" i="2"/>
  <c r="AT135" i="2"/>
  <c r="AT136" i="2"/>
  <c r="AU128" i="2"/>
  <c r="AT112" i="2"/>
  <c r="AT111" i="2"/>
  <c r="AZ14" i="2"/>
  <c r="AY13" i="2"/>
  <c r="AT118" i="2"/>
  <c r="AT117" i="2"/>
  <c r="AT81" i="2"/>
  <c r="AT82" i="2"/>
  <c r="AX12" i="2"/>
  <c r="AT133" i="2"/>
  <c r="AT132" i="2"/>
  <c r="AU62" i="2"/>
  <c r="AU131" i="2"/>
  <c r="AU65" i="2"/>
  <c r="AU80" i="2"/>
  <c r="AU95" i="2"/>
  <c r="AU107" i="2"/>
  <c r="AU59" i="2"/>
  <c r="AU152" i="2"/>
  <c r="AT63" i="2"/>
  <c r="AT64" i="2"/>
  <c r="AW32" i="2"/>
  <c r="AW37" i="2" s="1"/>
  <c r="AT60" i="2"/>
  <c r="AT61" i="2"/>
  <c r="AP159" i="2"/>
  <c r="AP160" i="2"/>
  <c r="AL159" i="2"/>
  <c r="AL160" i="2"/>
  <c r="AH160" i="2"/>
  <c r="AH159" i="2"/>
  <c r="AD160" i="2"/>
  <c r="AD159" i="2"/>
  <c r="Z159" i="2"/>
  <c r="Z160" i="2"/>
  <c r="V160" i="2"/>
  <c r="V159" i="2"/>
  <c r="R160" i="2"/>
  <c r="R159" i="2"/>
  <c r="N160" i="2"/>
  <c r="N159" i="2"/>
  <c r="J160" i="2"/>
  <c r="J159" i="2"/>
  <c r="AT88" i="2"/>
  <c r="AT87" i="2"/>
  <c r="AY24" i="2"/>
  <c r="AX23" i="2"/>
  <c r="B164" i="2"/>
  <c r="D167" i="2"/>
  <c r="AT121" i="2"/>
  <c r="AT120" i="2"/>
  <c r="AT78" i="2"/>
  <c r="AT79" i="2"/>
  <c r="AV146" i="2" l="1"/>
  <c r="AV122" i="2"/>
  <c r="AR9" i="2"/>
  <c r="AR8" i="2"/>
  <c r="AS7" i="2"/>
  <c r="AV59" i="2"/>
  <c r="AS19" i="2"/>
  <c r="AS18" i="2"/>
  <c r="AT17" i="2"/>
  <c r="C164" i="2"/>
  <c r="F167" i="2"/>
  <c r="AV65" i="2"/>
  <c r="AV67" i="2" s="1"/>
  <c r="AV101" i="2"/>
  <c r="AV103" i="2" s="1"/>
  <c r="AX3" i="2"/>
  <c r="AX2" i="2" s="1"/>
  <c r="AY4" i="2"/>
  <c r="AV137" i="2"/>
  <c r="AV139" i="2" s="1"/>
  <c r="AV119" i="2"/>
  <c r="AV121" i="2" s="1"/>
  <c r="AV68" i="2"/>
  <c r="AV69" i="2" s="1"/>
  <c r="AV98" i="2"/>
  <c r="AV99" i="2" s="1"/>
  <c r="AV140" i="2"/>
  <c r="AV142" i="2" s="1"/>
  <c r="AV131" i="2"/>
  <c r="AV133" i="2" s="1"/>
  <c r="AV128" i="2"/>
  <c r="AV83" i="2"/>
  <c r="AV110" i="2"/>
  <c r="AV111" i="2" s="1"/>
  <c r="AV158" i="2"/>
  <c r="AV159" i="2" s="1"/>
  <c r="AV77" i="2"/>
  <c r="AV78" i="2" s="1"/>
  <c r="AV74" i="2"/>
  <c r="AV75" i="2" s="1"/>
  <c r="AS51" i="2"/>
  <c r="AS52" i="2"/>
  <c r="AT50" i="2"/>
  <c r="AV92" i="2"/>
  <c r="AV93" i="2" s="1"/>
  <c r="AS54" i="2"/>
  <c r="AT53" i="2"/>
  <c r="AS55" i="2"/>
  <c r="AS49" i="2"/>
  <c r="AT47" i="2"/>
  <c r="AS48" i="2"/>
  <c r="AX22" i="2"/>
  <c r="AU153" i="2"/>
  <c r="AU154" i="2"/>
  <c r="AV147" i="2"/>
  <c r="AV148" i="2"/>
  <c r="AV132" i="2"/>
  <c r="AU145" i="2"/>
  <c r="AU144" i="2"/>
  <c r="AW42" i="2"/>
  <c r="AW68" i="2" s="1"/>
  <c r="AU91" i="2"/>
  <c r="AU90" i="2"/>
  <c r="AU127" i="2"/>
  <c r="AU126" i="2"/>
  <c r="AU105" i="2"/>
  <c r="AU106" i="2"/>
  <c r="AS163" i="2"/>
  <c r="AS162" i="2"/>
  <c r="AO163" i="2"/>
  <c r="AO162" i="2"/>
  <c r="AK163" i="2"/>
  <c r="AK162" i="2"/>
  <c r="AG162" i="2"/>
  <c r="AG163" i="2"/>
  <c r="AC162" i="2"/>
  <c r="AC163" i="2"/>
  <c r="Y162" i="2"/>
  <c r="Y163" i="2"/>
  <c r="U163" i="2"/>
  <c r="U162" i="2"/>
  <c r="Q163" i="2"/>
  <c r="Q162" i="2"/>
  <c r="M162" i="2"/>
  <c r="M163" i="2"/>
  <c r="I162" i="2"/>
  <c r="I163" i="2"/>
  <c r="AU151" i="2"/>
  <c r="AU150" i="2"/>
  <c r="AY23" i="2"/>
  <c r="AZ24" i="2"/>
  <c r="AU60" i="2"/>
  <c r="AU61" i="2"/>
  <c r="AU67" i="2"/>
  <c r="AU66" i="2"/>
  <c r="BA14" i="2"/>
  <c r="AZ13" i="2"/>
  <c r="AV107" i="2"/>
  <c r="AV116" i="2"/>
  <c r="AV149" i="2"/>
  <c r="AV113" i="2"/>
  <c r="AV155" i="2"/>
  <c r="AV95" i="2"/>
  <c r="AV143" i="2"/>
  <c r="AV62" i="2"/>
  <c r="AV80" i="2"/>
  <c r="AV161" i="2"/>
  <c r="AU76" i="2"/>
  <c r="AU75" i="2"/>
  <c r="AU157" i="2"/>
  <c r="AU156" i="2"/>
  <c r="AU160" i="2"/>
  <c r="AU159" i="2"/>
  <c r="AQ28" i="2"/>
  <c r="AQ29" i="2"/>
  <c r="AR27" i="2"/>
  <c r="AY44" i="2"/>
  <c r="AX43" i="2"/>
  <c r="AU117" i="2"/>
  <c r="AU118" i="2"/>
  <c r="AU141" i="2"/>
  <c r="AU142" i="2"/>
  <c r="AU100" i="2"/>
  <c r="AU99" i="2"/>
  <c r="AR162" i="2"/>
  <c r="AR163" i="2"/>
  <c r="AN163" i="2"/>
  <c r="AN162" i="2"/>
  <c r="AJ162" i="2"/>
  <c r="AJ163" i="2"/>
  <c r="AF162" i="2"/>
  <c r="AF163" i="2"/>
  <c r="AB163" i="2"/>
  <c r="AB162" i="2"/>
  <c r="X162" i="2"/>
  <c r="X163" i="2"/>
  <c r="T163" i="2"/>
  <c r="T162" i="2"/>
  <c r="P163" i="2"/>
  <c r="P162" i="2"/>
  <c r="L162" i="2"/>
  <c r="L163" i="2"/>
  <c r="AX32" i="2"/>
  <c r="AX37" i="2" s="1"/>
  <c r="AU85" i="2"/>
  <c r="AU84" i="2"/>
  <c r="AU112" i="2"/>
  <c r="AU111" i="2"/>
  <c r="AU81" i="2"/>
  <c r="AU82" i="2"/>
  <c r="D170" i="2"/>
  <c r="B167" i="2"/>
  <c r="AW167" i="2" s="1"/>
  <c r="AU109" i="2"/>
  <c r="AU108" i="2"/>
  <c r="AU133" i="2"/>
  <c r="AU132" i="2"/>
  <c r="AV104" i="2"/>
  <c r="AV152" i="2"/>
  <c r="AV160" i="2"/>
  <c r="AV94" i="2"/>
  <c r="AV89" i="2"/>
  <c r="AV102" i="2"/>
  <c r="AV130" i="2"/>
  <c r="AV129" i="2"/>
  <c r="AV123" i="2"/>
  <c r="AV124" i="2"/>
  <c r="AU88" i="2"/>
  <c r="AU87" i="2"/>
  <c r="AU148" i="2"/>
  <c r="AU147" i="2"/>
  <c r="AU135" i="2"/>
  <c r="AU136" i="2"/>
  <c r="AU70" i="2"/>
  <c r="AU69" i="2"/>
  <c r="AU93" i="2"/>
  <c r="AU94" i="2"/>
  <c r="AU103" i="2"/>
  <c r="AU102" i="2"/>
  <c r="AQ163" i="2"/>
  <c r="AQ162" i="2"/>
  <c r="AM162" i="2"/>
  <c r="AM163" i="2"/>
  <c r="AI162" i="2"/>
  <c r="AI163" i="2"/>
  <c r="AE163" i="2"/>
  <c r="AE162" i="2"/>
  <c r="AA163" i="2"/>
  <c r="AA162" i="2"/>
  <c r="W163" i="2"/>
  <c r="W162" i="2"/>
  <c r="S162" i="2"/>
  <c r="S163" i="2"/>
  <c r="O162" i="2"/>
  <c r="O163" i="2"/>
  <c r="K163" i="2"/>
  <c r="K162" i="2"/>
  <c r="AZ34" i="2"/>
  <c r="AY33" i="2"/>
  <c r="AU123" i="2"/>
  <c r="AU124" i="2"/>
  <c r="AU57" i="2"/>
  <c r="AU58" i="2"/>
  <c r="AW39" i="2"/>
  <c r="AW38" i="2"/>
  <c r="AY12" i="2"/>
  <c r="AV61" i="2"/>
  <c r="AV60" i="2"/>
  <c r="I164" i="2"/>
  <c r="J164" i="2"/>
  <c r="K164" i="2"/>
  <c r="L164" i="2"/>
  <c r="M164" i="2"/>
  <c r="N164" i="2"/>
  <c r="O164" i="2"/>
  <c r="P164" i="2"/>
  <c r="Q164" i="2"/>
  <c r="R164" i="2"/>
  <c r="S164" i="2"/>
  <c r="T164" i="2"/>
  <c r="U164" i="2"/>
  <c r="V164" i="2"/>
  <c r="W164" i="2"/>
  <c r="X164" i="2"/>
  <c r="Y164" i="2"/>
  <c r="Z164" i="2"/>
  <c r="AA164" i="2"/>
  <c r="AB164" i="2"/>
  <c r="AC164" i="2"/>
  <c r="AD164" i="2"/>
  <c r="AE164" i="2"/>
  <c r="AF164" i="2"/>
  <c r="AG164" i="2"/>
  <c r="AH164" i="2"/>
  <c r="AI164" i="2"/>
  <c r="AJ164" i="2"/>
  <c r="AK164" i="2"/>
  <c r="AL164" i="2"/>
  <c r="AM164" i="2"/>
  <c r="AN164" i="2"/>
  <c r="AO164" i="2"/>
  <c r="AP164" i="2"/>
  <c r="AQ164" i="2"/>
  <c r="AR164" i="2"/>
  <c r="AS164" i="2"/>
  <c r="AT164" i="2"/>
  <c r="AU164" i="2"/>
  <c r="AU97" i="2"/>
  <c r="AU96" i="2"/>
  <c r="AU64" i="2"/>
  <c r="AU63" i="2"/>
  <c r="AU129" i="2"/>
  <c r="AU130" i="2"/>
  <c r="AV125" i="2"/>
  <c r="AV86" i="2"/>
  <c r="AV134" i="2"/>
  <c r="AV56" i="2"/>
  <c r="AV71" i="2"/>
  <c r="AV164" i="2"/>
  <c r="AU114" i="2"/>
  <c r="AU115" i="2"/>
  <c r="AU121" i="2"/>
  <c r="AU120" i="2"/>
  <c r="AU73" i="2"/>
  <c r="AU72" i="2"/>
  <c r="AT162" i="2"/>
  <c r="AT163" i="2"/>
  <c r="AP162" i="2"/>
  <c r="AP163" i="2"/>
  <c r="AL163" i="2"/>
  <c r="AL162" i="2"/>
  <c r="AH163" i="2"/>
  <c r="AH162" i="2"/>
  <c r="AD163" i="2"/>
  <c r="AD162" i="2"/>
  <c r="Z162" i="2"/>
  <c r="Z163" i="2"/>
  <c r="V163" i="2"/>
  <c r="V162" i="2"/>
  <c r="R163" i="2"/>
  <c r="R162" i="2"/>
  <c r="N163" i="2"/>
  <c r="N162" i="2"/>
  <c r="J163" i="2"/>
  <c r="J162" i="2"/>
  <c r="AU78" i="2"/>
  <c r="AU79" i="2"/>
  <c r="AV76" i="2" l="1"/>
  <c r="AV112" i="2"/>
  <c r="AW101" i="2"/>
  <c r="AW103" i="2" s="1"/>
  <c r="AW140" i="2"/>
  <c r="AW141" i="2" s="1"/>
  <c r="AV120" i="2"/>
  <c r="AS8" i="2"/>
  <c r="AS9" i="2"/>
  <c r="AT7" i="2"/>
  <c r="AV66" i="2"/>
  <c r="F170" i="2"/>
  <c r="C167" i="2"/>
  <c r="AW89" i="2"/>
  <c r="AW91" i="2" s="1"/>
  <c r="AV138" i="2"/>
  <c r="AW59" i="2"/>
  <c r="AW61" i="2" s="1"/>
  <c r="AW161" i="2"/>
  <c r="AW162" i="2" s="1"/>
  <c r="AV141" i="2"/>
  <c r="AW92" i="2"/>
  <c r="AW83" i="2"/>
  <c r="AW85" i="2" s="1"/>
  <c r="AV85" i="2"/>
  <c r="AW152" i="2"/>
  <c r="AW153" i="2" s="1"/>
  <c r="AW113" i="2"/>
  <c r="AW115" i="2" s="1"/>
  <c r="AV70" i="2"/>
  <c r="AT18" i="2"/>
  <c r="AT19" i="2"/>
  <c r="AU17" i="2"/>
  <c r="AT52" i="2"/>
  <c r="AU50" i="2"/>
  <c r="AT51" i="2"/>
  <c r="AU53" i="2"/>
  <c r="AT54" i="2"/>
  <c r="AT55" i="2"/>
  <c r="AV79" i="2"/>
  <c r="AV100" i="2"/>
  <c r="AW86" i="2"/>
  <c r="AW88" i="2" s="1"/>
  <c r="AU47" i="2"/>
  <c r="AT49" i="2"/>
  <c r="AT48" i="2"/>
  <c r="AY3" i="2"/>
  <c r="AY2" i="2" s="1"/>
  <c r="AZ4" i="2"/>
  <c r="AV84" i="2"/>
  <c r="AW128" i="2"/>
  <c r="AW130" i="2" s="1"/>
  <c r="AW56" i="2"/>
  <c r="AW57" i="2" s="1"/>
  <c r="AW146" i="2"/>
  <c r="AW148" i="2" s="1"/>
  <c r="AW158" i="2"/>
  <c r="AW160" i="2" s="1"/>
  <c r="AX38" i="2"/>
  <c r="AX39" i="2"/>
  <c r="AW169" i="2"/>
  <c r="AW168" i="2"/>
  <c r="AW114" i="2"/>
  <c r="AQ166" i="2"/>
  <c r="AQ165" i="2"/>
  <c r="AI166" i="2"/>
  <c r="AI165" i="2"/>
  <c r="AA166" i="2"/>
  <c r="AA165" i="2"/>
  <c r="S166" i="2"/>
  <c r="S165" i="2"/>
  <c r="K165" i="2"/>
  <c r="K166" i="2"/>
  <c r="AV63" i="2"/>
  <c r="AV64" i="2"/>
  <c r="AW129" i="2"/>
  <c r="AV58" i="2"/>
  <c r="AV57" i="2"/>
  <c r="AT165" i="2"/>
  <c r="AT166" i="2"/>
  <c r="AP166" i="2"/>
  <c r="AP165" i="2"/>
  <c r="AL165" i="2"/>
  <c r="AL166" i="2"/>
  <c r="AH165" i="2"/>
  <c r="AH166" i="2"/>
  <c r="AD166" i="2"/>
  <c r="AD165" i="2"/>
  <c r="Z166" i="2"/>
  <c r="Z165" i="2"/>
  <c r="V165" i="2"/>
  <c r="V166" i="2"/>
  <c r="R166" i="2"/>
  <c r="R165" i="2"/>
  <c r="N166" i="2"/>
  <c r="N165" i="2"/>
  <c r="J165" i="2"/>
  <c r="J166" i="2"/>
  <c r="AV153" i="2"/>
  <c r="AV154" i="2"/>
  <c r="AR29" i="2"/>
  <c r="AR28" i="2"/>
  <c r="AS27" i="2"/>
  <c r="AV145" i="2"/>
  <c r="AV144" i="2"/>
  <c r="AV150" i="2"/>
  <c r="AV151" i="2"/>
  <c r="AY22" i="2"/>
  <c r="AW107" i="2"/>
  <c r="AW131" i="2"/>
  <c r="AW77" i="2"/>
  <c r="AW65" i="2"/>
  <c r="AW134" i="2"/>
  <c r="AW125" i="2"/>
  <c r="AW119" i="2"/>
  <c r="AW116" i="2"/>
  <c r="AW122" i="2"/>
  <c r="AW80" i="2"/>
  <c r="AV73" i="2"/>
  <c r="AV72" i="2"/>
  <c r="AU166" i="2"/>
  <c r="AU165" i="2"/>
  <c r="AM165" i="2"/>
  <c r="AM166" i="2"/>
  <c r="AE165" i="2"/>
  <c r="AE166" i="2"/>
  <c r="W166" i="2"/>
  <c r="W165" i="2"/>
  <c r="O165" i="2"/>
  <c r="O166" i="2"/>
  <c r="AW154" i="2"/>
  <c r="AV126" i="2"/>
  <c r="AV127" i="2"/>
  <c r="AV135" i="2"/>
  <c r="AV136" i="2"/>
  <c r="AS166" i="2"/>
  <c r="AS165" i="2"/>
  <c r="AK165" i="2"/>
  <c r="AK166" i="2"/>
  <c r="AC166" i="2"/>
  <c r="AC165" i="2"/>
  <c r="M165" i="2"/>
  <c r="M166" i="2"/>
  <c r="AV106" i="2"/>
  <c r="AV105" i="2"/>
  <c r="AV163" i="2"/>
  <c r="AV162" i="2"/>
  <c r="AV96" i="2"/>
  <c r="AV97" i="2"/>
  <c r="AV118" i="2"/>
  <c r="AV117" i="2"/>
  <c r="AZ12" i="2"/>
  <c r="AW70" i="2"/>
  <c r="AW69" i="2"/>
  <c r="AW94" i="2"/>
  <c r="AW93" i="2"/>
  <c r="AW71" i="2"/>
  <c r="AW104" i="2"/>
  <c r="AW149" i="2"/>
  <c r="AZ33" i="2"/>
  <c r="BA34" i="2"/>
  <c r="D173" i="2"/>
  <c r="B170" i="2"/>
  <c r="AY43" i="2"/>
  <c r="AZ44" i="2"/>
  <c r="AV114" i="2"/>
  <c r="AV115" i="2"/>
  <c r="BA24" i="2"/>
  <c r="AZ23" i="2"/>
  <c r="AW62" i="2"/>
  <c r="AW142" i="2"/>
  <c r="AO166" i="2"/>
  <c r="AO165" i="2"/>
  <c r="AG165" i="2"/>
  <c r="AG166" i="2"/>
  <c r="Y166" i="2"/>
  <c r="Y165" i="2"/>
  <c r="U165" i="2"/>
  <c r="U166" i="2"/>
  <c r="Q166" i="2"/>
  <c r="Q165" i="2"/>
  <c r="I165" i="2"/>
  <c r="I166" i="2"/>
  <c r="AV166" i="2"/>
  <c r="AV165" i="2"/>
  <c r="AV87" i="2"/>
  <c r="AV88" i="2"/>
  <c r="AR165" i="2"/>
  <c r="AR166" i="2"/>
  <c r="AN165" i="2"/>
  <c r="AN166" i="2"/>
  <c r="AJ166" i="2"/>
  <c r="AJ165" i="2"/>
  <c r="AF165" i="2"/>
  <c r="AF166" i="2"/>
  <c r="AB166" i="2"/>
  <c r="AB165" i="2"/>
  <c r="X165" i="2"/>
  <c r="X166" i="2"/>
  <c r="T165" i="2"/>
  <c r="T166" i="2"/>
  <c r="P166" i="2"/>
  <c r="P165" i="2"/>
  <c r="L166" i="2"/>
  <c r="L165" i="2"/>
  <c r="AY32" i="2"/>
  <c r="AY37" i="2" s="1"/>
  <c r="AV91" i="2"/>
  <c r="AV90" i="2"/>
  <c r="I167" i="2"/>
  <c r="J167" i="2"/>
  <c r="K167" i="2"/>
  <c r="L167" i="2"/>
  <c r="M167" i="2"/>
  <c r="N167" i="2"/>
  <c r="O167" i="2"/>
  <c r="P167" i="2"/>
  <c r="Q167" i="2"/>
  <c r="R167" i="2"/>
  <c r="S167" i="2"/>
  <c r="T167" i="2"/>
  <c r="U167" i="2"/>
  <c r="V167" i="2"/>
  <c r="W167" i="2"/>
  <c r="X167" i="2"/>
  <c r="Y167" i="2"/>
  <c r="Z167" i="2"/>
  <c r="AA167" i="2"/>
  <c r="AB167" i="2"/>
  <c r="AC167" i="2"/>
  <c r="AD167" i="2"/>
  <c r="AE167" i="2"/>
  <c r="AF167" i="2"/>
  <c r="AG167" i="2"/>
  <c r="AH167" i="2"/>
  <c r="AI167" i="2"/>
  <c r="AJ167" i="2"/>
  <c r="AK167" i="2"/>
  <c r="AL167" i="2"/>
  <c r="AM167" i="2"/>
  <c r="AN167" i="2"/>
  <c r="AO167" i="2"/>
  <c r="AP167" i="2"/>
  <c r="AQ167" i="2"/>
  <c r="AR167" i="2"/>
  <c r="AS167" i="2"/>
  <c r="AT167" i="2"/>
  <c r="AU167" i="2"/>
  <c r="AV167" i="2"/>
  <c r="AX42" i="2"/>
  <c r="AX167" i="2" s="1"/>
  <c r="AX170" i="2"/>
  <c r="AV82" i="2"/>
  <c r="AV81" i="2"/>
  <c r="AV156" i="2"/>
  <c r="AV157" i="2"/>
  <c r="AV109" i="2"/>
  <c r="AV108" i="2"/>
  <c r="BB14" i="2"/>
  <c r="BA13" i="2"/>
  <c r="AW95" i="2"/>
  <c r="AW155" i="2"/>
  <c r="AW110" i="2"/>
  <c r="AW98" i="2"/>
  <c r="AW164" i="2"/>
  <c r="AW143" i="2"/>
  <c r="AW137" i="2"/>
  <c r="AW74" i="2"/>
  <c r="AW102" i="2" l="1"/>
  <c r="AW90" i="2"/>
  <c r="AW159" i="2"/>
  <c r="AW163" i="2"/>
  <c r="AW58" i="2"/>
  <c r="AW60" i="2"/>
  <c r="AW84" i="2"/>
  <c r="AT9" i="2"/>
  <c r="AU7" i="2"/>
  <c r="AT8" i="2"/>
  <c r="AW87" i="2"/>
  <c r="C170" i="2"/>
  <c r="F173" i="2"/>
  <c r="AU18" i="2"/>
  <c r="AU19" i="2"/>
  <c r="AV17" i="2"/>
  <c r="BA4" i="2"/>
  <c r="AZ3" i="2"/>
  <c r="AZ2" i="2" s="1"/>
  <c r="AV47" i="2"/>
  <c r="AU49" i="2"/>
  <c r="AU48" i="2"/>
  <c r="AU51" i="2"/>
  <c r="AU52" i="2"/>
  <c r="AV50" i="2"/>
  <c r="AW147" i="2"/>
  <c r="AU54" i="2"/>
  <c r="AU55" i="2"/>
  <c r="AV53" i="2"/>
  <c r="AY38" i="2"/>
  <c r="AY39" i="2"/>
  <c r="AX168" i="2"/>
  <c r="AX169" i="2"/>
  <c r="AX65" i="2"/>
  <c r="AS168" i="2"/>
  <c r="AS169" i="2"/>
  <c r="AK168" i="2"/>
  <c r="AK169" i="2"/>
  <c r="AC168" i="2"/>
  <c r="AC169" i="2"/>
  <c r="U168" i="2"/>
  <c r="U169" i="2"/>
  <c r="I168" i="2"/>
  <c r="I169" i="2"/>
  <c r="BA23" i="2"/>
  <c r="BB24" i="2"/>
  <c r="AW133" i="2"/>
  <c r="AW132" i="2"/>
  <c r="AW157" i="2"/>
  <c r="AW156" i="2"/>
  <c r="AX95" i="2"/>
  <c r="AX172" i="2"/>
  <c r="AX171" i="2"/>
  <c r="AX137" i="2"/>
  <c r="AX59" i="2"/>
  <c r="AX164" i="2"/>
  <c r="AX149" i="2"/>
  <c r="AX92" i="2"/>
  <c r="AX83" i="2"/>
  <c r="AX155" i="2"/>
  <c r="AX86" i="2"/>
  <c r="AV168" i="2"/>
  <c r="AV169" i="2"/>
  <c r="AR169" i="2"/>
  <c r="AR168" i="2"/>
  <c r="AN169" i="2"/>
  <c r="AN168" i="2"/>
  <c r="AJ169" i="2"/>
  <c r="AJ168" i="2"/>
  <c r="AF168" i="2"/>
  <c r="AF169" i="2"/>
  <c r="AB169" i="2"/>
  <c r="AB168" i="2"/>
  <c r="X169" i="2"/>
  <c r="X168" i="2"/>
  <c r="T169" i="2"/>
  <c r="T168" i="2"/>
  <c r="P169" i="2"/>
  <c r="P168" i="2"/>
  <c r="L168" i="2"/>
  <c r="L169" i="2"/>
  <c r="I170" i="2"/>
  <c r="J170" i="2"/>
  <c r="K170" i="2"/>
  <c r="L170" i="2"/>
  <c r="M170" i="2"/>
  <c r="N170" i="2"/>
  <c r="O170" i="2"/>
  <c r="P170" i="2"/>
  <c r="Q170" i="2"/>
  <c r="R170" i="2"/>
  <c r="S170" i="2"/>
  <c r="T170" i="2"/>
  <c r="U170" i="2"/>
  <c r="V170" i="2"/>
  <c r="W170" i="2"/>
  <c r="X170" i="2"/>
  <c r="Y170" i="2"/>
  <c r="Z170" i="2"/>
  <c r="AA170" i="2"/>
  <c r="AB170" i="2"/>
  <c r="AC170" i="2"/>
  <c r="AD170" i="2"/>
  <c r="AE170" i="2"/>
  <c r="AF170" i="2"/>
  <c r="AG170" i="2"/>
  <c r="AH170" i="2"/>
  <c r="AI170" i="2"/>
  <c r="AJ170" i="2"/>
  <c r="AK170" i="2"/>
  <c r="AL170" i="2"/>
  <c r="AM170" i="2"/>
  <c r="AN170" i="2"/>
  <c r="AO170" i="2"/>
  <c r="AP170" i="2"/>
  <c r="AQ170" i="2"/>
  <c r="AR170" i="2"/>
  <c r="AS170" i="2"/>
  <c r="AT170" i="2"/>
  <c r="AU170" i="2"/>
  <c r="AV170" i="2"/>
  <c r="AW170" i="2"/>
  <c r="BB34" i="2"/>
  <c r="BA33" i="2"/>
  <c r="AW105" i="2"/>
  <c r="AW106" i="2"/>
  <c r="AW118" i="2"/>
  <c r="AW117" i="2"/>
  <c r="AW108" i="2"/>
  <c r="AW109" i="2"/>
  <c r="AS29" i="2"/>
  <c r="AS28" i="2"/>
  <c r="AT27" i="2"/>
  <c r="AW139" i="2"/>
  <c r="AW138" i="2"/>
  <c r="AX152" i="2"/>
  <c r="AX140" i="2"/>
  <c r="AX104" i="2"/>
  <c r="AX77" i="2"/>
  <c r="AO168" i="2"/>
  <c r="AO169" i="2"/>
  <c r="AG168" i="2"/>
  <c r="AG169" i="2"/>
  <c r="Y168" i="2"/>
  <c r="Y169" i="2"/>
  <c r="Q169" i="2"/>
  <c r="Q168" i="2"/>
  <c r="M168" i="2"/>
  <c r="M169" i="2"/>
  <c r="AW166" i="2"/>
  <c r="AW165" i="2"/>
  <c r="AX134" i="2"/>
  <c r="AX125" i="2"/>
  <c r="AX119" i="2"/>
  <c r="AX80" i="2"/>
  <c r="AQ168" i="2"/>
  <c r="AQ169" i="2"/>
  <c r="AE168" i="2"/>
  <c r="AE169" i="2"/>
  <c r="S169" i="2"/>
  <c r="S168" i="2"/>
  <c r="D176" i="2"/>
  <c r="B173" i="2"/>
  <c r="AW150" i="2"/>
  <c r="AW151" i="2"/>
  <c r="AW73" i="2"/>
  <c r="AW72" i="2"/>
  <c r="AW120" i="2"/>
  <c r="AW121" i="2"/>
  <c r="AW67" i="2"/>
  <c r="AW66" i="2"/>
  <c r="AW112" i="2"/>
  <c r="AW111" i="2"/>
  <c r="BC14" i="2"/>
  <c r="BB13" i="2"/>
  <c r="AX128" i="2"/>
  <c r="AX110" i="2"/>
  <c r="AX101" i="2"/>
  <c r="AX116" i="2"/>
  <c r="AY42" i="2"/>
  <c r="AY170" i="2" s="1"/>
  <c r="AW123" i="2"/>
  <c r="AW124" i="2"/>
  <c r="AW136" i="2"/>
  <c r="AW135" i="2"/>
  <c r="AW144" i="2"/>
  <c r="AW145" i="2"/>
  <c r="AW96" i="2"/>
  <c r="AW97" i="2"/>
  <c r="AX56" i="2"/>
  <c r="AX122" i="2"/>
  <c r="AX146" i="2"/>
  <c r="AX74" i="2"/>
  <c r="AX113" i="2"/>
  <c r="AU169" i="2"/>
  <c r="AU168" i="2"/>
  <c r="AM168" i="2"/>
  <c r="AM169" i="2"/>
  <c r="AI169" i="2"/>
  <c r="AI168" i="2"/>
  <c r="AA168" i="2"/>
  <c r="AA169" i="2"/>
  <c r="W168" i="2"/>
  <c r="W169" i="2"/>
  <c r="O168" i="2"/>
  <c r="O169" i="2"/>
  <c r="K169" i="2"/>
  <c r="K168" i="2"/>
  <c r="AZ32" i="2"/>
  <c r="AZ37" i="2" s="1"/>
  <c r="AW76" i="2"/>
  <c r="AW75" i="2"/>
  <c r="AW99" i="2"/>
  <c r="AW100" i="2"/>
  <c r="BA12" i="2"/>
  <c r="AX98" i="2"/>
  <c r="AX68" i="2"/>
  <c r="AX89" i="2"/>
  <c r="AX62" i="2"/>
  <c r="AX143" i="2"/>
  <c r="AX71" i="2"/>
  <c r="AX107" i="2"/>
  <c r="AX158" i="2"/>
  <c r="AX161" i="2"/>
  <c r="AX131" i="2"/>
  <c r="AT169" i="2"/>
  <c r="AT168" i="2"/>
  <c r="AP168" i="2"/>
  <c r="AP169" i="2"/>
  <c r="AL168" i="2"/>
  <c r="AL169" i="2"/>
  <c r="AH169" i="2"/>
  <c r="AH168" i="2"/>
  <c r="AD168" i="2"/>
  <c r="AD169" i="2"/>
  <c r="Z169" i="2"/>
  <c r="Z168" i="2"/>
  <c r="V168" i="2"/>
  <c r="V169" i="2"/>
  <c r="R168" i="2"/>
  <c r="R169" i="2"/>
  <c r="N168" i="2"/>
  <c r="N169" i="2"/>
  <c r="J168" i="2"/>
  <c r="J169" i="2"/>
  <c r="AW63" i="2"/>
  <c r="AW64" i="2"/>
  <c r="AZ22" i="2"/>
  <c r="AZ43" i="2"/>
  <c r="BA44" i="2"/>
  <c r="AW81" i="2"/>
  <c r="AW82" i="2"/>
  <c r="AW126" i="2"/>
  <c r="AW127" i="2"/>
  <c r="AW78" i="2"/>
  <c r="AW79" i="2"/>
  <c r="AU8" i="2" l="1"/>
  <c r="AU9" i="2"/>
  <c r="AV7" i="2"/>
  <c r="AV19" i="2"/>
  <c r="AV18" i="2"/>
  <c r="AW17" i="2"/>
  <c r="C173" i="2"/>
  <c r="F176" i="2"/>
  <c r="BB4" i="2"/>
  <c r="BA3" i="2"/>
  <c r="BA2" i="2" s="1"/>
  <c r="AV55" i="2"/>
  <c r="AV54" i="2"/>
  <c r="AW53" i="2"/>
  <c r="AW50" i="2"/>
  <c r="AV52" i="2"/>
  <c r="AV51" i="2"/>
  <c r="AW47" i="2"/>
  <c r="AV49" i="2"/>
  <c r="AV48" i="2"/>
  <c r="AZ39" i="2"/>
  <c r="AZ38" i="2"/>
  <c r="AY172" i="2"/>
  <c r="AY171" i="2"/>
  <c r="AX163" i="2"/>
  <c r="AX162" i="2"/>
  <c r="AY74" i="2"/>
  <c r="AY137" i="2"/>
  <c r="BB12" i="2"/>
  <c r="AX153" i="2"/>
  <c r="AX154" i="2"/>
  <c r="AM172" i="2"/>
  <c r="AM171" i="2"/>
  <c r="W172" i="2"/>
  <c r="W171" i="2"/>
  <c r="AX165" i="2"/>
  <c r="AX166" i="2"/>
  <c r="BA43" i="2"/>
  <c r="BB44" i="2"/>
  <c r="AX159" i="2"/>
  <c r="AX160" i="2"/>
  <c r="AX63" i="2"/>
  <c r="AX64" i="2"/>
  <c r="AX148" i="2"/>
  <c r="AX147" i="2"/>
  <c r="AY119" i="2"/>
  <c r="AY101" i="2"/>
  <c r="AY89" i="2"/>
  <c r="AY110" i="2"/>
  <c r="AY143" i="2"/>
  <c r="AY56" i="2"/>
  <c r="AY77" i="2"/>
  <c r="AY113" i="2"/>
  <c r="AY83" i="2"/>
  <c r="AX103" i="2"/>
  <c r="AX102" i="2"/>
  <c r="BC13" i="2"/>
  <c r="BD14" i="2"/>
  <c r="B176" i="2"/>
  <c r="D179" i="2"/>
  <c r="AX121" i="2"/>
  <c r="AX120" i="2"/>
  <c r="AX78" i="2"/>
  <c r="AX79" i="2"/>
  <c r="BC34" i="2"/>
  <c r="BB33" i="2"/>
  <c r="AT172" i="2"/>
  <c r="AT171" i="2"/>
  <c r="AP171" i="2"/>
  <c r="AP172" i="2"/>
  <c r="AL172" i="2"/>
  <c r="AL171" i="2"/>
  <c r="AH172" i="2"/>
  <c r="AH171" i="2"/>
  <c r="AD172" i="2"/>
  <c r="AD171" i="2"/>
  <c r="Z172" i="2"/>
  <c r="Z171" i="2"/>
  <c r="V171" i="2"/>
  <c r="V172" i="2"/>
  <c r="R172" i="2"/>
  <c r="R171" i="2"/>
  <c r="N172" i="2"/>
  <c r="N171" i="2"/>
  <c r="J172" i="2"/>
  <c r="J171" i="2"/>
  <c r="AX84" i="2"/>
  <c r="AX85" i="2"/>
  <c r="AX60" i="2"/>
  <c r="AX61" i="2"/>
  <c r="AX97" i="2"/>
  <c r="AX96" i="2"/>
  <c r="AX145" i="2"/>
  <c r="AX144" i="2"/>
  <c r="AX100" i="2"/>
  <c r="AX99" i="2"/>
  <c r="AY68" i="2"/>
  <c r="AY95" i="2"/>
  <c r="AY161" i="2"/>
  <c r="AY80" i="2"/>
  <c r="AY71" i="2"/>
  <c r="AX118" i="2"/>
  <c r="AX117" i="2"/>
  <c r="I173" i="2"/>
  <c r="J173" i="2"/>
  <c r="K173" i="2"/>
  <c r="L173" i="2"/>
  <c r="M173" i="2"/>
  <c r="N173" i="2"/>
  <c r="O173" i="2"/>
  <c r="P173" i="2"/>
  <c r="Q173" i="2"/>
  <c r="R173" i="2"/>
  <c r="S173" i="2"/>
  <c r="T173" i="2"/>
  <c r="U173" i="2"/>
  <c r="V173" i="2"/>
  <c r="W173" i="2"/>
  <c r="X173" i="2"/>
  <c r="Y173" i="2"/>
  <c r="Z173" i="2"/>
  <c r="AA173" i="2"/>
  <c r="AB173" i="2"/>
  <c r="AC173" i="2"/>
  <c r="AD173" i="2"/>
  <c r="AE173" i="2"/>
  <c r="AF173" i="2"/>
  <c r="AG173" i="2"/>
  <c r="AH173" i="2"/>
  <c r="AI173" i="2"/>
  <c r="AJ173" i="2"/>
  <c r="AK173" i="2"/>
  <c r="AL173" i="2"/>
  <c r="AM173" i="2"/>
  <c r="AN173" i="2"/>
  <c r="AO173" i="2"/>
  <c r="AP173" i="2"/>
  <c r="AQ173" i="2"/>
  <c r="AR173" i="2"/>
  <c r="AS173" i="2"/>
  <c r="AT173" i="2"/>
  <c r="AU173" i="2"/>
  <c r="AV173" i="2"/>
  <c r="AW173" i="2"/>
  <c r="AX173" i="2"/>
  <c r="BA32" i="2"/>
  <c r="BA37" i="2" s="1"/>
  <c r="AI171" i="2"/>
  <c r="AI172" i="2"/>
  <c r="AA172" i="2"/>
  <c r="AA171" i="2"/>
  <c r="K171" i="2"/>
  <c r="K172" i="2"/>
  <c r="AX157" i="2"/>
  <c r="AX156" i="2"/>
  <c r="BA22" i="2"/>
  <c r="AX108" i="2"/>
  <c r="AX109" i="2"/>
  <c r="AX90" i="2"/>
  <c r="AX91" i="2"/>
  <c r="AY116" i="2"/>
  <c r="AY158" i="2"/>
  <c r="AY164" i="2"/>
  <c r="AY65" i="2"/>
  <c r="AY104" i="2"/>
  <c r="AY107" i="2"/>
  <c r="AY152" i="2"/>
  <c r="AY167" i="2"/>
  <c r="AY86" i="2"/>
  <c r="AY140" i="2"/>
  <c r="AY122" i="2"/>
  <c r="AX112" i="2"/>
  <c r="AX111" i="2"/>
  <c r="AX126" i="2"/>
  <c r="AX127" i="2"/>
  <c r="AX105" i="2"/>
  <c r="AX106" i="2"/>
  <c r="AW172" i="2"/>
  <c r="AW171" i="2"/>
  <c r="AS172" i="2"/>
  <c r="AS171" i="2"/>
  <c r="AO172" i="2"/>
  <c r="AO171" i="2"/>
  <c r="AK171" i="2"/>
  <c r="AK172" i="2"/>
  <c r="AG172" i="2"/>
  <c r="AG171" i="2"/>
  <c r="AC171" i="2"/>
  <c r="AC172" i="2"/>
  <c r="Y172" i="2"/>
  <c r="Y171" i="2"/>
  <c r="U172" i="2"/>
  <c r="U171" i="2"/>
  <c r="Q171" i="2"/>
  <c r="Q172" i="2"/>
  <c r="M171" i="2"/>
  <c r="M172" i="2"/>
  <c r="I171" i="2"/>
  <c r="I172" i="2"/>
  <c r="AX94" i="2"/>
  <c r="AX93" i="2"/>
  <c r="AX138" i="2"/>
  <c r="AX139" i="2"/>
  <c r="AX76" i="2"/>
  <c r="AX75" i="2"/>
  <c r="AY62" i="2"/>
  <c r="AX81" i="2"/>
  <c r="AX82" i="2"/>
  <c r="AU172" i="2"/>
  <c r="AU171" i="2"/>
  <c r="AQ172" i="2"/>
  <c r="AQ171" i="2"/>
  <c r="AE172" i="2"/>
  <c r="AE171" i="2"/>
  <c r="S171" i="2"/>
  <c r="S172" i="2"/>
  <c r="O172" i="2"/>
  <c r="O171" i="2"/>
  <c r="AZ42" i="2"/>
  <c r="AZ122" i="2" s="1"/>
  <c r="AZ170" i="2"/>
  <c r="AZ176" i="2"/>
  <c r="AX123" i="2"/>
  <c r="AX124" i="2"/>
  <c r="AY146" i="2"/>
  <c r="AX132" i="2"/>
  <c r="AX133" i="2"/>
  <c r="AX72" i="2"/>
  <c r="AX73" i="2"/>
  <c r="AX70" i="2"/>
  <c r="AX69" i="2"/>
  <c r="AX115" i="2"/>
  <c r="AX114" i="2"/>
  <c r="AX57" i="2"/>
  <c r="AX58" i="2"/>
  <c r="AY92" i="2"/>
  <c r="AY128" i="2"/>
  <c r="AY131" i="2"/>
  <c r="AY125" i="2"/>
  <c r="AY134" i="2"/>
  <c r="AY59" i="2"/>
  <c r="AY155" i="2"/>
  <c r="AY149" i="2"/>
  <c r="AY98" i="2"/>
  <c r="AY173" i="2"/>
  <c r="AX129" i="2"/>
  <c r="AX130" i="2"/>
  <c r="AX135" i="2"/>
  <c r="AX136" i="2"/>
  <c r="AX142" i="2"/>
  <c r="AX141" i="2"/>
  <c r="AT29" i="2"/>
  <c r="AT28" i="2"/>
  <c r="AU27" i="2"/>
  <c r="AV171" i="2"/>
  <c r="AV172" i="2"/>
  <c r="AR171" i="2"/>
  <c r="AR172" i="2"/>
  <c r="AN171" i="2"/>
  <c r="AN172" i="2"/>
  <c r="AJ171" i="2"/>
  <c r="AJ172" i="2"/>
  <c r="AF172" i="2"/>
  <c r="AF171" i="2"/>
  <c r="AB172" i="2"/>
  <c r="AB171" i="2"/>
  <c r="X172" i="2"/>
  <c r="X171" i="2"/>
  <c r="T171" i="2"/>
  <c r="T172" i="2"/>
  <c r="P172" i="2"/>
  <c r="P171" i="2"/>
  <c r="L172" i="2"/>
  <c r="L171" i="2"/>
  <c r="AX87" i="2"/>
  <c r="AX88" i="2"/>
  <c r="AX151" i="2"/>
  <c r="AX150" i="2"/>
  <c r="BC24" i="2"/>
  <c r="BB23" i="2"/>
  <c r="AX66" i="2"/>
  <c r="AX67" i="2"/>
  <c r="AZ113" i="2" l="1"/>
  <c r="AZ95" i="2"/>
  <c r="AZ65" i="2"/>
  <c r="AZ67" i="2" s="1"/>
  <c r="AZ80" i="2"/>
  <c r="AZ81" i="2" s="1"/>
  <c r="AV8" i="2"/>
  <c r="AW7" i="2"/>
  <c r="AV9" i="2"/>
  <c r="AZ104" i="2"/>
  <c r="AZ106" i="2" s="1"/>
  <c r="AW18" i="2"/>
  <c r="AW19" i="2"/>
  <c r="AX17" i="2"/>
  <c r="AZ173" i="2"/>
  <c r="AZ174" i="2" s="1"/>
  <c r="C176" i="2"/>
  <c r="F179" i="2"/>
  <c r="AZ89" i="2"/>
  <c r="AZ91" i="2" s="1"/>
  <c r="AZ164" i="2"/>
  <c r="AZ165" i="2" s="1"/>
  <c r="AZ143" i="2"/>
  <c r="AZ144" i="2" s="1"/>
  <c r="AW48" i="2"/>
  <c r="AW49" i="2"/>
  <c r="AX47" i="2"/>
  <c r="AW55" i="2"/>
  <c r="AW54" i="2"/>
  <c r="AX53" i="2"/>
  <c r="BC4" i="2"/>
  <c r="BB3" i="2"/>
  <c r="BB2" i="2" s="1"/>
  <c r="AZ146" i="2"/>
  <c r="AZ148" i="2" s="1"/>
  <c r="AZ137" i="2"/>
  <c r="AZ138" i="2" s="1"/>
  <c r="AZ77" i="2"/>
  <c r="AZ78" i="2" s="1"/>
  <c r="AZ56" i="2"/>
  <c r="AZ58" i="2" s="1"/>
  <c r="AX50" i="2"/>
  <c r="AW52" i="2"/>
  <c r="AW51" i="2"/>
  <c r="AZ68" i="2"/>
  <c r="AZ70" i="2" s="1"/>
  <c r="BA39" i="2"/>
  <c r="BA38" i="2"/>
  <c r="BC23" i="2"/>
  <c r="BD24" i="2"/>
  <c r="AY156" i="2"/>
  <c r="AY157" i="2"/>
  <c r="AZ166" i="2"/>
  <c r="AZ96" i="2"/>
  <c r="AZ97" i="2"/>
  <c r="AQ174" i="2"/>
  <c r="AQ175" i="2"/>
  <c r="AM174" i="2"/>
  <c r="AM175" i="2"/>
  <c r="AI175" i="2"/>
  <c r="AI174" i="2"/>
  <c r="AE175" i="2"/>
  <c r="AE174" i="2"/>
  <c r="AA175" i="2"/>
  <c r="AA174" i="2"/>
  <c r="W174" i="2"/>
  <c r="W175" i="2"/>
  <c r="S174" i="2"/>
  <c r="S175" i="2"/>
  <c r="O175" i="2"/>
  <c r="O174" i="2"/>
  <c r="K175" i="2"/>
  <c r="K174" i="2"/>
  <c r="AY96" i="2"/>
  <c r="AY97" i="2"/>
  <c r="BD34" i="2"/>
  <c r="BC33" i="2"/>
  <c r="BC12" i="2"/>
  <c r="AY115" i="2"/>
  <c r="AY114" i="2"/>
  <c r="AY112" i="2"/>
  <c r="AY111" i="2"/>
  <c r="AY120" i="2"/>
  <c r="AY121" i="2"/>
  <c r="AY76" i="2"/>
  <c r="AY75" i="2"/>
  <c r="AU28" i="2"/>
  <c r="AU29" i="2"/>
  <c r="AV27" i="2"/>
  <c r="AY175" i="2"/>
  <c r="AY174" i="2"/>
  <c r="AY61" i="2"/>
  <c r="AY60" i="2"/>
  <c r="AY130" i="2"/>
  <c r="AY129" i="2"/>
  <c r="AY148" i="2"/>
  <c r="AY147" i="2"/>
  <c r="AZ140" i="2"/>
  <c r="AZ62" i="2"/>
  <c r="AZ131" i="2"/>
  <c r="AZ161" i="2"/>
  <c r="AZ107" i="2"/>
  <c r="AZ158" i="2"/>
  <c r="AZ98" i="2"/>
  <c r="AZ92" i="2"/>
  <c r="AZ128" i="2"/>
  <c r="AZ125" i="2"/>
  <c r="AY123" i="2"/>
  <c r="AY124" i="2"/>
  <c r="AY168" i="2"/>
  <c r="AY169" i="2"/>
  <c r="AY67" i="2"/>
  <c r="AY66" i="2"/>
  <c r="AX175" i="2"/>
  <c r="AX174" i="2"/>
  <c r="AT175" i="2"/>
  <c r="AT174" i="2"/>
  <c r="AP175" i="2"/>
  <c r="AP174" i="2"/>
  <c r="AL175" i="2"/>
  <c r="AL174" i="2"/>
  <c r="AH175" i="2"/>
  <c r="AH174" i="2"/>
  <c r="AD175" i="2"/>
  <c r="AD174" i="2"/>
  <c r="Z174" i="2"/>
  <c r="Z175" i="2"/>
  <c r="V175" i="2"/>
  <c r="V174" i="2"/>
  <c r="R175" i="2"/>
  <c r="R174" i="2"/>
  <c r="N174" i="2"/>
  <c r="N175" i="2"/>
  <c r="J175" i="2"/>
  <c r="J174" i="2"/>
  <c r="AY73" i="2"/>
  <c r="AY72" i="2"/>
  <c r="AY70" i="2"/>
  <c r="AY69" i="2"/>
  <c r="D182" i="2"/>
  <c r="B179" i="2"/>
  <c r="BA179" i="2" s="1"/>
  <c r="AY79" i="2"/>
  <c r="AY78" i="2"/>
  <c r="AY90" i="2"/>
  <c r="AY91" i="2"/>
  <c r="BC44" i="2"/>
  <c r="BB43" i="2"/>
  <c r="AZ57" i="2"/>
  <c r="AZ123" i="2"/>
  <c r="AZ124" i="2"/>
  <c r="AY88" i="2"/>
  <c r="AY87" i="2"/>
  <c r="AY118" i="2"/>
  <c r="AY117" i="2"/>
  <c r="AU174" i="2"/>
  <c r="AU175" i="2"/>
  <c r="AY100" i="2"/>
  <c r="AY99" i="2"/>
  <c r="AZ115" i="2"/>
  <c r="AZ114" i="2"/>
  <c r="AZ172" i="2"/>
  <c r="AZ171" i="2"/>
  <c r="AZ167" i="2"/>
  <c r="AZ155" i="2"/>
  <c r="AZ101" i="2"/>
  <c r="AZ59" i="2"/>
  <c r="AZ152" i="2"/>
  <c r="AZ86" i="2"/>
  <c r="AY153" i="2"/>
  <c r="AY154" i="2"/>
  <c r="AY165" i="2"/>
  <c r="AY166" i="2"/>
  <c r="AW174" i="2"/>
  <c r="AW175" i="2"/>
  <c r="AS175" i="2"/>
  <c r="AS174" i="2"/>
  <c r="AO175" i="2"/>
  <c r="AO174" i="2"/>
  <c r="AK174" i="2"/>
  <c r="AK175" i="2"/>
  <c r="AG175" i="2"/>
  <c r="AG174" i="2"/>
  <c r="AC175" i="2"/>
  <c r="AC174" i="2"/>
  <c r="Y175" i="2"/>
  <c r="Y174" i="2"/>
  <c r="U175" i="2"/>
  <c r="U174" i="2"/>
  <c r="Q175" i="2"/>
  <c r="Q174" i="2"/>
  <c r="M174" i="2"/>
  <c r="M175" i="2"/>
  <c r="I175" i="2"/>
  <c r="I174" i="2"/>
  <c r="AY82" i="2"/>
  <c r="AY81" i="2"/>
  <c r="I176" i="2"/>
  <c r="J176" i="2"/>
  <c r="K176" i="2"/>
  <c r="L176" i="2"/>
  <c r="M176" i="2"/>
  <c r="N176" i="2"/>
  <c r="O176" i="2"/>
  <c r="P176" i="2"/>
  <c r="Q176" i="2"/>
  <c r="R176" i="2"/>
  <c r="S176" i="2"/>
  <c r="T176" i="2"/>
  <c r="U176" i="2"/>
  <c r="V176" i="2"/>
  <c r="W176" i="2"/>
  <c r="X176" i="2"/>
  <c r="Y176" i="2"/>
  <c r="Z176" i="2"/>
  <c r="AA176" i="2"/>
  <c r="AB176" i="2"/>
  <c r="AC176" i="2"/>
  <c r="AD176" i="2"/>
  <c r="AE176" i="2"/>
  <c r="AF176" i="2"/>
  <c r="AG176" i="2"/>
  <c r="AH176" i="2"/>
  <c r="AI176" i="2"/>
  <c r="AJ176" i="2"/>
  <c r="AK176" i="2"/>
  <c r="AL176" i="2"/>
  <c r="AM176" i="2"/>
  <c r="AN176" i="2"/>
  <c r="AO176" i="2"/>
  <c r="AP176" i="2"/>
  <c r="AQ176" i="2"/>
  <c r="AR176" i="2"/>
  <c r="AS176" i="2"/>
  <c r="AT176" i="2"/>
  <c r="AU176" i="2"/>
  <c r="AV176" i="2"/>
  <c r="AW176" i="2"/>
  <c r="AX176" i="2"/>
  <c r="AY176" i="2"/>
  <c r="AY57" i="2"/>
  <c r="AY58" i="2"/>
  <c r="AY103" i="2"/>
  <c r="AY102" i="2"/>
  <c r="BA42" i="2"/>
  <c r="AY133" i="2"/>
  <c r="AY132" i="2"/>
  <c r="AZ69" i="2"/>
  <c r="AY64" i="2"/>
  <c r="AY63" i="2"/>
  <c r="AY106" i="2"/>
  <c r="AY105" i="2"/>
  <c r="AY135" i="2"/>
  <c r="AY136" i="2"/>
  <c r="AY93" i="2"/>
  <c r="AY94" i="2"/>
  <c r="AZ66" i="2"/>
  <c r="BB22" i="2"/>
  <c r="AY151" i="2"/>
  <c r="AY150" i="2"/>
  <c r="AY126" i="2"/>
  <c r="AY127" i="2"/>
  <c r="AZ178" i="2"/>
  <c r="AZ177" i="2"/>
  <c r="AZ119" i="2"/>
  <c r="AZ134" i="2"/>
  <c r="AZ83" i="2"/>
  <c r="AZ71" i="2"/>
  <c r="AZ149" i="2"/>
  <c r="AZ116" i="2"/>
  <c r="AZ110" i="2"/>
  <c r="AZ74" i="2"/>
  <c r="AY142" i="2"/>
  <c r="AY141" i="2"/>
  <c r="AY109" i="2"/>
  <c r="AY108" i="2"/>
  <c r="AY159" i="2"/>
  <c r="AY160" i="2"/>
  <c r="AV175" i="2"/>
  <c r="AV174" i="2"/>
  <c r="AR174" i="2"/>
  <c r="AR175" i="2"/>
  <c r="AN175" i="2"/>
  <c r="AN174" i="2"/>
  <c r="AJ175" i="2"/>
  <c r="AJ174" i="2"/>
  <c r="AF175" i="2"/>
  <c r="AF174" i="2"/>
  <c r="AB175" i="2"/>
  <c r="AB174" i="2"/>
  <c r="X175" i="2"/>
  <c r="X174" i="2"/>
  <c r="T175" i="2"/>
  <c r="T174" i="2"/>
  <c r="P175" i="2"/>
  <c r="P174" i="2"/>
  <c r="L175" i="2"/>
  <c r="L174" i="2"/>
  <c r="AY162" i="2"/>
  <c r="AY163" i="2"/>
  <c r="BB32" i="2"/>
  <c r="BB37" i="2" s="1"/>
  <c r="BD13" i="2"/>
  <c r="BE14" i="2"/>
  <c r="AY85" i="2"/>
  <c r="AY84" i="2"/>
  <c r="AY145" i="2"/>
  <c r="AY144" i="2"/>
  <c r="AY139" i="2"/>
  <c r="AY138" i="2"/>
  <c r="AZ90" i="2" l="1"/>
  <c r="AZ82" i="2"/>
  <c r="AZ79" i="2"/>
  <c r="BA164" i="2"/>
  <c r="BA165" i="2" s="1"/>
  <c r="AZ105" i="2"/>
  <c r="AZ145" i="2"/>
  <c r="AW8" i="2"/>
  <c r="AX7" i="2"/>
  <c r="AW9" i="2"/>
  <c r="C179" i="2"/>
  <c r="F182" i="2"/>
  <c r="AZ175" i="2"/>
  <c r="AX18" i="2"/>
  <c r="AX19" i="2"/>
  <c r="AY17" i="2"/>
  <c r="AZ147" i="2"/>
  <c r="AZ139" i="2"/>
  <c r="AY53" i="2"/>
  <c r="AX55" i="2"/>
  <c r="AX54" i="2"/>
  <c r="AX52" i="2"/>
  <c r="AX51" i="2"/>
  <c r="AY50" i="2"/>
  <c r="BC3" i="2"/>
  <c r="BC2" i="2" s="1"/>
  <c r="BD4" i="2"/>
  <c r="AY47" i="2"/>
  <c r="AX48" i="2"/>
  <c r="AX49" i="2"/>
  <c r="AZ117" i="2"/>
  <c r="AZ118" i="2"/>
  <c r="BA161" i="2"/>
  <c r="BA92" i="2"/>
  <c r="BA77" i="2"/>
  <c r="BA56" i="2"/>
  <c r="BA143" i="2"/>
  <c r="AV177" i="2"/>
  <c r="AV178" i="2"/>
  <c r="AR178" i="2"/>
  <c r="AR177" i="2"/>
  <c r="AF178" i="2"/>
  <c r="AF177" i="2"/>
  <c r="T177" i="2"/>
  <c r="T178" i="2"/>
  <c r="P177" i="2"/>
  <c r="P178" i="2"/>
  <c r="AZ157" i="2"/>
  <c r="AZ156" i="2"/>
  <c r="D185" i="2"/>
  <c r="B182" i="2"/>
  <c r="AZ100" i="2"/>
  <c r="AZ99" i="2"/>
  <c r="AZ142" i="2"/>
  <c r="AZ141" i="2"/>
  <c r="BC32" i="2"/>
  <c r="BC37" i="2" s="1"/>
  <c r="AZ151" i="2"/>
  <c r="AZ150" i="2"/>
  <c r="AZ121" i="2"/>
  <c r="AZ120" i="2"/>
  <c r="BA80" i="2"/>
  <c r="BA170" i="2"/>
  <c r="BA98" i="2"/>
  <c r="BA173" i="2"/>
  <c r="BA110" i="2"/>
  <c r="BA65" i="2"/>
  <c r="BA113" i="2"/>
  <c r="BA89" i="2"/>
  <c r="AY177" i="2"/>
  <c r="AY178" i="2"/>
  <c r="AU177" i="2"/>
  <c r="AU178" i="2"/>
  <c r="AQ178" i="2"/>
  <c r="AQ177" i="2"/>
  <c r="AM178" i="2"/>
  <c r="AM177" i="2"/>
  <c r="AI178" i="2"/>
  <c r="AI177" i="2"/>
  <c r="AE177" i="2"/>
  <c r="AE178" i="2"/>
  <c r="AA177" i="2"/>
  <c r="AA178" i="2"/>
  <c r="W178" i="2"/>
  <c r="W177" i="2"/>
  <c r="S178" i="2"/>
  <c r="S177" i="2"/>
  <c r="O178" i="2"/>
  <c r="O177" i="2"/>
  <c r="K177" i="2"/>
  <c r="K178" i="2"/>
  <c r="AZ154" i="2"/>
  <c r="AZ153" i="2"/>
  <c r="AZ169" i="2"/>
  <c r="AZ168" i="2"/>
  <c r="BB182" i="2"/>
  <c r="BB42" i="2"/>
  <c r="AZ127" i="2"/>
  <c r="AZ126" i="2"/>
  <c r="AZ160" i="2"/>
  <c r="AZ159" i="2"/>
  <c r="AZ163" i="2"/>
  <c r="AZ162" i="2"/>
  <c r="AV28" i="2"/>
  <c r="AV29" i="2"/>
  <c r="AW27" i="2"/>
  <c r="BD33" i="2"/>
  <c r="BE34" i="2"/>
  <c r="BB39" i="2"/>
  <c r="BB38" i="2"/>
  <c r="AZ136" i="2"/>
  <c r="AZ135" i="2"/>
  <c r="BA152" i="2"/>
  <c r="AN177" i="2"/>
  <c r="AN178" i="2"/>
  <c r="X177" i="2"/>
  <c r="X178" i="2"/>
  <c r="L178" i="2"/>
  <c r="L177" i="2"/>
  <c r="AZ87" i="2"/>
  <c r="AZ88" i="2"/>
  <c r="AZ76" i="2"/>
  <c r="AZ75" i="2"/>
  <c r="AZ73" i="2"/>
  <c r="AZ72" i="2"/>
  <c r="BA167" i="2"/>
  <c r="BA83" i="2"/>
  <c r="BA104" i="2"/>
  <c r="BA134" i="2"/>
  <c r="BA128" i="2"/>
  <c r="BA140" i="2"/>
  <c r="BA62" i="2"/>
  <c r="BA71" i="2"/>
  <c r="BA74" i="2"/>
  <c r="BA149" i="2"/>
  <c r="BA95" i="2"/>
  <c r="BA116" i="2"/>
  <c r="AX177" i="2"/>
  <c r="AX178" i="2"/>
  <c r="AT178" i="2"/>
  <c r="AT177" i="2"/>
  <c r="AP178" i="2"/>
  <c r="AP177" i="2"/>
  <c r="AL178" i="2"/>
  <c r="AL177" i="2"/>
  <c r="AH177" i="2"/>
  <c r="AH178" i="2"/>
  <c r="AD177" i="2"/>
  <c r="AD178" i="2"/>
  <c r="Z178" i="2"/>
  <c r="Z177" i="2"/>
  <c r="V177" i="2"/>
  <c r="V178" i="2"/>
  <c r="R178" i="2"/>
  <c r="R177" i="2"/>
  <c r="N177" i="2"/>
  <c r="N178" i="2"/>
  <c r="J178" i="2"/>
  <c r="J177" i="2"/>
  <c r="AZ61" i="2"/>
  <c r="AZ60" i="2"/>
  <c r="BD44" i="2"/>
  <c r="BC43" i="2"/>
  <c r="AZ130" i="2"/>
  <c r="AZ129" i="2"/>
  <c r="AZ132" i="2"/>
  <c r="AZ133" i="2"/>
  <c r="BE24" i="2"/>
  <c r="BD23" i="2"/>
  <c r="BA155" i="2"/>
  <c r="BA119" i="2"/>
  <c r="BA107" i="2"/>
  <c r="BA131" i="2"/>
  <c r="AJ177" i="2"/>
  <c r="AJ178" i="2"/>
  <c r="AB178" i="2"/>
  <c r="AB177" i="2"/>
  <c r="BE13" i="2"/>
  <c r="BF14" i="2"/>
  <c r="BD12" i="2"/>
  <c r="AZ112" i="2"/>
  <c r="AZ111" i="2"/>
  <c r="AZ85" i="2"/>
  <c r="AZ84" i="2"/>
  <c r="BA158" i="2"/>
  <c r="BA68" i="2"/>
  <c r="BA101" i="2"/>
  <c r="BA86" i="2"/>
  <c r="BA146" i="2"/>
  <c r="BA137" i="2"/>
  <c r="BA125" i="2"/>
  <c r="BA122" i="2"/>
  <c r="BA59" i="2"/>
  <c r="BA176" i="2"/>
  <c r="BA181" i="2"/>
  <c r="BA180" i="2"/>
  <c r="AW178" i="2"/>
  <c r="AW177" i="2"/>
  <c r="AS177" i="2"/>
  <c r="AS178" i="2"/>
  <c r="AO178" i="2"/>
  <c r="AO177" i="2"/>
  <c r="AK177" i="2"/>
  <c r="AK178" i="2"/>
  <c r="AG178" i="2"/>
  <c r="AG177" i="2"/>
  <c r="AC177" i="2"/>
  <c r="AC178" i="2"/>
  <c r="Y177" i="2"/>
  <c r="Y178" i="2"/>
  <c r="U178" i="2"/>
  <c r="U177" i="2"/>
  <c r="Q177" i="2"/>
  <c r="Q178" i="2"/>
  <c r="M177" i="2"/>
  <c r="M178" i="2"/>
  <c r="I178" i="2"/>
  <c r="I177" i="2"/>
  <c r="AZ102" i="2"/>
  <c r="AZ103" i="2"/>
  <c r="I179" i="2"/>
  <c r="J179" i="2"/>
  <c r="K179" i="2"/>
  <c r="L179" i="2"/>
  <c r="M179" i="2"/>
  <c r="N179" i="2"/>
  <c r="O179" i="2"/>
  <c r="P179" i="2"/>
  <c r="Q179" i="2"/>
  <c r="R179" i="2"/>
  <c r="S179" i="2"/>
  <c r="T179" i="2"/>
  <c r="U179" i="2"/>
  <c r="V179" i="2"/>
  <c r="W179" i="2"/>
  <c r="X179" i="2"/>
  <c r="Y179" i="2"/>
  <c r="Z179" i="2"/>
  <c r="AA179" i="2"/>
  <c r="AB179" i="2"/>
  <c r="AC179" i="2"/>
  <c r="AD179" i="2"/>
  <c r="AE179" i="2"/>
  <c r="AF179" i="2"/>
  <c r="AG179" i="2"/>
  <c r="AH179" i="2"/>
  <c r="AI179" i="2"/>
  <c r="AJ179" i="2"/>
  <c r="AK179" i="2"/>
  <c r="AL179" i="2"/>
  <c r="AM179" i="2"/>
  <c r="AN179" i="2"/>
  <c r="AO179" i="2"/>
  <c r="AP179" i="2"/>
  <c r="AQ179" i="2"/>
  <c r="AR179" i="2"/>
  <c r="AS179" i="2"/>
  <c r="AT179" i="2"/>
  <c r="AU179" i="2"/>
  <c r="AV179" i="2"/>
  <c r="AW179" i="2"/>
  <c r="AX179" i="2"/>
  <c r="AY179" i="2"/>
  <c r="AZ179" i="2"/>
  <c r="AZ94" i="2"/>
  <c r="AZ93" i="2"/>
  <c r="AZ108" i="2"/>
  <c r="AZ109" i="2"/>
  <c r="AZ63" i="2"/>
  <c r="AZ64" i="2"/>
  <c r="BC22" i="2"/>
  <c r="BA166" i="2" l="1"/>
  <c r="AX8" i="2"/>
  <c r="AY7" i="2"/>
  <c r="AX9" i="2"/>
  <c r="AY18" i="2"/>
  <c r="AY19" i="2"/>
  <c r="AZ17" i="2"/>
  <c r="BB122" i="2"/>
  <c r="BB124" i="2" s="1"/>
  <c r="BB176" i="2"/>
  <c r="BB177" i="2" s="1"/>
  <c r="F185" i="2"/>
  <c r="C182" i="2"/>
  <c r="BB128" i="2"/>
  <c r="BB129" i="2" s="1"/>
  <c r="BB146" i="2"/>
  <c r="BB147" i="2" s="1"/>
  <c r="BB113" i="2"/>
  <c r="BB115" i="2" s="1"/>
  <c r="BB134" i="2"/>
  <c r="BB135" i="2" s="1"/>
  <c r="BB179" i="2"/>
  <c r="AY51" i="2"/>
  <c r="AZ50" i="2"/>
  <c r="AY52" i="2"/>
  <c r="BB107" i="2"/>
  <c r="BB108" i="2" s="1"/>
  <c r="BB170" i="2"/>
  <c r="BB172" i="2" s="1"/>
  <c r="BB77" i="2"/>
  <c r="BB79" i="2" s="1"/>
  <c r="BB62" i="2"/>
  <c r="BB64" i="2" s="1"/>
  <c r="AY49" i="2"/>
  <c r="AZ47" i="2"/>
  <c r="AY48" i="2"/>
  <c r="AZ53" i="2"/>
  <c r="AY54" i="2"/>
  <c r="AY55" i="2"/>
  <c r="BB74" i="2"/>
  <c r="BB75" i="2" s="1"/>
  <c r="BB143" i="2"/>
  <c r="BB145" i="2" s="1"/>
  <c r="BB173" i="2"/>
  <c r="BB175" i="2" s="1"/>
  <c r="BB149" i="2"/>
  <c r="BB150" i="2" s="1"/>
  <c r="BB140" i="2"/>
  <c r="BB141" i="2" s="1"/>
  <c r="BB83" i="2"/>
  <c r="BB84" i="2" s="1"/>
  <c r="BB152" i="2"/>
  <c r="BB153" i="2" s="1"/>
  <c r="BB116" i="2"/>
  <c r="BB117" i="2" s="1"/>
  <c r="BB92" i="2"/>
  <c r="BB93" i="2" s="1"/>
  <c r="BB65" i="2"/>
  <c r="BB67" i="2" s="1"/>
  <c r="BB110" i="2"/>
  <c r="BB80" i="2"/>
  <c r="BB82" i="2" s="1"/>
  <c r="BE4" i="2"/>
  <c r="BD3" i="2"/>
  <c r="BD2" i="2" s="1"/>
  <c r="BB178" i="2"/>
  <c r="BB123" i="2"/>
  <c r="BB148" i="2"/>
  <c r="BB130" i="2"/>
  <c r="BC38" i="2"/>
  <c r="BC39" i="2"/>
  <c r="BB109" i="2"/>
  <c r="BB111" i="2"/>
  <c r="BB112" i="2"/>
  <c r="AW181" i="2"/>
  <c r="AW180" i="2"/>
  <c r="AK180" i="2"/>
  <c r="AK181" i="2"/>
  <c r="Y181" i="2"/>
  <c r="Y180" i="2"/>
  <c r="M181" i="2"/>
  <c r="M180" i="2"/>
  <c r="I181" i="2"/>
  <c r="I180" i="2"/>
  <c r="BA61" i="2"/>
  <c r="BA60" i="2"/>
  <c r="BE12" i="2"/>
  <c r="BA168" i="2"/>
  <c r="BA169" i="2"/>
  <c r="AW28" i="2"/>
  <c r="AW29" i="2"/>
  <c r="AX27" i="2"/>
  <c r="AZ180" i="2"/>
  <c r="AZ181" i="2"/>
  <c r="AR180" i="2"/>
  <c r="AR181" i="2"/>
  <c r="AJ180" i="2"/>
  <c r="AJ181" i="2"/>
  <c r="AB180" i="2"/>
  <c r="AB181" i="2"/>
  <c r="T181" i="2"/>
  <c r="T180" i="2"/>
  <c r="L181" i="2"/>
  <c r="L180" i="2"/>
  <c r="BA124" i="2"/>
  <c r="BA123" i="2"/>
  <c r="BA69" i="2"/>
  <c r="BA70" i="2"/>
  <c r="BA132" i="2"/>
  <c r="BA133" i="2"/>
  <c r="BD22" i="2"/>
  <c r="BA118" i="2"/>
  <c r="BA117" i="2"/>
  <c r="BA72" i="2"/>
  <c r="BA73" i="2"/>
  <c r="BA136" i="2"/>
  <c r="BA135" i="2"/>
  <c r="BB174" i="2"/>
  <c r="BB59" i="2"/>
  <c r="BB180" i="2"/>
  <c r="BB181" i="2"/>
  <c r="BA91" i="2"/>
  <c r="BA90" i="2"/>
  <c r="BA175" i="2"/>
  <c r="BA174" i="2"/>
  <c r="I182" i="2"/>
  <c r="J182" i="2"/>
  <c r="K182" i="2"/>
  <c r="L182" i="2"/>
  <c r="M182" i="2"/>
  <c r="N182" i="2"/>
  <c r="O182" i="2"/>
  <c r="P182" i="2"/>
  <c r="Q182" i="2"/>
  <c r="R182" i="2"/>
  <c r="S182" i="2"/>
  <c r="T182" i="2"/>
  <c r="U182" i="2"/>
  <c r="V182" i="2"/>
  <c r="W182" i="2"/>
  <c r="X182" i="2"/>
  <c r="Y182" i="2"/>
  <c r="Z182" i="2"/>
  <c r="AA182" i="2"/>
  <c r="AB182" i="2"/>
  <c r="AC182" i="2"/>
  <c r="AD182" i="2"/>
  <c r="AE182" i="2"/>
  <c r="AF182" i="2"/>
  <c r="AG182" i="2"/>
  <c r="AH182" i="2"/>
  <c r="AI182" i="2"/>
  <c r="AJ182" i="2"/>
  <c r="AK182" i="2"/>
  <c r="AL182" i="2"/>
  <c r="AM182" i="2"/>
  <c r="AN182" i="2"/>
  <c r="AO182" i="2"/>
  <c r="AP182" i="2"/>
  <c r="AQ182" i="2"/>
  <c r="AR182" i="2"/>
  <c r="AS182" i="2"/>
  <c r="AT182" i="2"/>
  <c r="AU182" i="2"/>
  <c r="AV182" i="2"/>
  <c r="AW182" i="2"/>
  <c r="AX182" i="2"/>
  <c r="AY182" i="2"/>
  <c r="AZ182" i="2"/>
  <c r="BA182" i="2"/>
  <c r="BA79" i="2"/>
  <c r="BA78" i="2"/>
  <c r="AS181" i="2"/>
  <c r="AS180" i="2"/>
  <c r="AC181" i="2"/>
  <c r="AC180" i="2"/>
  <c r="Q180" i="2"/>
  <c r="Q181" i="2"/>
  <c r="BA148" i="2"/>
  <c r="BA147" i="2"/>
  <c r="BB118" i="2"/>
  <c r="BB63" i="2"/>
  <c r="BA81" i="2"/>
  <c r="BA82" i="2"/>
  <c r="BA58" i="2"/>
  <c r="BA57" i="2"/>
  <c r="AV181" i="2"/>
  <c r="AV180" i="2"/>
  <c r="AN180" i="2"/>
  <c r="AN181" i="2"/>
  <c r="AF180" i="2"/>
  <c r="AF181" i="2"/>
  <c r="X180" i="2"/>
  <c r="X181" i="2"/>
  <c r="P180" i="2"/>
  <c r="P181" i="2"/>
  <c r="AU180" i="2"/>
  <c r="AU181" i="2"/>
  <c r="AI180" i="2"/>
  <c r="AI181" i="2"/>
  <c r="AA181" i="2"/>
  <c r="AA180" i="2"/>
  <c r="S180" i="2"/>
  <c r="S181" i="2"/>
  <c r="O181" i="2"/>
  <c r="O180" i="2"/>
  <c r="K180" i="2"/>
  <c r="K181" i="2"/>
  <c r="BA126" i="2"/>
  <c r="BA127" i="2"/>
  <c r="BA88" i="2"/>
  <c r="BA87" i="2"/>
  <c r="BA159" i="2"/>
  <c r="BA160" i="2"/>
  <c r="BA109" i="2"/>
  <c r="BA108" i="2"/>
  <c r="BE23" i="2"/>
  <c r="BF24" i="2"/>
  <c r="BA97" i="2"/>
  <c r="BA96" i="2"/>
  <c r="BA64" i="2"/>
  <c r="BA63" i="2"/>
  <c r="BA105" i="2"/>
  <c r="BA106" i="2"/>
  <c r="BF34" i="2"/>
  <c r="BE33" i="2"/>
  <c r="BB56" i="2"/>
  <c r="BB104" i="2"/>
  <c r="BB94" i="2"/>
  <c r="BB131" i="2"/>
  <c r="BB137" i="2"/>
  <c r="BB89" i="2"/>
  <c r="BB71" i="2"/>
  <c r="BB98" i="2"/>
  <c r="BB164" i="2"/>
  <c r="BB95" i="2"/>
  <c r="BA115" i="2"/>
  <c r="BA114" i="2"/>
  <c r="BA99" i="2"/>
  <c r="BA100" i="2"/>
  <c r="D188" i="2"/>
  <c r="B185" i="2"/>
  <c r="BC185" i="2" s="1"/>
  <c r="BA94" i="2"/>
  <c r="BA93" i="2"/>
  <c r="AO180" i="2"/>
  <c r="AO181" i="2"/>
  <c r="AG181" i="2"/>
  <c r="AG180" i="2"/>
  <c r="U180" i="2"/>
  <c r="U181" i="2"/>
  <c r="BA157" i="2"/>
  <c r="BA156" i="2"/>
  <c r="BE44" i="2"/>
  <c r="BD43" i="2"/>
  <c r="BA76" i="2"/>
  <c r="BA75" i="2"/>
  <c r="BA129" i="2"/>
  <c r="BA130" i="2"/>
  <c r="BA153" i="2"/>
  <c r="BA154" i="2"/>
  <c r="BB155" i="2"/>
  <c r="BB66" i="2"/>
  <c r="BB184" i="2"/>
  <c r="BB183" i="2"/>
  <c r="BA111" i="2"/>
  <c r="BA112" i="2"/>
  <c r="AY180" i="2"/>
  <c r="AY181" i="2"/>
  <c r="AQ180" i="2"/>
  <c r="AQ181" i="2"/>
  <c r="AM180" i="2"/>
  <c r="AM181" i="2"/>
  <c r="AE181" i="2"/>
  <c r="AE180" i="2"/>
  <c r="W181" i="2"/>
  <c r="W180" i="2"/>
  <c r="AX180" i="2"/>
  <c r="AX181" i="2"/>
  <c r="AT181" i="2"/>
  <c r="AT180" i="2"/>
  <c r="AP180" i="2"/>
  <c r="AP181" i="2"/>
  <c r="AL181" i="2"/>
  <c r="AL180" i="2"/>
  <c r="AH181" i="2"/>
  <c r="AH180" i="2"/>
  <c r="AD181" i="2"/>
  <c r="AD180" i="2"/>
  <c r="Z180" i="2"/>
  <c r="Z181" i="2"/>
  <c r="V180" i="2"/>
  <c r="V181" i="2"/>
  <c r="R181" i="2"/>
  <c r="R180" i="2"/>
  <c r="N181" i="2"/>
  <c r="N180" i="2"/>
  <c r="J180" i="2"/>
  <c r="J181" i="2"/>
  <c r="BA178" i="2"/>
  <c r="BA177" i="2"/>
  <c r="BA139" i="2"/>
  <c r="BA138" i="2"/>
  <c r="BA103" i="2"/>
  <c r="BA102" i="2"/>
  <c r="BG14" i="2"/>
  <c r="BF13" i="2"/>
  <c r="BA120" i="2"/>
  <c r="BA121" i="2"/>
  <c r="BC152" i="2"/>
  <c r="BC42" i="2"/>
  <c r="BA151" i="2"/>
  <c r="BA150" i="2"/>
  <c r="BA141" i="2"/>
  <c r="BA142" i="2"/>
  <c r="BA84" i="2"/>
  <c r="BA85" i="2"/>
  <c r="BD32" i="2"/>
  <c r="BD37" i="2" s="1"/>
  <c r="BB68" i="2"/>
  <c r="BB101" i="2"/>
  <c r="BB167" i="2"/>
  <c r="BB125" i="2"/>
  <c r="BB86" i="2"/>
  <c r="BB158" i="2"/>
  <c r="BB119" i="2"/>
  <c r="BB161" i="2"/>
  <c r="BA66" i="2"/>
  <c r="BA67" i="2"/>
  <c r="BA171" i="2"/>
  <c r="BA172" i="2"/>
  <c r="BA145" i="2"/>
  <c r="BA144" i="2"/>
  <c r="BA163" i="2"/>
  <c r="BA162" i="2"/>
  <c r="BC140" i="2" l="1"/>
  <c r="BB85" i="2"/>
  <c r="BB136" i="2"/>
  <c r="BB76" i="2"/>
  <c r="BB171" i="2"/>
  <c r="BB151" i="2"/>
  <c r="BB81" i="2"/>
  <c r="BB154" i="2"/>
  <c r="AZ7" i="2"/>
  <c r="AY9" i="2"/>
  <c r="AY8" i="2"/>
  <c r="BC158" i="2"/>
  <c r="BC160" i="2" s="1"/>
  <c r="BB144" i="2"/>
  <c r="F188" i="2"/>
  <c r="C185" i="2"/>
  <c r="AZ19" i="2"/>
  <c r="AZ18" i="2"/>
  <c r="BA17" i="2"/>
  <c r="BB78" i="2"/>
  <c r="BC71" i="2"/>
  <c r="BC72" i="2" s="1"/>
  <c r="BC110" i="2"/>
  <c r="BB114" i="2"/>
  <c r="AZ52" i="2"/>
  <c r="BA50" i="2"/>
  <c r="AZ51" i="2"/>
  <c r="BC68" i="2"/>
  <c r="BC69" i="2" s="1"/>
  <c r="BC143" i="2"/>
  <c r="BC144" i="2" s="1"/>
  <c r="BC95" i="2"/>
  <c r="BC96" i="2" s="1"/>
  <c r="BC56" i="2"/>
  <c r="BC107" i="2"/>
  <c r="BC108" i="2" s="1"/>
  <c r="AZ55" i="2"/>
  <c r="AZ54" i="2"/>
  <c r="BA53" i="2"/>
  <c r="BC92" i="2"/>
  <c r="BC93" i="2" s="1"/>
  <c r="BC146" i="2"/>
  <c r="BC148" i="2" s="1"/>
  <c r="BB142" i="2"/>
  <c r="AZ48" i="2"/>
  <c r="BA47" i="2"/>
  <c r="AZ49" i="2"/>
  <c r="BE3" i="2"/>
  <c r="BE2" i="2" s="1"/>
  <c r="BF4" i="2"/>
  <c r="BC161" i="2"/>
  <c r="BC162" i="2" s="1"/>
  <c r="BC176" i="2"/>
  <c r="BC177" i="2" s="1"/>
  <c r="BD38" i="2"/>
  <c r="BD39" i="2"/>
  <c r="BB88" i="2"/>
  <c r="BB87" i="2"/>
  <c r="BC186" i="2"/>
  <c r="BC187" i="2"/>
  <c r="BC111" i="2"/>
  <c r="BC112" i="2"/>
  <c r="BG13" i="2"/>
  <c r="BH14" i="2"/>
  <c r="BB132" i="2"/>
  <c r="BB133" i="2"/>
  <c r="BE22" i="2"/>
  <c r="AX184" i="2"/>
  <c r="AX183" i="2"/>
  <c r="AL184" i="2"/>
  <c r="AL183" i="2"/>
  <c r="AD183" i="2"/>
  <c r="AD184" i="2"/>
  <c r="R183" i="2"/>
  <c r="R184" i="2"/>
  <c r="J183" i="2"/>
  <c r="J184" i="2"/>
  <c r="BB61" i="2"/>
  <c r="BB60" i="2"/>
  <c r="BB162" i="2"/>
  <c r="BB163" i="2"/>
  <c r="BB126" i="2"/>
  <c r="BB127" i="2"/>
  <c r="BC80" i="2"/>
  <c r="BC128" i="2"/>
  <c r="BC125" i="2"/>
  <c r="BC134" i="2"/>
  <c r="BC167" i="2"/>
  <c r="BC149" i="2"/>
  <c r="BC122" i="2"/>
  <c r="BC155" i="2"/>
  <c r="BC164" i="2"/>
  <c r="BC98" i="2"/>
  <c r="BC182" i="2"/>
  <c r="BB96" i="2"/>
  <c r="BB97" i="2"/>
  <c r="BB90" i="2"/>
  <c r="BB91" i="2"/>
  <c r="BA184" i="2"/>
  <c r="BA183" i="2"/>
  <c r="AW184" i="2"/>
  <c r="AW183" i="2"/>
  <c r="AS183" i="2"/>
  <c r="AS184" i="2"/>
  <c r="AO184" i="2"/>
  <c r="AO183" i="2"/>
  <c r="AK183" i="2"/>
  <c r="AK184" i="2"/>
  <c r="AG183" i="2"/>
  <c r="AG184" i="2"/>
  <c r="AC184" i="2"/>
  <c r="AC183" i="2"/>
  <c r="Y184" i="2"/>
  <c r="Y183" i="2"/>
  <c r="U183" i="2"/>
  <c r="U184" i="2"/>
  <c r="Q184" i="2"/>
  <c r="Q183" i="2"/>
  <c r="M183" i="2"/>
  <c r="M184" i="2"/>
  <c r="I183" i="2"/>
  <c r="I184" i="2"/>
  <c r="AX29" i="2"/>
  <c r="AX28" i="2"/>
  <c r="AY27" i="2"/>
  <c r="BC154" i="2"/>
  <c r="BC153" i="2"/>
  <c r="BF44" i="2"/>
  <c r="BE43" i="2"/>
  <c r="BG34" i="2"/>
  <c r="BF33" i="2"/>
  <c r="AP183" i="2"/>
  <c r="AP184" i="2"/>
  <c r="AH183" i="2"/>
  <c r="AH184" i="2"/>
  <c r="V184" i="2"/>
  <c r="V183" i="2"/>
  <c r="N184" i="2"/>
  <c r="N183" i="2"/>
  <c r="BC77" i="2"/>
  <c r="BC62" i="2"/>
  <c r="BC173" i="2"/>
  <c r="BC170" i="2"/>
  <c r="BC116" i="2"/>
  <c r="BC101" i="2"/>
  <c r="BC179" i="2"/>
  <c r="BC86" i="2"/>
  <c r="BC137" i="2"/>
  <c r="BC104" i="2"/>
  <c r="BC65" i="2"/>
  <c r="BB156" i="2"/>
  <c r="BB157" i="2"/>
  <c r="BB165" i="2"/>
  <c r="BB166" i="2"/>
  <c r="AZ184" i="2"/>
  <c r="AZ183" i="2"/>
  <c r="AV184" i="2"/>
  <c r="AV183" i="2"/>
  <c r="AR183" i="2"/>
  <c r="AR184" i="2"/>
  <c r="AN184" i="2"/>
  <c r="AN183" i="2"/>
  <c r="AJ184" i="2"/>
  <c r="AJ183" i="2"/>
  <c r="AF183" i="2"/>
  <c r="AF184" i="2"/>
  <c r="AB184" i="2"/>
  <c r="AB183" i="2"/>
  <c r="X184" i="2"/>
  <c r="X183" i="2"/>
  <c r="T183" i="2"/>
  <c r="T184" i="2"/>
  <c r="P183" i="2"/>
  <c r="P184" i="2"/>
  <c r="L183" i="2"/>
  <c r="L184" i="2"/>
  <c r="BB69" i="2"/>
  <c r="BB70" i="2"/>
  <c r="BC141" i="2"/>
  <c r="BC142" i="2"/>
  <c r="BC58" i="2"/>
  <c r="BC57" i="2"/>
  <c r="B188" i="2"/>
  <c r="BD188" i="2" s="1"/>
  <c r="D191" i="2"/>
  <c r="BB73" i="2"/>
  <c r="BB72" i="2"/>
  <c r="BB58" i="2"/>
  <c r="BB57" i="2"/>
  <c r="AT183" i="2"/>
  <c r="AT184" i="2"/>
  <c r="Z183" i="2"/>
  <c r="Z184" i="2"/>
  <c r="BB121" i="2"/>
  <c r="BB120" i="2"/>
  <c r="BB168" i="2"/>
  <c r="BB169" i="2"/>
  <c r="BB160" i="2"/>
  <c r="BB159" i="2"/>
  <c r="BB103" i="2"/>
  <c r="BB102" i="2"/>
  <c r="BC89" i="2"/>
  <c r="BC74" i="2"/>
  <c r="BC113" i="2"/>
  <c r="BC131" i="2"/>
  <c r="BC59" i="2"/>
  <c r="BC119" i="2"/>
  <c r="BC83" i="2"/>
  <c r="BF12" i="2"/>
  <c r="BD42" i="2"/>
  <c r="I185" i="2"/>
  <c r="J185" i="2"/>
  <c r="K185" i="2"/>
  <c r="L185" i="2"/>
  <c r="M185" i="2"/>
  <c r="N185" i="2"/>
  <c r="O185" i="2"/>
  <c r="P185" i="2"/>
  <c r="Q185" i="2"/>
  <c r="R185" i="2"/>
  <c r="S185" i="2"/>
  <c r="T185" i="2"/>
  <c r="U185" i="2"/>
  <c r="V185" i="2"/>
  <c r="W185" i="2"/>
  <c r="X185" i="2"/>
  <c r="Y185" i="2"/>
  <c r="Z185" i="2"/>
  <c r="AA185" i="2"/>
  <c r="AB185" i="2"/>
  <c r="AC185" i="2"/>
  <c r="AD185" i="2"/>
  <c r="AE185" i="2"/>
  <c r="AF185" i="2"/>
  <c r="AG185" i="2"/>
  <c r="AH185" i="2"/>
  <c r="AI185" i="2"/>
  <c r="AJ185" i="2"/>
  <c r="AK185" i="2"/>
  <c r="AL185" i="2"/>
  <c r="AM185" i="2"/>
  <c r="AN185" i="2"/>
  <c r="AO185" i="2"/>
  <c r="AP185" i="2"/>
  <c r="AQ185" i="2"/>
  <c r="AR185" i="2"/>
  <c r="AS185" i="2"/>
  <c r="AT185" i="2"/>
  <c r="AU185" i="2"/>
  <c r="AV185" i="2"/>
  <c r="AW185" i="2"/>
  <c r="AX185" i="2"/>
  <c r="AY185" i="2"/>
  <c r="AZ185" i="2"/>
  <c r="BA185" i="2"/>
  <c r="BB185" i="2"/>
  <c r="BB99" i="2"/>
  <c r="BB100" i="2"/>
  <c r="BB139" i="2"/>
  <c r="BB138" i="2"/>
  <c r="BB106" i="2"/>
  <c r="BB105" i="2"/>
  <c r="BE32" i="2"/>
  <c r="BE37" i="2" s="1"/>
  <c r="BG24" i="2"/>
  <c r="BF23" i="2"/>
  <c r="AY183" i="2"/>
  <c r="AY184" i="2"/>
  <c r="AU184" i="2"/>
  <c r="AU183" i="2"/>
  <c r="AQ184" i="2"/>
  <c r="AQ183" i="2"/>
  <c r="AM183" i="2"/>
  <c r="AM184" i="2"/>
  <c r="AI183" i="2"/>
  <c r="AI184" i="2"/>
  <c r="AE184" i="2"/>
  <c r="AE183" i="2"/>
  <c r="AA184" i="2"/>
  <c r="AA183" i="2"/>
  <c r="W183" i="2"/>
  <c r="W184" i="2"/>
  <c r="S183" i="2"/>
  <c r="S184" i="2"/>
  <c r="O183" i="2"/>
  <c r="O184" i="2"/>
  <c r="K183" i="2"/>
  <c r="K184" i="2"/>
  <c r="BC178" i="2" l="1"/>
  <c r="BC73" i="2"/>
  <c r="BC159" i="2"/>
  <c r="BC145" i="2"/>
  <c r="BC97" i="2"/>
  <c r="AZ8" i="2"/>
  <c r="BA7" i="2"/>
  <c r="AZ9" i="2"/>
  <c r="BC109" i="2"/>
  <c r="BC147" i="2"/>
  <c r="BA18" i="2"/>
  <c r="BA19" i="2"/>
  <c r="BB17" i="2"/>
  <c r="F191" i="2"/>
  <c r="C188" i="2"/>
  <c r="BD83" i="2"/>
  <c r="BD84" i="2" s="1"/>
  <c r="BC94" i="2"/>
  <c r="BA49" i="2"/>
  <c r="BA48" i="2"/>
  <c r="BB47" i="2"/>
  <c r="BC163" i="2"/>
  <c r="BC70" i="2"/>
  <c r="BF3" i="2"/>
  <c r="BF2" i="2" s="1"/>
  <c r="BG4" i="2"/>
  <c r="BA54" i="2"/>
  <c r="BA55" i="2"/>
  <c r="BB53" i="2"/>
  <c r="BA51" i="2"/>
  <c r="BA52" i="2"/>
  <c r="BB50" i="2"/>
  <c r="BD85" i="2"/>
  <c r="BE39" i="2"/>
  <c r="BE38" i="2"/>
  <c r="BA186" i="2"/>
  <c r="BA187" i="2"/>
  <c r="AW187" i="2"/>
  <c r="AW186" i="2"/>
  <c r="AO187" i="2"/>
  <c r="AO186" i="2"/>
  <c r="AK186" i="2"/>
  <c r="AK187" i="2"/>
  <c r="AC186" i="2"/>
  <c r="AC187" i="2"/>
  <c r="U186" i="2"/>
  <c r="U187" i="2"/>
  <c r="I187" i="2"/>
  <c r="I186" i="2"/>
  <c r="BC118" i="2"/>
  <c r="BC117" i="2"/>
  <c r="BH34" i="2"/>
  <c r="BG33" i="2"/>
  <c r="BC166" i="2"/>
  <c r="BC165" i="2"/>
  <c r="BC150" i="2"/>
  <c r="BC151" i="2"/>
  <c r="BC126" i="2"/>
  <c r="BC127" i="2"/>
  <c r="BG12" i="2"/>
  <c r="BF22" i="2"/>
  <c r="AZ186" i="2"/>
  <c r="AZ187" i="2"/>
  <c r="AV187" i="2"/>
  <c r="AV186" i="2"/>
  <c r="AR187" i="2"/>
  <c r="AR186" i="2"/>
  <c r="AN187" i="2"/>
  <c r="AN186" i="2"/>
  <c r="AJ186" i="2"/>
  <c r="AJ187" i="2"/>
  <c r="AF187" i="2"/>
  <c r="AF186" i="2"/>
  <c r="AB187" i="2"/>
  <c r="AB186" i="2"/>
  <c r="X186" i="2"/>
  <c r="X187" i="2"/>
  <c r="T186" i="2"/>
  <c r="T187" i="2"/>
  <c r="P187" i="2"/>
  <c r="P186" i="2"/>
  <c r="L186" i="2"/>
  <c r="L187" i="2"/>
  <c r="BD101" i="2"/>
  <c r="BD152" i="2"/>
  <c r="BD77" i="2"/>
  <c r="BD170" i="2"/>
  <c r="BD56" i="2"/>
  <c r="BD149" i="2"/>
  <c r="BD68" i="2"/>
  <c r="BD80" i="2"/>
  <c r="BD59" i="2"/>
  <c r="BD140" i="2"/>
  <c r="BD119" i="2"/>
  <c r="BD95" i="2"/>
  <c r="BC61" i="2"/>
  <c r="BC60" i="2"/>
  <c r="BC90" i="2"/>
  <c r="BC91" i="2"/>
  <c r="BC67" i="2"/>
  <c r="BC66" i="2"/>
  <c r="BC180" i="2"/>
  <c r="BC181" i="2"/>
  <c r="BC172" i="2"/>
  <c r="BC171" i="2"/>
  <c r="BE42" i="2"/>
  <c r="AY28" i="2"/>
  <c r="AY29" i="2"/>
  <c r="AZ27" i="2"/>
  <c r="BC156" i="2"/>
  <c r="BC157" i="2"/>
  <c r="BC129" i="2"/>
  <c r="BC130" i="2"/>
  <c r="AS187" i="2"/>
  <c r="AS186" i="2"/>
  <c r="AG187" i="2"/>
  <c r="AG186" i="2"/>
  <c r="Y187" i="2"/>
  <c r="Y186" i="2"/>
  <c r="Q186" i="2"/>
  <c r="Q187" i="2"/>
  <c r="M186" i="2"/>
  <c r="M187" i="2"/>
  <c r="BD155" i="2"/>
  <c r="BD164" i="2"/>
  <c r="BD176" i="2"/>
  <c r="BD122" i="2"/>
  <c r="BC121" i="2"/>
  <c r="BC120" i="2"/>
  <c r="BC79" i="2"/>
  <c r="BC78" i="2"/>
  <c r="BH24" i="2"/>
  <c r="BG23" i="2"/>
  <c r="AY186" i="2"/>
  <c r="AY187" i="2"/>
  <c r="AU187" i="2"/>
  <c r="AU186" i="2"/>
  <c r="AQ187" i="2"/>
  <c r="AQ186" i="2"/>
  <c r="AM187" i="2"/>
  <c r="AM186" i="2"/>
  <c r="AI187" i="2"/>
  <c r="AI186" i="2"/>
  <c r="AE186" i="2"/>
  <c r="AE187" i="2"/>
  <c r="AA187" i="2"/>
  <c r="AA186" i="2"/>
  <c r="W187" i="2"/>
  <c r="W186" i="2"/>
  <c r="S187" i="2"/>
  <c r="S186" i="2"/>
  <c r="O187" i="2"/>
  <c r="O186" i="2"/>
  <c r="K186" i="2"/>
  <c r="K187" i="2"/>
  <c r="BD74" i="2"/>
  <c r="BD143" i="2"/>
  <c r="BD137" i="2"/>
  <c r="BD185" i="2"/>
  <c r="BD65" i="2"/>
  <c r="BD161" i="2"/>
  <c r="BD104" i="2"/>
  <c r="BD116" i="2"/>
  <c r="BE116" i="2" s="1"/>
  <c r="BD86" i="2"/>
  <c r="BD125" i="2"/>
  <c r="BD92" i="2"/>
  <c r="BD107" i="2"/>
  <c r="BD158" i="2"/>
  <c r="BD146" i="2"/>
  <c r="BC132" i="2"/>
  <c r="BC133" i="2"/>
  <c r="B191" i="2"/>
  <c r="BE191" i="2" s="1"/>
  <c r="D194" i="2"/>
  <c r="BC106" i="2"/>
  <c r="BC105" i="2"/>
  <c r="BC103" i="2"/>
  <c r="BC102" i="2"/>
  <c r="BC174" i="2"/>
  <c r="BC175" i="2"/>
  <c r="BG44" i="2"/>
  <c r="BF43" i="2"/>
  <c r="BC183" i="2"/>
  <c r="BC184" i="2"/>
  <c r="BC168" i="2"/>
  <c r="BC169" i="2"/>
  <c r="BC81" i="2"/>
  <c r="BC82" i="2"/>
  <c r="BD89" i="2"/>
  <c r="BD113" i="2"/>
  <c r="BD110" i="2"/>
  <c r="BD62" i="2"/>
  <c r="BD173" i="2"/>
  <c r="BC76" i="2"/>
  <c r="BC75" i="2"/>
  <c r="BC88" i="2"/>
  <c r="BC87" i="2"/>
  <c r="BB187" i="2"/>
  <c r="BB186" i="2"/>
  <c r="AX186" i="2"/>
  <c r="AX187" i="2"/>
  <c r="AT187" i="2"/>
  <c r="AT186" i="2"/>
  <c r="AP187" i="2"/>
  <c r="AP186" i="2"/>
  <c r="AL186" i="2"/>
  <c r="AL187" i="2"/>
  <c r="AH187" i="2"/>
  <c r="AH186" i="2"/>
  <c r="AD187" i="2"/>
  <c r="AD186" i="2"/>
  <c r="Z187" i="2"/>
  <c r="Z186" i="2"/>
  <c r="V187" i="2"/>
  <c r="V186" i="2"/>
  <c r="R187" i="2"/>
  <c r="R186" i="2"/>
  <c r="N187" i="2"/>
  <c r="N186" i="2"/>
  <c r="J187" i="2"/>
  <c r="J186" i="2"/>
  <c r="BD131" i="2"/>
  <c r="BE131" i="2" s="1"/>
  <c r="BD128" i="2"/>
  <c r="BD179" i="2"/>
  <c r="BD190" i="2"/>
  <c r="BD189" i="2"/>
  <c r="BD182" i="2"/>
  <c r="BD167" i="2"/>
  <c r="BD71" i="2"/>
  <c r="BD98" i="2"/>
  <c r="BD134" i="2"/>
  <c r="BC85" i="2"/>
  <c r="BC84" i="2"/>
  <c r="BC114" i="2"/>
  <c r="BC115" i="2"/>
  <c r="I188" i="2"/>
  <c r="J188" i="2"/>
  <c r="K188" i="2"/>
  <c r="L188" i="2"/>
  <c r="M188" i="2"/>
  <c r="N188" i="2"/>
  <c r="O188" i="2"/>
  <c r="P188" i="2"/>
  <c r="Q188" i="2"/>
  <c r="R188" i="2"/>
  <c r="S188" i="2"/>
  <c r="T188" i="2"/>
  <c r="U188" i="2"/>
  <c r="V188" i="2"/>
  <c r="W188" i="2"/>
  <c r="X188" i="2"/>
  <c r="Y188" i="2"/>
  <c r="Z188" i="2"/>
  <c r="AA188" i="2"/>
  <c r="AB188" i="2"/>
  <c r="AC188" i="2"/>
  <c r="AD188" i="2"/>
  <c r="AE188" i="2"/>
  <c r="AF188" i="2"/>
  <c r="AG188" i="2"/>
  <c r="AH188" i="2"/>
  <c r="AI188" i="2"/>
  <c r="AJ188" i="2"/>
  <c r="AK188" i="2"/>
  <c r="AL188" i="2"/>
  <c r="AM188" i="2"/>
  <c r="AN188" i="2"/>
  <c r="AO188" i="2"/>
  <c r="AP188" i="2"/>
  <c r="AQ188" i="2"/>
  <c r="AR188" i="2"/>
  <c r="AS188" i="2"/>
  <c r="AT188" i="2"/>
  <c r="AU188" i="2"/>
  <c r="AV188" i="2"/>
  <c r="AW188" i="2"/>
  <c r="AX188" i="2"/>
  <c r="AY188" i="2"/>
  <c r="AZ188" i="2"/>
  <c r="BA188" i="2"/>
  <c r="BB188" i="2"/>
  <c r="BC188" i="2"/>
  <c r="BC139" i="2"/>
  <c r="BC138" i="2"/>
  <c r="BC64" i="2"/>
  <c r="BC63" i="2"/>
  <c r="BF32" i="2"/>
  <c r="BF37" i="2" s="1"/>
  <c r="BC99" i="2"/>
  <c r="BC100" i="2"/>
  <c r="BC123" i="2"/>
  <c r="BC124" i="2"/>
  <c r="BC136" i="2"/>
  <c r="BC135" i="2"/>
  <c r="BH13" i="2"/>
  <c r="BI14" i="2"/>
  <c r="BE101" i="2" l="1"/>
  <c r="BE59" i="2"/>
  <c r="BB7" i="2"/>
  <c r="BA9" i="2"/>
  <c r="BA8" i="2"/>
  <c r="BE83" i="2"/>
  <c r="BE85" i="2" s="1"/>
  <c r="BB19" i="2"/>
  <c r="BB18" i="2"/>
  <c r="BC17" i="2"/>
  <c r="F194" i="2"/>
  <c r="C191" i="2"/>
  <c r="BE92" i="2"/>
  <c r="BE94" i="2" s="1"/>
  <c r="BE68" i="2"/>
  <c r="BE70" i="2" s="1"/>
  <c r="BE110" i="2"/>
  <c r="BE111" i="2" s="1"/>
  <c r="BB49" i="2"/>
  <c r="BC47" i="2"/>
  <c r="BB48" i="2"/>
  <c r="BE89" i="2"/>
  <c r="BE91" i="2" s="1"/>
  <c r="BE107" i="2"/>
  <c r="BE109" i="2" s="1"/>
  <c r="BE65" i="2"/>
  <c r="BE67" i="2" s="1"/>
  <c r="BE74" i="2"/>
  <c r="BE75" i="2" s="1"/>
  <c r="BE179" i="2"/>
  <c r="BE181" i="2" s="1"/>
  <c r="BE173" i="2"/>
  <c r="BE174" i="2" s="1"/>
  <c r="BE119" i="2"/>
  <c r="BE120" i="2" s="1"/>
  <c r="BC53" i="2"/>
  <c r="BB55" i="2"/>
  <c r="BB54" i="2"/>
  <c r="BH4" i="2"/>
  <c r="BG3" i="2"/>
  <c r="BG2" i="2" s="1"/>
  <c r="BE176" i="2"/>
  <c r="BE177" i="2" s="1"/>
  <c r="BE56" i="2"/>
  <c r="BE57" i="2" s="1"/>
  <c r="BE152" i="2"/>
  <c r="BE153" i="2" s="1"/>
  <c r="BC50" i="2"/>
  <c r="BB51" i="2"/>
  <c r="BB52" i="2"/>
  <c r="BE108" i="2"/>
  <c r="BE76" i="2"/>
  <c r="BE133" i="2"/>
  <c r="BE132" i="2"/>
  <c r="BE193" i="2"/>
  <c r="BE192" i="2"/>
  <c r="BE93" i="2"/>
  <c r="BE118" i="2"/>
  <c r="BE117" i="2"/>
  <c r="BF39" i="2"/>
  <c r="BF38" i="2"/>
  <c r="BB190" i="2"/>
  <c r="BB189" i="2"/>
  <c r="AT189" i="2"/>
  <c r="AT190" i="2"/>
  <c r="AD189" i="2"/>
  <c r="AD190" i="2"/>
  <c r="R189" i="2"/>
  <c r="R190" i="2"/>
  <c r="BF42" i="2"/>
  <c r="BD157" i="2"/>
  <c r="BD156" i="2"/>
  <c r="BD82" i="2"/>
  <c r="BD81" i="2"/>
  <c r="AW190" i="2"/>
  <c r="AW189" i="2"/>
  <c r="AK190" i="2"/>
  <c r="AK189" i="2"/>
  <c r="AC189" i="2"/>
  <c r="AC190" i="2"/>
  <c r="Q189" i="2"/>
  <c r="Q190" i="2"/>
  <c r="M189" i="2"/>
  <c r="M190" i="2"/>
  <c r="I190" i="2"/>
  <c r="I189" i="2"/>
  <c r="BD168" i="2"/>
  <c r="BD169" i="2"/>
  <c r="BD181" i="2"/>
  <c r="BD180" i="2"/>
  <c r="BD112" i="2"/>
  <c r="BD111" i="2"/>
  <c r="BH44" i="2"/>
  <c r="BG43" i="2"/>
  <c r="BD147" i="2"/>
  <c r="BD148" i="2"/>
  <c r="BD127" i="2"/>
  <c r="BD126" i="2"/>
  <c r="BD106" i="2"/>
  <c r="BD105" i="2"/>
  <c r="BD138" i="2"/>
  <c r="BD139" i="2"/>
  <c r="AZ28" i="2"/>
  <c r="AZ29" i="2"/>
  <c r="BA27" i="2"/>
  <c r="BE137" i="2"/>
  <c r="BE104" i="2"/>
  <c r="BE80" i="2"/>
  <c r="BE86" i="2"/>
  <c r="BE161" i="2"/>
  <c r="BE167" i="2"/>
  <c r="BE98" i="2"/>
  <c r="BE128" i="2"/>
  <c r="BD120" i="2"/>
  <c r="BD121" i="2"/>
  <c r="BD70" i="2"/>
  <c r="BD69" i="2"/>
  <c r="BD78" i="2"/>
  <c r="BD79" i="2"/>
  <c r="BI34" i="2"/>
  <c r="BH33" i="2"/>
  <c r="BH12" i="2"/>
  <c r="AP190" i="2"/>
  <c r="AP189" i="2"/>
  <c r="Z189" i="2"/>
  <c r="Z190" i="2"/>
  <c r="N190" i="2"/>
  <c r="N189" i="2"/>
  <c r="BD73" i="2"/>
  <c r="BD72" i="2"/>
  <c r="BD64" i="2"/>
  <c r="BD63" i="2"/>
  <c r="BD117" i="2"/>
  <c r="BD118" i="2"/>
  <c r="BE69" i="2"/>
  <c r="BE58" i="2"/>
  <c r="BE121" i="2"/>
  <c r="BD171" i="2"/>
  <c r="BD172" i="2"/>
  <c r="BG32" i="2"/>
  <c r="BG37" i="2" s="1"/>
  <c r="BA189" i="2"/>
  <c r="BA190" i="2"/>
  <c r="AO190" i="2"/>
  <c r="AO189" i="2"/>
  <c r="Y190" i="2"/>
  <c r="Y189" i="2"/>
  <c r="AR190" i="2"/>
  <c r="AR189" i="2"/>
  <c r="AF190" i="2"/>
  <c r="AF189" i="2"/>
  <c r="T189" i="2"/>
  <c r="T190" i="2"/>
  <c r="BD183" i="2"/>
  <c r="BD184" i="2"/>
  <c r="BD114" i="2"/>
  <c r="BD115" i="2"/>
  <c r="BD160" i="2"/>
  <c r="BD159" i="2"/>
  <c r="BD162" i="2"/>
  <c r="BD163" i="2"/>
  <c r="BD145" i="2"/>
  <c r="BD144" i="2"/>
  <c r="BG22" i="2"/>
  <c r="BD177" i="2"/>
  <c r="BD178" i="2"/>
  <c r="BE146" i="2"/>
  <c r="BE158" i="2"/>
  <c r="BE62" i="2"/>
  <c r="BE71" i="2"/>
  <c r="BE155" i="2"/>
  <c r="BE122" i="2"/>
  <c r="BE182" i="2"/>
  <c r="BE125" i="2"/>
  <c r="BD141" i="2"/>
  <c r="BD142" i="2"/>
  <c r="BD151" i="2"/>
  <c r="BD150" i="2"/>
  <c r="BD154" i="2"/>
  <c r="BD153" i="2"/>
  <c r="AX189" i="2"/>
  <c r="AX190" i="2"/>
  <c r="AL190" i="2"/>
  <c r="AL189" i="2"/>
  <c r="AH189" i="2"/>
  <c r="AH190" i="2"/>
  <c r="V190" i="2"/>
  <c r="V189" i="2"/>
  <c r="J190" i="2"/>
  <c r="J189" i="2"/>
  <c r="BD133" i="2"/>
  <c r="BD132" i="2"/>
  <c r="I191" i="2"/>
  <c r="J191" i="2"/>
  <c r="K191" i="2"/>
  <c r="L191" i="2"/>
  <c r="M191" i="2"/>
  <c r="N191" i="2"/>
  <c r="O191" i="2"/>
  <c r="P191" i="2"/>
  <c r="Q191" i="2"/>
  <c r="R191" i="2"/>
  <c r="S191" i="2"/>
  <c r="T191" i="2"/>
  <c r="U191" i="2"/>
  <c r="V191" i="2"/>
  <c r="W191" i="2"/>
  <c r="X191" i="2"/>
  <c r="Y191" i="2"/>
  <c r="Z191" i="2"/>
  <c r="AA191" i="2"/>
  <c r="AB191" i="2"/>
  <c r="AC191" i="2"/>
  <c r="AD191" i="2"/>
  <c r="AE191" i="2"/>
  <c r="AF191" i="2"/>
  <c r="AG191" i="2"/>
  <c r="AH191" i="2"/>
  <c r="AI191" i="2"/>
  <c r="AJ191" i="2"/>
  <c r="AK191" i="2"/>
  <c r="AL191" i="2"/>
  <c r="AM191" i="2"/>
  <c r="AN191" i="2"/>
  <c r="AO191" i="2"/>
  <c r="AP191" i="2"/>
  <c r="AQ191" i="2"/>
  <c r="AR191" i="2"/>
  <c r="AS191" i="2"/>
  <c r="AT191" i="2"/>
  <c r="AU191" i="2"/>
  <c r="AV191" i="2"/>
  <c r="AW191" i="2"/>
  <c r="AX191" i="2"/>
  <c r="AY191" i="2"/>
  <c r="AZ191" i="2"/>
  <c r="BA191" i="2"/>
  <c r="BB191" i="2"/>
  <c r="BC191" i="2"/>
  <c r="BD191" i="2"/>
  <c r="BD94" i="2"/>
  <c r="BD93" i="2"/>
  <c r="BD187" i="2"/>
  <c r="BD186" i="2"/>
  <c r="BD123" i="2"/>
  <c r="BD124" i="2"/>
  <c r="BE61" i="2"/>
  <c r="BE60" i="2"/>
  <c r="BE102" i="2"/>
  <c r="BE103" i="2"/>
  <c r="BD97" i="2"/>
  <c r="BD96" i="2"/>
  <c r="AS189" i="2"/>
  <c r="AS190" i="2"/>
  <c r="AG189" i="2"/>
  <c r="AG190" i="2"/>
  <c r="U190" i="2"/>
  <c r="U189" i="2"/>
  <c r="AZ189" i="2"/>
  <c r="AZ190" i="2"/>
  <c r="AV189" i="2"/>
  <c r="AV190" i="2"/>
  <c r="AN190" i="2"/>
  <c r="AN189" i="2"/>
  <c r="AJ190" i="2"/>
  <c r="AJ189" i="2"/>
  <c r="AB189" i="2"/>
  <c r="AB190" i="2"/>
  <c r="X189" i="2"/>
  <c r="X190" i="2"/>
  <c r="P190" i="2"/>
  <c r="P189" i="2"/>
  <c r="L190" i="2"/>
  <c r="L189" i="2"/>
  <c r="BD135" i="2"/>
  <c r="BD136" i="2"/>
  <c r="BD130" i="2"/>
  <c r="BD129" i="2"/>
  <c r="BJ14" i="2"/>
  <c r="BI13" i="2"/>
  <c r="BC189" i="2"/>
  <c r="BC190" i="2"/>
  <c r="AY190" i="2"/>
  <c r="AY189" i="2"/>
  <c r="AU189" i="2"/>
  <c r="AU190" i="2"/>
  <c r="AQ189" i="2"/>
  <c r="AQ190" i="2"/>
  <c r="AM190" i="2"/>
  <c r="AM189" i="2"/>
  <c r="AI189" i="2"/>
  <c r="AI190" i="2"/>
  <c r="AE190" i="2"/>
  <c r="AE189" i="2"/>
  <c r="AA189" i="2"/>
  <c r="AA190" i="2"/>
  <c r="W190" i="2"/>
  <c r="W189" i="2"/>
  <c r="S190" i="2"/>
  <c r="S189" i="2"/>
  <c r="O190" i="2"/>
  <c r="O189" i="2"/>
  <c r="K189" i="2"/>
  <c r="K190" i="2"/>
  <c r="BD100" i="2"/>
  <c r="BD99" i="2"/>
  <c r="BD174" i="2"/>
  <c r="BD175" i="2"/>
  <c r="BD91" i="2"/>
  <c r="BD90" i="2"/>
  <c r="D197" i="2"/>
  <c r="B194" i="2"/>
  <c r="BF194" i="2" s="1"/>
  <c r="BD109" i="2"/>
  <c r="BD108" i="2"/>
  <c r="BD87" i="2"/>
  <c r="BD88" i="2"/>
  <c r="BD66" i="2"/>
  <c r="BD67" i="2"/>
  <c r="BD76" i="2"/>
  <c r="BD75" i="2"/>
  <c r="BI24" i="2"/>
  <c r="BH23" i="2"/>
  <c r="BD166" i="2"/>
  <c r="BD165" i="2"/>
  <c r="BE149" i="2"/>
  <c r="BE134" i="2"/>
  <c r="BE95" i="2"/>
  <c r="BE185" i="2"/>
  <c r="BE140" i="2"/>
  <c r="BE188" i="2"/>
  <c r="BE170" i="2"/>
  <c r="BE143" i="2"/>
  <c r="BE113" i="2"/>
  <c r="BE164" i="2"/>
  <c r="BE77" i="2"/>
  <c r="BD60" i="2"/>
  <c r="BD61" i="2"/>
  <c r="BD57" i="2"/>
  <c r="BD58" i="2"/>
  <c r="BD102" i="2"/>
  <c r="BD103" i="2"/>
  <c r="BE154" i="2" l="1"/>
  <c r="BE175" i="2"/>
  <c r="BE66" i="2"/>
  <c r="BE84" i="2"/>
  <c r="BB8" i="2"/>
  <c r="BB9" i="2"/>
  <c r="BC7" i="2"/>
  <c r="BE112" i="2"/>
  <c r="BC19" i="2"/>
  <c r="BC18" i="2"/>
  <c r="BD17" i="2"/>
  <c r="BE178" i="2"/>
  <c r="BE90" i="2"/>
  <c r="F197" i="2"/>
  <c r="C194" i="2"/>
  <c r="BC52" i="2"/>
  <c r="BC51" i="2"/>
  <c r="BD50" i="2"/>
  <c r="BF179" i="2"/>
  <c r="BF180" i="2" s="1"/>
  <c r="BH3" i="2"/>
  <c r="BH2" i="2" s="1"/>
  <c r="BI4" i="2"/>
  <c r="BD53" i="2"/>
  <c r="BC54" i="2"/>
  <c r="BC55" i="2"/>
  <c r="BE180" i="2"/>
  <c r="BC49" i="2"/>
  <c r="BD47" i="2"/>
  <c r="BC48" i="2"/>
  <c r="BF196" i="2"/>
  <c r="BF195" i="2"/>
  <c r="BG39" i="2"/>
  <c r="BG38" i="2"/>
  <c r="BE172" i="2"/>
  <c r="BE171" i="2"/>
  <c r="AV192" i="2"/>
  <c r="AV193" i="2"/>
  <c r="AJ192" i="2"/>
  <c r="AJ193" i="2"/>
  <c r="T192" i="2"/>
  <c r="T193" i="2"/>
  <c r="BE159" i="2"/>
  <c r="BE160" i="2"/>
  <c r="BI33" i="2"/>
  <c r="BJ34" i="2"/>
  <c r="BE88" i="2"/>
  <c r="BE87" i="2"/>
  <c r="BF185" i="2"/>
  <c r="BF149" i="2"/>
  <c r="BF137" i="2"/>
  <c r="BF95" i="2"/>
  <c r="D200" i="2"/>
  <c r="B197" i="2"/>
  <c r="BC193" i="2"/>
  <c r="BC192" i="2"/>
  <c r="AY192" i="2"/>
  <c r="AY193" i="2"/>
  <c r="AU193" i="2"/>
  <c r="AU192" i="2"/>
  <c r="AQ192" i="2"/>
  <c r="AQ193" i="2"/>
  <c r="AM192" i="2"/>
  <c r="AM193" i="2"/>
  <c r="AI193" i="2"/>
  <c r="AI192" i="2"/>
  <c r="AE192" i="2"/>
  <c r="AE193" i="2"/>
  <c r="AA192" i="2"/>
  <c r="AA193" i="2"/>
  <c r="W193" i="2"/>
  <c r="W192" i="2"/>
  <c r="S192" i="2"/>
  <c r="S193" i="2"/>
  <c r="O193" i="2"/>
  <c r="O192" i="2"/>
  <c r="K193" i="2"/>
  <c r="K192" i="2"/>
  <c r="BE156" i="2"/>
  <c r="BE157" i="2"/>
  <c r="BE148" i="2"/>
  <c r="BE147" i="2"/>
  <c r="BE99" i="2"/>
  <c r="BE100" i="2"/>
  <c r="BE82" i="2"/>
  <c r="BE81" i="2"/>
  <c r="BG42" i="2"/>
  <c r="BF101" i="2"/>
  <c r="BF116" i="2"/>
  <c r="BF188" i="2"/>
  <c r="BF62" i="2"/>
  <c r="BF56" i="2"/>
  <c r="BF173" i="2"/>
  <c r="BF113" i="2"/>
  <c r="BF68" i="2"/>
  <c r="BF191" i="2"/>
  <c r="BF92" i="2"/>
  <c r="BF74" i="2"/>
  <c r="BF134" i="2"/>
  <c r="BE187" i="2"/>
  <c r="BE186" i="2"/>
  <c r="BD192" i="2"/>
  <c r="BD193" i="2"/>
  <c r="AR193" i="2"/>
  <c r="AR192" i="2"/>
  <c r="AB192" i="2"/>
  <c r="AB193" i="2"/>
  <c r="P193" i="2"/>
  <c r="P192" i="2"/>
  <c r="BA29" i="2"/>
  <c r="BA28" i="2"/>
  <c r="BB27" i="2"/>
  <c r="BF65" i="2"/>
  <c r="BF155" i="2"/>
  <c r="BF59" i="2"/>
  <c r="BF122" i="2"/>
  <c r="BE136" i="2"/>
  <c r="BE135" i="2"/>
  <c r="BI12" i="2"/>
  <c r="BB193" i="2"/>
  <c r="BB192" i="2"/>
  <c r="AP192" i="2"/>
  <c r="AP193" i="2"/>
  <c r="AD193" i="2"/>
  <c r="AD192" i="2"/>
  <c r="V193" i="2"/>
  <c r="V192" i="2"/>
  <c r="N193" i="2"/>
  <c r="N192" i="2"/>
  <c r="J192" i="2"/>
  <c r="J193" i="2"/>
  <c r="BE126" i="2"/>
  <c r="BE127" i="2"/>
  <c r="BE72" i="2"/>
  <c r="BE73" i="2"/>
  <c r="BE169" i="2"/>
  <c r="BE168" i="2"/>
  <c r="BE105" i="2"/>
  <c r="BE106" i="2"/>
  <c r="BI44" i="2"/>
  <c r="BH43" i="2"/>
  <c r="BF167" i="2"/>
  <c r="BF98" i="2"/>
  <c r="BF152" i="2"/>
  <c r="BF119" i="2"/>
  <c r="BF125" i="2"/>
  <c r="BF176" i="2"/>
  <c r="BF170" i="2"/>
  <c r="BF77" i="2"/>
  <c r="BF146" i="2"/>
  <c r="BF182" i="2"/>
  <c r="BF164" i="2"/>
  <c r="BF140" i="2"/>
  <c r="BF80" i="2"/>
  <c r="BE78" i="2"/>
  <c r="BE79" i="2"/>
  <c r="I194" i="2"/>
  <c r="J194" i="2"/>
  <c r="K194" i="2"/>
  <c r="L194" i="2"/>
  <c r="M194" i="2"/>
  <c r="N194" i="2"/>
  <c r="O194" i="2"/>
  <c r="P194" i="2"/>
  <c r="Q194" i="2"/>
  <c r="R194" i="2"/>
  <c r="S194" i="2"/>
  <c r="T194" i="2"/>
  <c r="U194" i="2"/>
  <c r="V194" i="2"/>
  <c r="W194" i="2"/>
  <c r="X194" i="2"/>
  <c r="Y194" i="2"/>
  <c r="Z194" i="2"/>
  <c r="AA194" i="2"/>
  <c r="AB194" i="2"/>
  <c r="AC194" i="2"/>
  <c r="AD194" i="2"/>
  <c r="AE194" i="2"/>
  <c r="AF194" i="2"/>
  <c r="AG194" i="2"/>
  <c r="AH194" i="2"/>
  <c r="AI194" i="2"/>
  <c r="AJ194" i="2"/>
  <c r="AK194" i="2"/>
  <c r="AL194" i="2"/>
  <c r="AM194" i="2"/>
  <c r="AN194" i="2"/>
  <c r="AO194" i="2"/>
  <c r="AP194" i="2"/>
  <c r="AQ194" i="2"/>
  <c r="AR194" i="2"/>
  <c r="AS194" i="2"/>
  <c r="AT194" i="2"/>
  <c r="AU194" i="2"/>
  <c r="AV194" i="2"/>
  <c r="AW194" i="2"/>
  <c r="AX194" i="2"/>
  <c r="AY194" i="2"/>
  <c r="AZ194" i="2"/>
  <c r="BA194" i="2"/>
  <c r="BB194" i="2"/>
  <c r="BC194" i="2"/>
  <c r="BD194" i="2"/>
  <c r="BE194" i="2"/>
  <c r="AZ193" i="2"/>
  <c r="AZ192" i="2"/>
  <c r="AN193" i="2"/>
  <c r="AN192" i="2"/>
  <c r="AF193" i="2"/>
  <c r="AF192" i="2"/>
  <c r="X192" i="2"/>
  <c r="X193" i="2"/>
  <c r="L192" i="2"/>
  <c r="L193" i="2"/>
  <c r="BE124" i="2"/>
  <c r="BE123" i="2"/>
  <c r="BF110" i="2"/>
  <c r="BE166" i="2"/>
  <c r="BE165" i="2"/>
  <c r="BE97" i="2"/>
  <c r="BE96" i="2"/>
  <c r="BE114" i="2"/>
  <c r="BE115" i="2"/>
  <c r="BE190" i="2"/>
  <c r="BE189" i="2"/>
  <c r="BH22" i="2"/>
  <c r="AX193" i="2"/>
  <c r="AX192" i="2"/>
  <c r="AT193" i="2"/>
  <c r="AT192" i="2"/>
  <c r="AL192" i="2"/>
  <c r="AL193" i="2"/>
  <c r="AH192" i="2"/>
  <c r="AH193" i="2"/>
  <c r="Z193" i="2"/>
  <c r="Z192" i="2"/>
  <c r="R193" i="2"/>
  <c r="R192" i="2"/>
  <c r="BE145" i="2"/>
  <c r="BE144" i="2"/>
  <c r="BE141" i="2"/>
  <c r="BE142" i="2"/>
  <c r="BE151" i="2"/>
  <c r="BE150" i="2"/>
  <c r="BI23" i="2"/>
  <c r="BJ24" i="2"/>
  <c r="BJ13" i="2"/>
  <c r="BK14" i="2"/>
  <c r="BA192" i="2"/>
  <c r="BA193" i="2"/>
  <c r="AW192" i="2"/>
  <c r="AW193" i="2"/>
  <c r="AS192" i="2"/>
  <c r="AS193" i="2"/>
  <c r="AO193" i="2"/>
  <c r="AO192" i="2"/>
  <c r="AK193" i="2"/>
  <c r="AK192" i="2"/>
  <c r="AG193" i="2"/>
  <c r="AG192" i="2"/>
  <c r="AC193" i="2"/>
  <c r="AC192" i="2"/>
  <c r="Y193" i="2"/>
  <c r="Y192" i="2"/>
  <c r="U193" i="2"/>
  <c r="U192" i="2"/>
  <c r="Q192" i="2"/>
  <c r="Q193" i="2"/>
  <c r="M193" i="2"/>
  <c r="M192" i="2"/>
  <c r="I192" i="2"/>
  <c r="I193" i="2"/>
  <c r="BE184" i="2"/>
  <c r="BE183" i="2"/>
  <c r="BE63" i="2"/>
  <c r="BE64" i="2"/>
  <c r="BH32" i="2"/>
  <c r="BH37" i="2" s="1"/>
  <c r="BE130" i="2"/>
  <c r="BE129" i="2"/>
  <c r="BE163" i="2"/>
  <c r="BE162" i="2"/>
  <c r="BE138" i="2"/>
  <c r="BE139" i="2"/>
  <c r="BF158" i="2"/>
  <c r="BF86" i="2"/>
  <c r="BF107" i="2"/>
  <c r="BF128" i="2"/>
  <c r="BF131" i="2"/>
  <c r="BF104" i="2"/>
  <c r="BF89" i="2"/>
  <c r="BF71" i="2"/>
  <c r="BF83" i="2"/>
  <c r="BF143" i="2"/>
  <c r="BF161" i="2"/>
  <c r="BF181" i="2" l="1"/>
  <c r="BC8" i="2"/>
  <c r="BC9" i="2"/>
  <c r="BD7" i="2"/>
  <c r="BD18" i="2"/>
  <c r="BD19" i="2"/>
  <c r="BE17" i="2"/>
  <c r="BG95" i="2"/>
  <c r="BG96" i="2" s="1"/>
  <c r="C197" i="2"/>
  <c r="F200" i="2"/>
  <c r="BE50" i="2"/>
  <c r="BD51" i="2"/>
  <c r="BD52" i="2"/>
  <c r="BE47" i="2"/>
  <c r="BD48" i="2"/>
  <c r="BD49" i="2"/>
  <c r="BD55" i="2"/>
  <c r="BE53" i="2"/>
  <c r="BD54" i="2"/>
  <c r="BI3" i="2"/>
  <c r="BI2" i="2" s="1"/>
  <c r="BJ4" i="2"/>
  <c r="BH39" i="2"/>
  <c r="BH38" i="2"/>
  <c r="BF84" i="2"/>
  <c r="BF85" i="2"/>
  <c r="BJ12" i="2"/>
  <c r="AT196" i="2"/>
  <c r="AT195" i="2"/>
  <c r="AH195" i="2"/>
  <c r="AH196" i="2"/>
  <c r="R196" i="2"/>
  <c r="R195" i="2"/>
  <c r="BF147" i="2"/>
  <c r="BF148" i="2"/>
  <c r="BF124" i="2"/>
  <c r="BF123" i="2"/>
  <c r="BF66" i="2"/>
  <c r="BF67" i="2"/>
  <c r="BF135" i="2"/>
  <c r="BF136" i="2"/>
  <c r="BF64" i="2"/>
  <c r="BF63" i="2"/>
  <c r="BG71" i="2"/>
  <c r="BG137" i="2"/>
  <c r="BG56" i="2"/>
  <c r="BG185" i="2"/>
  <c r="BG161" i="2"/>
  <c r="I197" i="2"/>
  <c r="J197" i="2"/>
  <c r="K197" i="2"/>
  <c r="L197" i="2"/>
  <c r="M197" i="2"/>
  <c r="N197" i="2"/>
  <c r="O197" i="2"/>
  <c r="P197" i="2"/>
  <c r="Q197" i="2"/>
  <c r="R197" i="2"/>
  <c r="S197" i="2"/>
  <c r="T197" i="2"/>
  <c r="U197" i="2"/>
  <c r="V197" i="2"/>
  <c r="W197" i="2"/>
  <c r="X197" i="2"/>
  <c r="Y197" i="2"/>
  <c r="Z197" i="2"/>
  <c r="AA197" i="2"/>
  <c r="AB197" i="2"/>
  <c r="AC197" i="2"/>
  <c r="AD197" i="2"/>
  <c r="AE197" i="2"/>
  <c r="AF197" i="2"/>
  <c r="AG197" i="2"/>
  <c r="AH197" i="2"/>
  <c r="AI197" i="2"/>
  <c r="AJ197" i="2"/>
  <c r="AK197" i="2"/>
  <c r="AL197" i="2"/>
  <c r="AM197" i="2"/>
  <c r="AN197" i="2"/>
  <c r="AO197" i="2"/>
  <c r="AP197" i="2"/>
  <c r="AQ197" i="2"/>
  <c r="AR197" i="2"/>
  <c r="AS197" i="2"/>
  <c r="AT197" i="2"/>
  <c r="AU197" i="2"/>
  <c r="AV197" i="2"/>
  <c r="AW197" i="2"/>
  <c r="AX197" i="2"/>
  <c r="AY197" i="2"/>
  <c r="AZ197" i="2"/>
  <c r="BA197" i="2"/>
  <c r="BB197" i="2"/>
  <c r="BC197" i="2"/>
  <c r="BD197" i="2"/>
  <c r="BE197" i="2"/>
  <c r="BF197" i="2"/>
  <c r="BF186" i="2"/>
  <c r="BF187" i="2"/>
  <c r="BJ23" i="2"/>
  <c r="BK24" i="2"/>
  <c r="BE196" i="2"/>
  <c r="BE195" i="2"/>
  <c r="BA195" i="2"/>
  <c r="BA196" i="2"/>
  <c r="AW195" i="2"/>
  <c r="AW196" i="2"/>
  <c r="AS195" i="2"/>
  <c r="AS196" i="2"/>
  <c r="AO195" i="2"/>
  <c r="AO196" i="2"/>
  <c r="AK196" i="2"/>
  <c r="AK195" i="2"/>
  <c r="AG195" i="2"/>
  <c r="AG196" i="2"/>
  <c r="AC195" i="2"/>
  <c r="AC196" i="2"/>
  <c r="Y196" i="2"/>
  <c r="Y195" i="2"/>
  <c r="U196" i="2"/>
  <c r="U195" i="2"/>
  <c r="Q195" i="2"/>
  <c r="Q196" i="2"/>
  <c r="M195" i="2"/>
  <c r="M196" i="2"/>
  <c r="I196" i="2"/>
  <c r="I195" i="2"/>
  <c r="BF142" i="2"/>
  <c r="BF141" i="2"/>
  <c r="BF78" i="2"/>
  <c r="BF79" i="2"/>
  <c r="BF126" i="2"/>
  <c r="BF127" i="2"/>
  <c r="BF169" i="2"/>
  <c r="BF168" i="2"/>
  <c r="BB28" i="2"/>
  <c r="BB29" i="2"/>
  <c r="BC27" i="2"/>
  <c r="BF75" i="2"/>
  <c r="BF76" i="2"/>
  <c r="BF114" i="2"/>
  <c r="BF115" i="2"/>
  <c r="BF190" i="2"/>
  <c r="BF189" i="2"/>
  <c r="BG170" i="2"/>
  <c r="BG188" i="2"/>
  <c r="BG80" i="2"/>
  <c r="BG107" i="2"/>
  <c r="BG59" i="2"/>
  <c r="BG197" i="2"/>
  <c r="BG77" i="2"/>
  <c r="BG104" i="2"/>
  <c r="BG89" i="2"/>
  <c r="BG83" i="2"/>
  <c r="B200" i="2"/>
  <c r="BH200" i="2" s="1"/>
  <c r="D203" i="2"/>
  <c r="BF133" i="2"/>
  <c r="BF132" i="2"/>
  <c r="BB196" i="2"/>
  <c r="BB195" i="2"/>
  <c r="AP195" i="2"/>
  <c r="AP196" i="2"/>
  <c r="Z196" i="2"/>
  <c r="Z195" i="2"/>
  <c r="N195" i="2"/>
  <c r="N196" i="2"/>
  <c r="BF81" i="2"/>
  <c r="BF82" i="2"/>
  <c r="BF69" i="2"/>
  <c r="BF70" i="2"/>
  <c r="BG86" i="2"/>
  <c r="BG140" i="2"/>
  <c r="BG191" i="2"/>
  <c r="BG152" i="2"/>
  <c r="BI32" i="2"/>
  <c r="BI37" i="2" s="1"/>
  <c r="BF129" i="2"/>
  <c r="BF130" i="2"/>
  <c r="BF162" i="2"/>
  <c r="BF163" i="2"/>
  <c r="BF90" i="2"/>
  <c r="BF91" i="2"/>
  <c r="BF109" i="2"/>
  <c r="BF108" i="2"/>
  <c r="BD195" i="2"/>
  <c r="BD196" i="2"/>
  <c r="AZ196" i="2"/>
  <c r="AZ195" i="2"/>
  <c r="AV195" i="2"/>
  <c r="AV196" i="2"/>
  <c r="AR196" i="2"/>
  <c r="AR195" i="2"/>
  <c r="AN196" i="2"/>
  <c r="AN195" i="2"/>
  <c r="AJ195" i="2"/>
  <c r="AJ196" i="2"/>
  <c r="AF196" i="2"/>
  <c r="AF195" i="2"/>
  <c r="AB196" i="2"/>
  <c r="AB195" i="2"/>
  <c r="X195" i="2"/>
  <c r="X196" i="2"/>
  <c r="T195" i="2"/>
  <c r="T196" i="2"/>
  <c r="P196" i="2"/>
  <c r="P195" i="2"/>
  <c r="L196" i="2"/>
  <c r="L195" i="2"/>
  <c r="BF166" i="2"/>
  <c r="BF165" i="2"/>
  <c r="BF120" i="2"/>
  <c r="BF121" i="2"/>
  <c r="BH42" i="2"/>
  <c r="BF60" i="2"/>
  <c r="BF61" i="2"/>
  <c r="BF94" i="2"/>
  <c r="BF93" i="2"/>
  <c r="BF175" i="2"/>
  <c r="BF174" i="2"/>
  <c r="BF118" i="2"/>
  <c r="BF117" i="2"/>
  <c r="BG65" i="2"/>
  <c r="BG119" i="2"/>
  <c r="BG164" i="2"/>
  <c r="BG62" i="2"/>
  <c r="BG128" i="2"/>
  <c r="BG125" i="2"/>
  <c r="BG92" i="2"/>
  <c r="BG194" i="2"/>
  <c r="BG179" i="2"/>
  <c r="BG146" i="2"/>
  <c r="BG116" i="2"/>
  <c r="BG131" i="2"/>
  <c r="BG143" i="2"/>
  <c r="BF139" i="2"/>
  <c r="BF138" i="2"/>
  <c r="BF159" i="2"/>
  <c r="BF160" i="2"/>
  <c r="AX195" i="2"/>
  <c r="AX196" i="2"/>
  <c r="AL196" i="2"/>
  <c r="AL195" i="2"/>
  <c r="AD195" i="2"/>
  <c r="AD196" i="2"/>
  <c r="V195" i="2"/>
  <c r="V196" i="2"/>
  <c r="J195" i="2"/>
  <c r="J196" i="2"/>
  <c r="BF177" i="2"/>
  <c r="BF178" i="2"/>
  <c r="BF100" i="2"/>
  <c r="BF99" i="2"/>
  <c r="BG176" i="2"/>
  <c r="BG98" i="2"/>
  <c r="BG134" i="2"/>
  <c r="BF96" i="2"/>
  <c r="BF97" i="2"/>
  <c r="BF72" i="2"/>
  <c r="BF73" i="2"/>
  <c r="BI22" i="2"/>
  <c r="BF144" i="2"/>
  <c r="BF145" i="2"/>
  <c r="BF105" i="2"/>
  <c r="BF106" i="2"/>
  <c r="BF87" i="2"/>
  <c r="BF88" i="2"/>
  <c r="BL14" i="2"/>
  <c r="BK13" i="2"/>
  <c r="BF111" i="2"/>
  <c r="BF112" i="2"/>
  <c r="BC196" i="2"/>
  <c r="BC195" i="2"/>
  <c r="AY196" i="2"/>
  <c r="AY195" i="2"/>
  <c r="AU196" i="2"/>
  <c r="AU195" i="2"/>
  <c r="AQ196" i="2"/>
  <c r="AQ195" i="2"/>
  <c r="AM196" i="2"/>
  <c r="AM195" i="2"/>
  <c r="AI196" i="2"/>
  <c r="AI195" i="2"/>
  <c r="AE196" i="2"/>
  <c r="AE195" i="2"/>
  <c r="AA196" i="2"/>
  <c r="AA195" i="2"/>
  <c r="W196" i="2"/>
  <c r="W195" i="2"/>
  <c r="S195" i="2"/>
  <c r="S196" i="2"/>
  <c r="O196" i="2"/>
  <c r="O195" i="2"/>
  <c r="K195" i="2"/>
  <c r="K196" i="2"/>
  <c r="BF184" i="2"/>
  <c r="BF183" i="2"/>
  <c r="BF171" i="2"/>
  <c r="BF172" i="2"/>
  <c r="BF153" i="2"/>
  <c r="BF154" i="2"/>
  <c r="BI43" i="2"/>
  <c r="BJ44" i="2"/>
  <c r="BF156" i="2"/>
  <c r="BF157" i="2"/>
  <c r="BF193" i="2"/>
  <c r="BF192" i="2"/>
  <c r="BF57" i="2"/>
  <c r="BF58" i="2"/>
  <c r="BF102" i="2"/>
  <c r="BF103" i="2"/>
  <c r="BG158" i="2"/>
  <c r="BG182" i="2"/>
  <c r="BG155" i="2"/>
  <c r="BG149" i="2"/>
  <c r="BG68" i="2"/>
  <c r="BG122" i="2"/>
  <c r="BG101" i="2"/>
  <c r="BG74" i="2"/>
  <c r="BG113" i="2"/>
  <c r="BG167" i="2"/>
  <c r="BG110" i="2"/>
  <c r="BG173" i="2"/>
  <c r="BF150" i="2"/>
  <c r="BF151" i="2"/>
  <c r="BJ33" i="2"/>
  <c r="BK34" i="2"/>
  <c r="BE7" i="2" l="1"/>
  <c r="BD9" i="2"/>
  <c r="BD8" i="2"/>
  <c r="BG97" i="2"/>
  <c r="BE19" i="2"/>
  <c r="BE18" i="2"/>
  <c r="BF17" i="2"/>
  <c r="F203" i="2"/>
  <c r="C200" i="2"/>
  <c r="BE48" i="2"/>
  <c r="BE49" i="2"/>
  <c r="BF47" i="2"/>
  <c r="BJ3" i="2"/>
  <c r="BJ2" i="2" s="1"/>
  <c r="BK4" i="2"/>
  <c r="BE55" i="2"/>
  <c r="BF53" i="2"/>
  <c r="BE54" i="2"/>
  <c r="BH131" i="2"/>
  <c r="BH133" i="2" s="1"/>
  <c r="BE51" i="2"/>
  <c r="BE52" i="2"/>
  <c r="BF50" i="2"/>
  <c r="BI38" i="2"/>
  <c r="BI39" i="2"/>
  <c r="BH132" i="2"/>
  <c r="BK12" i="2"/>
  <c r="BG177" i="2"/>
  <c r="BG178" i="2"/>
  <c r="BG147" i="2"/>
  <c r="BG148" i="2"/>
  <c r="BG120" i="2"/>
  <c r="BG121" i="2"/>
  <c r="BH74" i="2"/>
  <c r="BH179" i="2"/>
  <c r="BH134" i="2"/>
  <c r="BH107" i="2"/>
  <c r="BH173" i="2"/>
  <c r="BH101" i="2"/>
  <c r="BG142" i="2"/>
  <c r="BG141" i="2"/>
  <c r="BG82" i="2"/>
  <c r="BG81" i="2"/>
  <c r="AX199" i="2"/>
  <c r="AX198" i="2"/>
  <c r="BG58" i="2"/>
  <c r="BG57" i="2"/>
  <c r="BM14" i="2"/>
  <c r="BL13" i="2"/>
  <c r="BG144" i="2"/>
  <c r="BG145" i="2"/>
  <c r="BG180" i="2"/>
  <c r="BG181" i="2"/>
  <c r="BG130" i="2"/>
  <c r="BG129" i="2"/>
  <c r="BG67" i="2"/>
  <c r="BG66" i="2"/>
  <c r="BH98" i="2"/>
  <c r="BH89" i="2"/>
  <c r="BH80" i="2"/>
  <c r="BH191" i="2"/>
  <c r="BH149" i="2"/>
  <c r="BH137" i="2"/>
  <c r="BH188" i="2"/>
  <c r="BH59" i="2"/>
  <c r="BH158" i="2"/>
  <c r="BH71" i="2"/>
  <c r="BH164" i="2"/>
  <c r="BG88" i="2"/>
  <c r="BG87" i="2"/>
  <c r="B203" i="2"/>
  <c r="BI203" i="2" s="1"/>
  <c r="D206" i="2"/>
  <c r="BG105" i="2"/>
  <c r="BG106" i="2"/>
  <c r="BG198" i="2"/>
  <c r="BG199" i="2"/>
  <c r="BG190" i="2"/>
  <c r="BG189" i="2"/>
  <c r="BC28" i="2"/>
  <c r="BC29" i="2"/>
  <c r="BD27" i="2"/>
  <c r="BJ22" i="2"/>
  <c r="BE198" i="2"/>
  <c r="BE199" i="2"/>
  <c r="BA198" i="2"/>
  <c r="BA199" i="2"/>
  <c r="AW198" i="2"/>
  <c r="AW199" i="2"/>
  <c r="AS198" i="2"/>
  <c r="AS199" i="2"/>
  <c r="AO199" i="2"/>
  <c r="AO198" i="2"/>
  <c r="AK199" i="2"/>
  <c r="AK198" i="2"/>
  <c r="AG199" i="2"/>
  <c r="AG198" i="2"/>
  <c r="AC198" i="2"/>
  <c r="AC199" i="2"/>
  <c r="Y199" i="2"/>
  <c r="Y198" i="2"/>
  <c r="U198" i="2"/>
  <c r="U199" i="2"/>
  <c r="Q198" i="2"/>
  <c r="Q199" i="2"/>
  <c r="M198" i="2"/>
  <c r="M199" i="2"/>
  <c r="I199" i="2"/>
  <c r="I198" i="2"/>
  <c r="BG138" i="2"/>
  <c r="BG139" i="2"/>
  <c r="BG168" i="2"/>
  <c r="BG169" i="2"/>
  <c r="BG126" i="2"/>
  <c r="BG127" i="2"/>
  <c r="BH170" i="2"/>
  <c r="BH167" i="2"/>
  <c r="BF199" i="2"/>
  <c r="BF198" i="2"/>
  <c r="AP198" i="2"/>
  <c r="AP199" i="2"/>
  <c r="AH199" i="2"/>
  <c r="AH198" i="2"/>
  <c r="V198" i="2"/>
  <c r="V199" i="2"/>
  <c r="N198" i="2"/>
  <c r="N199" i="2"/>
  <c r="BG70" i="2"/>
  <c r="BG69" i="2"/>
  <c r="BG175" i="2"/>
  <c r="BG174" i="2"/>
  <c r="BG151" i="2"/>
  <c r="BG150" i="2"/>
  <c r="BG136" i="2"/>
  <c r="BG135" i="2"/>
  <c r="BG133" i="2"/>
  <c r="BG132" i="2"/>
  <c r="BG196" i="2"/>
  <c r="BG195" i="2"/>
  <c r="BG63" i="2"/>
  <c r="BG64" i="2"/>
  <c r="BH122" i="2"/>
  <c r="BH95" i="2"/>
  <c r="BH146" i="2"/>
  <c r="BH182" i="2"/>
  <c r="BH128" i="2"/>
  <c r="BH176" i="2"/>
  <c r="BH116" i="2"/>
  <c r="BH143" i="2"/>
  <c r="BH83" i="2"/>
  <c r="BH56" i="2"/>
  <c r="BH152" i="2"/>
  <c r="BH113" i="2"/>
  <c r="BH161" i="2"/>
  <c r="BH140" i="2"/>
  <c r="BG154" i="2"/>
  <c r="BG153" i="2"/>
  <c r="I200" i="2"/>
  <c r="J200" i="2"/>
  <c r="K200" i="2"/>
  <c r="L200" i="2"/>
  <c r="M200" i="2"/>
  <c r="N200" i="2"/>
  <c r="O200" i="2"/>
  <c r="P200" i="2"/>
  <c r="Q200" i="2"/>
  <c r="R200" i="2"/>
  <c r="S200" i="2"/>
  <c r="T200" i="2"/>
  <c r="U200" i="2"/>
  <c r="V200" i="2"/>
  <c r="W200" i="2"/>
  <c r="X200" i="2"/>
  <c r="Y200" i="2"/>
  <c r="Z200" i="2"/>
  <c r="AA200" i="2"/>
  <c r="AB200" i="2"/>
  <c r="AC200" i="2"/>
  <c r="AD200" i="2"/>
  <c r="AE200" i="2"/>
  <c r="AF200" i="2"/>
  <c r="AG200" i="2"/>
  <c r="AH200" i="2"/>
  <c r="AI200" i="2"/>
  <c r="AJ200" i="2"/>
  <c r="AK200" i="2"/>
  <c r="AL200" i="2"/>
  <c r="AM200" i="2"/>
  <c r="AN200" i="2"/>
  <c r="AO200" i="2"/>
  <c r="AP200" i="2"/>
  <c r="AQ200" i="2"/>
  <c r="AR200" i="2"/>
  <c r="AS200" i="2"/>
  <c r="AT200" i="2"/>
  <c r="AU200" i="2"/>
  <c r="AV200" i="2"/>
  <c r="AW200" i="2"/>
  <c r="AX200" i="2"/>
  <c r="AY200" i="2"/>
  <c r="AZ200" i="2"/>
  <c r="BA200" i="2"/>
  <c r="BB200" i="2"/>
  <c r="BC200" i="2"/>
  <c r="BD200" i="2"/>
  <c r="BE200" i="2"/>
  <c r="BF200" i="2"/>
  <c r="BG200" i="2"/>
  <c r="BG78" i="2"/>
  <c r="BG79" i="2"/>
  <c r="BG60" i="2"/>
  <c r="BG61" i="2"/>
  <c r="BG171" i="2"/>
  <c r="BG172" i="2"/>
  <c r="BD199" i="2"/>
  <c r="BD198" i="2"/>
  <c r="AZ198" i="2"/>
  <c r="AZ199" i="2"/>
  <c r="AV198" i="2"/>
  <c r="AV199" i="2"/>
  <c r="AR198" i="2"/>
  <c r="AR199" i="2"/>
  <c r="AN199" i="2"/>
  <c r="AN198" i="2"/>
  <c r="AJ199" i="2"/>
  <c r="AJ198" i="2"/>
  <c r="AF199" i="2"/>
  <c r="AF198" i="2"/>
  <c r="AB199" i="2"/>
  <c r="AB198" i="2"/>
  <c r="X199" i="2"/>
  <c r="X198" i="2"/>
  <c r="T199" i="2"/>
  <c r="T198" i="2"/>
  <c r="P199" i="2"/>
  <c r="P198" i="2"/>
  <c r="L199" i="2"/>
  <c r="L198" i="2"/>
  <c r="BG162" i="2"/>
  <c r="BG163" i="2"/>
  <c r="BG72" i="2"/>
  <c r="BG73" i="2"/>
  <c r="BK33" i="2"/>
  <c r="BL34" i="2"/>
  <c r="BG123" i="2"/>
  <c r="BG124" i="2"/>
  <c r="BG183" i="2"/>
  <c r="BG184" i="2"/>
  <c r="BH119" i="2"/>
  <c r="BH62" i="2"/>
  <c r="BH65" i="2"/>
  <c r="BH77" i="2"/>
  <c r="BG91" i="2"/>
  <c r="BG90" i="2"/>
  <c r="BK23" i="2"/>
  <c r="BL24" i="2"/>
  <c r="BB199" i="2"/>
  <c r="BB198" i="2"/>
  <c r="AT198" i="2"/>
  <c r="AT199" i="2"/>
  <c r="AL198" i="2"/>
  <c r="AL199" i="2"/>
  <c r="AD198" i="2"/>
  <c r="AD199" i="2"/>
  <c r="Z199" i="2"/>
  <c r="Z198" i="2"/>
  <c r="R199" i="2"/>
  <c r="R198" i="2"/>
  <c r="J198" i="2"/>
  <c r="J199" i="2"/>
  <c r="BJ32" i="2"/>
  <c r="BJ37" i="2" s="1"/>
  <c r="BG115" i="2"/>
  <c r="BG114" i="2"/>
  <c r="BG159" i="2"/>
  <c r="BG160" i="2"/>
  <c r="BG75" i="2"/>
  <c r="BG76" i="2"/>
  <c r="BJ43" i="2"/>
  <c r="BK44" i="2"/>
  <c r="BG112" i="2"/>
  <c r="BG111" i="2"/>
  <c r="BG103" i="2"/>
  <c r="BG102" i="2"/>
  <c r="BG156" i="2"/>
  <c r="BG157" i="2"/>
  <c r="BI42" i="2"/>
  <c r="BI179" i="2"/>
  <c r="BG99" i="2"/>
  <c r="BG100" i="2"/>
  <c r="BG117" i="2"/>
  <c r="BG118" i="2"/>
  <c r="BG94" i="2"/>
  <c r="BG93" i="2"/>
  <c r="BG166" i="2"/>
  <c r="BG165" i="2"/>
  <c r="BH92" i="2"/>
  <c r="BH194" i="2"/>
  <c r="BH68" i="2"/>
  <c r="BH104" i="2"/>
  <c r="BH110" i="2"/>
  <c r="BH86" i="2"/>
  <c r="BH125" i="2"/>
  <c r="BH155" i="2"/>
  <c r="BH197" i="2"/>
  <c r="BH202" i="2"/>
  <c r="BH201" i="2"/>
  <c r="BH185" i="2"/>
  <c r="BG193" i="2"/>
  <c r="BG192" i="2"/>
  <c r="BG84" i="2"/>
  <c r="BG85" i="2"/>
  <c r="BG108" i="2"/>
  <c r="BG109" i="2"/>
  <c r="BC199" i="2"/>
  <c r="BC198" i="2"/>
  <c r="AY198" i="2"/>
  <c r="AY199" i="2"/>
  <c r="AU198" i="2"/>
  <c r="AU199" i="2"/>
  <c r="AQ199" i="2"/>
  <c r="AQ198" i="2"/>
  <c r="AM199" i="2"/>
  <c r="AM198" i="2"/>
  <c r="AI199" i="2"/>
  <c r="AI198" i="2"/>
  <c r="AE199" i="2"/>
  <c r="AE198" i="2"/>
  <c r="AA199" i="2"/>
  <c r="AA198" i="2"/>
  <c r="W199" i="2"/>
  <c r="W198" i="2"/>
  <c r="S199" i="2"/>
  <c r="S198" i="2"/>
  <c r="O198" i="2"/>
  <c r="O199" i="2"/>
  <c r="K199" i="2"/>
  <c r="K198" i="2"/>
  <c r="BG187" i="2"/>
  <c r="BG186" i="2"/>
  <c r="BI95" i="2" l="1"/>
  <c r="BI113" i="2"/>
  <c r="BI115" i="2" s="1"/>
  <c r="BI59" i="2"/>
  <c r="BI60" i="2" s="1"/>
  <c r="BI107" i="2"/>
  <c r="BI109" i="2" s="1"/>
  <c r="BE8" i="2"/>
  <c r="BF7" i="2"/>
  <c r="BE9" i="2"/>
  <c r="BI170" i="2"/>
  <c r="BI172" i="2" s="1"/>
  <c r="F206" i="2"/>
  <c r="C203" i="2"/>
  <c r="BI146" i="2"/>
  <c r="BI148" i="2" s="1"/>
  <c r="BF19" i="2"/>
  <c r="BF18" i="2"/>
  <c r="BG17" i="2"/>
  <c r="BI86" i="2"/>
  <c r="BI88" i="2" s="1"/>
  <c r="BI164" i="2"/>
  <c r="BI166" i="2" s="1"/>
  <c r="BI137" i="2"/>
  <c r="BI139" i="2" s="1"/>
  <c r="BI101" i="2"/>
  <c r="BI103" i="2" s="1"/>
  <c r="BI194" i="2"/>
  <c r="BI195" i="2" s="1"/>
  <c r="BI62" i="2"/>
  <c r="BI63" i="2" s="1"/>
  <c r="BG50" i="2"/>
  <c r="BF51" i="2"/>
  <c r="BF52" i="2"/>
  <c r="BI200" i="2"/>
  <c r="BI202" i="2" s="1"/>
  <c r="BI89" i="2"/>
  <c r="BI161" i="2"/>
  <c r="BI162" i="2" s="1"/>
  <c r="BG53" i="2"/>
  <c r="BF55" i="2"/>
  <c r="BF54" i="2"/>
  <c r="BF48" i="2"/>
  <c r="BF49" i="2"/>
  <c r="BG47" i="2"/>
  <c r="BI125" i="2"/>
  <c r="BI127" i="2" s="1"/>
  <c r="BI128" i="2"/>
  <c r="BI130" i="2" s="1"/>
  <c r="BI83" i="2"/>
  <c r="BI85" i="2" s="1"/>
  <c r="BK3" i="2"/>
  <c r="BK2" i="2" s="1"/>
  <c r="BL4" i="2"/>
  <c r="BH186" i="2"/>
  <c r="BH187" i="2"/>
  <c r="BH112" i="2"/>
  <c r="BH111" i="2"/>
  <c r="BH94" i="2"/>
  <c r="BH93" i="2"/>
  <c r="BI138" i="2"/>
  <c r="BI180" i="2"/>
  <c r="BI181" i="2"/>
  <c r="BJ42" i="2"/>
  <c r="BJ164" i="2" s="1"/>
  <c r="BJ128" i="2"/>
  <c r="BK22" i="2"/>
  <c r="AZ202" i="2"/>
  <c r="AZ201" i="2"/>
  <c r="AN202" i="2"/>
  <c r="AN201" i="2"/>
  <c r="AJ201" i="2"/>
  <c r="AJ202" i="2"/>
  <c r="AF201" i="2"/>
  <c r="AF202" i="2"/>
  <c r="AB202" i="2"/>
  <c r="AB201" i="2"/>
  <c r="X202" i="2"/>
  <c r="X201" i="2"/>
  <c r="P201" i="2"/>
  <c r="P202" i="2"/>
  <c r="BH142" i="2"/>
  <c r="BH141" i="2"/>
  <c r="BH57" i="2"/>
  <c r="BH58" i="2"/>
  <c r="BH177" i="2"/>
  <c r="BH178" i="2"/>
  <c r="BH96" i="2"/>
  <c r="BH97" i="2"/>
  <c r="BH168" i="2"/>
  <c r="BH169" i="2"/>
  <c r="BD29" i="2"/>
  <c r="BD28" i="2"/>
  <c r="BE27" i="2"/>
  <c r="BH151" i="2"/>
  <c r="BH150" i="2"/>
  <c r="BH99" i="2"/>
  <c r="BH100" i="2"/>
  <c r="BH174" i="2"/>
  <c r="BH175" i="2"/>
  <c r="BH180" i="2"/>
  <c r="BH181" i="2"/>
  <c r="BH126" i="2"/>
  <c r="BH127" i="2"/>
  <c r="BH106" i="2"/>
  <c r="BH105" i="2"/>
  <c r="BI188" i="2"/>
  <c r="BI158" i="2"/>
  <c r="BI182" i="2"/>
  <c r="BI80" i="2"/>
  <c r="BI56" i="2"/>
  <c r="BI65" i="2"/>
  <c r="BI104" i="2"/>
  <c r="BI122" i="2"/>
  <c r="BI71" i="2"/>
  <c r="BI134" i="2"/>
  <c r="BI197" i="2"/>
  <c r="BI131" i="2"/>
  <c r="BH64" i="2"/>
  <c r="BH63" i="2"/>
  <c r="BM34" i="2"/>
  <c r="BL33" i="2"/>
  <c r="BG202" i="2"/>
  <c r="BG201" i="2"/>
  <c r="BC201" i="2"/>
  <c r="BC202" i="2"/>
  <c r="AY202" i="2"/>
  <c r="AY201" i="2"/>
  <c r="AU201" i="2"/>
  <c r="AU202" i="2"/>
  <c r="AQ201" i="2"/>
  <c r="AQ202" i="2"/>
  <c r="AM201" i="2"/>
  <c r="AM202" i="2"/>
  <c r="AI201" i="2"/>
  <c r="AI202" i="2"/>
  <c r="AE202" i="2"/>
  <c r="AE201" i="2"/>
  <c r="AA202" i="2"/>
  <c r="AA201" i="2"/>
  <c r="W202" i="2"/>
  <c r="W201" i="2"/>
  <c r="S202" i="2"/>
  <c r="S201" i="2"/>
  <c r="O202" i="2"/>
  <c r="O201" i="2"/>
  <c r="K201" i="2"/>
  <c r="K202" i="2"/>
  <c r="BH162" i="2"/>
  <c r="BH163" i="2"/>
  <c r="BH84" i="2"/>
  <c r="BH85" i="2"/>
  <c r="BH130" i="2"/>
  <c r="BH129" i="2"/>
  <c r="BH123" i="2"/>
  <c r="BH124" i="2"/>
  <c r="BH172" i="2"/>
  <c r="BH171" i="2"/>
  <c r="B206" i="2"/>
  <c r="D209" i="2"/>
  <c r="BH165" i="2"/>
  <c r="BH166" i="2"/>
  <c r="BH60" i="2"/>
  <c r="BH61" i="2"/>
  <c r="BH192" i="2"/>
  <c r="BH193" i="2"/>
  <c r="BL12" i="2"/>
  <c r="BH75" i="2"/>
  <c r="BH76" i="2"/>
  <c r="BH156" i="2"/>
  <c r="BH157" i="2"/>
  <c r="BI84" i="2"/>
  <c r="BH66" i="2"/>
  <c r="BH67" i="2"/>
  <c r="AR202" i="2"/>
  <c r="AR201" i="2"/>
  <c r="T202" i="2"/>
  <c r="T201" i="2"/>
  <c r="BH87" i="2"/>
  <c r="BH88" i="2"/>
  <c r="BH69" i="2"/>
  <c r="BH70" i="2"/>
  <c r="BI126" i="2"/>
  <c r="BI68" i="2"/>
  <c r="BI149" i="2"/>
  <c r="BI185" i="2"/>
  <c r="BI90" i="2"/>
  <c r="BI91" i="2"/>
  <c r="BI176" i="2"/>
  <c r="BI204" i="2"/>
  <c r="BI205" i="2"/>
  <c r="BI110" i="2"/>
  <c r="BI140" i="2"/>
  <c r="BI116" i="2"/>
  <c r="BI191" i="2"/>
  <c r="BJ191" i="2" s="1"/>
  <c r="BH121" i="2"/>
  <c r="BH120" i="2"/>
  <c r="BK32" i="2"/>
  <c r="BK37" i="2" s="1"/>
  <c r="BF202" i="2"/>
  <c r="BF201" i="2"/>
  <c r="BB201" i="2"/>
  <c r="BB202" i="2"/>
  <c r="AX202" i="2"/>
  <c r="AX201" i="2"/>
  <c r="AT202" i="2"/>
  <c r="AT201" i="2"/>
  <c r="AP201" i="2"/>
  <c r="AP202" i="2"/>
  <c r="AL202" i="2"/>
  <c r="AL201" i="2"/>
  <c r="AH201" i="2"/>
  <c r="AH202" i="2"/>
  <c r="AD201" i="2"/>
  <c r="AD202" i="2"/>
  <c r="Z201" i="2"/>
  <c r="Z202" i="2"/>
  <c r="V202" i="2"/>
  <c r="V201" i="2"/>
  <c r="R202" i="2"/>
  <c r="R201" i="2"/>
  <c r="N202" i="2"/>
  <c r="N201" i="2"/>
  <c r="J202" i="2"/>
  <c r="J201" i="2"/>
  <c r="BH114" i="2"/>
  <c r="BH115" i="2"/>
  <c r="BH144" i="2"/>
  <c r="BH145" i="2"/>
  <c r="BH183" i="2"/>
  <c r="BH184" i="2"/>
  <c r="I203" i="2"/>
  <c r="J203" i="2"/>
  <c r="K203" i="2"/>
  <c r="L203" i="2"/>
  <c r="M203" i="2"/>
  <c r="N203" i="2"/>
  <c r="O203" i="2"/>
  <c r="P203" i="2"/>
  <c r="Q203" i="2"/>
  <c r="R203" i="2"/>
  <c r="S203" i="2"/>
  <c r="T203" i="2"/>
  <c r="U203" i="2"/>
  <c r="V203" i="2"/>
  <c r="W203" i="2"/>
  <c r="X203" i="2"/>
  <c r="Y203" i="2"/>
  <c r="Z203" i="2"/>
  <c r="AA203" i="2"/>
  <c r="AB203" i="2"/>
  <c r="AC203" i="2"/>
  <c r="AD203" i="2"/>
  <c r="AE203" i="2"/>
  <c r="AF203" i="2"/>
  <c r="AG203" i="2"/>
  <c r="AH203" i="2"/>
  <c r="AI203" i="2"/>
  <c r="AJ203" i="2"/>
  <c r="AK203" i="2"/>
  <c r="AL203" i="2"/>
  <c r="AM203" i="2"/>
  <c r="AN203" i="2"/>
  <c r="AO203" i="2"/>
  <c r="AP203" i="2"/>
  <c r="AQ203" i="2"/>
  <c r="AR203" i="2"/>
  <c r="AS203" i="2"/>
  <c r="AT203" i="2"/>
  <c r="AU203" i="2"/>
  <c r="AV203" i="2"/>
  <c r="AW203" i="2"/>
  <c r="AX203" i="2"/>
  <c r="AY203" i="2"/>
  <c r="AZ203" i="2"/>
  <c r="BA203" i="2"/>
  <c r="BB203" i="2"/>
  <c r="BC203" i="2"/>
  <c r="BD203" i="2"/>
  <c r="BE203" i="2"/>
  <c r="BF203" i="2"/>
  <c r="BG203" i="2"/>
  <c r="BH203" i="2"/>
  <c r="BH72" i="2"/>
  <c r="BH73" i="2"/>
  <c r="BH189" i="2"/>
  <c r="BH190" i="2"/>
  <c r="BH82" i="2"/>
  <c r="BH81" i="2"/>
  <c r="BM13" i="2"/>
  <c r="BN14" i="2"/>
  <c r="BH108" i="2"/>
  <c r="BH109" i="2"/>
  <c r="BI102" i="2"/>
  <c r="BI97" i="2"/>
  <c r="BI96" i="2"/>
  <c r="BJ38" i="2"/>
  <c r="BJ39" i="2"/>
  <c r="BD201" i="2"/>
  <c r="BD202" i="2"/>
  <c r="AV202" i="2"/>
  <c r="AV201" i="2"/>
  <c r="L202" i="2"/>
  <c r="L201" i="2"/>
  <c r="BH199" i="2"/>
  <c r="BH198" i="2"/>
  <c r="BH196" i="2"/>
  <c r="BH195" i="2"/>
  <c r="BI114" i="2"/>
  <c r="BI167" i="2"/>
  <c r="BI152" i="2"/>
  <c r="BJ152" i="2" s="1"/>
  <c r="BI119" i="2"/>
  <c r="BI155" i="2"/>
  <c r="BI92" i="2"/>
  <c r="BI143" i="2"/>
  <c r="BJ143" i="2" s="1"/>
  <c r="BI74" i="2"/>
  <c r="BI98" i="2"/>
  <c r="BI173" i="2"/>
  <c r="BI77" i="2"/>
  <c r="BK43" i="2"/>
  <c r="BL44" i="2"/>
  <c r="BM24" i="2"/>
  <c r="BL23" i="2"/>
  <c r="BH79" i="2"/>
  <c r="BH78" i="2"/>
  <c r="BE201" i="2"/>
  <c r="BE202" i="2"/>
  <c r="BA202" i="2"/>
  <c r="BA201" i="2"/>
  <c r="AW202" i="2"/>
  <c r="AW201" i="2"/>
  <c r="AS202" i="2"/>
  <c r="AS201" i="2"/>
  <c r="AO201" i="2"/>
  <c r="AO202" i="2"/>
  <c r="AK201" i="2"/>
  <c r="AK202" i="2"/>
  <c r="AG201" i="2"/>
  <c r="AG202" i="2"/>
  <c r="AC202" i="2"/>
  <c r="AC201" i="2"/>
  <c r="Y202" i="2"/>
  <c r="Y201" i="2"/>
  <c r="U202" i="2"/>
  <c r="U201" i="2"/>
  <c r="Q202" i="2"/>
  <c r="Q201" i="2"/>
  <c r="M201" i="2"/>
  <c r="M202" i="2"/>
  <c r="I202" i="2"/>
  <c r="I201" i="2"/>
  <c r="BH153" i="2"/>
  <c r="BH154" i="2"/>
  <c r="BH117" i="2"/>
  <c r="BH118" i="2"/>
  <c r="BH148" i="2"/>
  <c r="BH147" i="2"/>
  <c r="BH160" i="2"/>
  <c r="BH159" i="2"/>
  <c r="BH139" i="2"/>
  <c r="BH138" i="2"/>
  <c r="BH91" i="2"/>
  <c r="BH90" i="2"/>
  <c r="BH102" i="2"/>
  <c r="BH103" i="2"/>
  <c r="BH136" i="2"/>
  <c r="BH135" i="2"/>
  <c r="BI196" i="2" l="1"/>
  <c r="BI87" i="2"/>
  <c r="BI171" i="2"/>
  <c r="BI147" i="2"/>
  <c r="BJ122" i="2"/>
  <c r="BI61" i="2"/>
  <c r="BI108" i="2"/>
  <c r="BJ146" i="2"/>
  <c r="BJ147" i="2" s="1"/>
  <c r="BG7" i="2"/>
  <c r="BF8" i="2"/>
  <c r="BF9" i="2"/>
  <c r="BJ167" i="2"/>
  <c r="BJ168" i="2" s="1"/>
  <c r="BJ110" i="2"/>
  <c r="BJ111" i="2" s="1"/>
  <c r="BJ56" i="2"/>
  <c r="BJ57" i="2" s="1"/>
  <c r="BJ188" i="2"/>
  <c r="BJ189" i="2" s="1"/>
  <c r="BJ203" i="2"/>
  <c r="BJ205" i="2" s="1"/>
  <c r="BI64" i="2"/>
  <c r="BJ89" i="2"/>
  <c r="BJ91" i="2" s="1"/>
  <c r="BG19" i="2"/>
  <c r="BG18" i="2"/>
  <c r="BH17" i="2"/>
  <c r="BI163" i="2"/>
  <c r="F209" i="2"/>
  <c r="C206" i="2"/>
  <c r="BI129" i="2"/>
  <c r="BJ176" i="2"/>
  <c r="BJ182" i="2"/>
  <c r="BJ194" i="2"/>
  <c r="BJ196" i="2" s="1"/>
  <c r="BJ83" i="2"/>
  <c r="BJ85" i="2" s="1"/>
  <c r="BJ95" i="2"/>
  <c r="BJ97" i="2" s="1"/>
  <c r="BG48" i="2"/>
  <c r="BH47" i="2"/>
  <c r="BG49" i="2"/>
  <c r="BI201" i="2"/>
  <c r="BI165" i="2"/>
  <c r="BJ59" i="2"/>
  <c r="BJ60" i="2" s="1"/>
  <c r="BJ170" i="2"/>
  <c r="BJ171" i="2" s="1"/>
  <c r="BJ86" i="2"/>
  <c r="BJ88" i="2" s="1"/>
  <c r="BJ113" i="2"/>
  <c r="BJ114" i="2" s="1"/>
  <c r="BM4" i="2"/>
  <c r="BL3" i="2"/>
  <c r="BL2" i="2" s="1"/>
  <c r="BJ62" i="2"/>
  <c r="BJ64" i="2" s="1"/>
  <c r="BH50" i="2"/>
  <c r="BG52" i="2"/>
  <c r="BG51" i="2"/>
  <c r="BJ104" i="2"/>
  <c r="BJ105" i="2" s="1"/>
  <c r="BH53" i="2"/>
  <c r="BG55" i="2"/>
  <c r="BG54" i="2"/>
  <c r="BJ153" i="2"/>
  <c r="BK39" i="2"/>
  <c r="BK38" i="2"/>
  <c r="BJ144" i="2"/>
  <c r="BJ177" i="2"/>
  <c r="BJ123" i="2"/>
  <c r="BL43" i="2"/>
  <c r="BM44" i="2"/>
  <c r="BI157" i="2"/>
  <c r="BI156" i="2"/>
  <c r="BF205" i="2"/>
  <c r="BF204" i="2"/>
  <c r="BB204" i="2"/>
  <c r="BB205" i="2"/>
  <c r="AP204" i="2"/>
  <c r="AP205" i="2"/>
  <c r="AH205" i="2"/>
  <c r="AH204" i="2"/>
  <c r="Z204" i="2"/>
  <c r="Z205" i="2"/>
  <c r="N205" i="2"/>
  <c r="N204" i="2"/>
  <c r="J205" i="2"/>
  <c r="J204" i="2"/>
  <c r="BI142" i="2"/>
  <c r="BI141" i="2"/>
  <c r="BI151" i="2"/>
  <c r="BI150" i="2"/>
  <c r="BL32" i="2"/>
  <c r="BL37" i="2" s="1"/>
  <c r="BI66" i="2"/>
  <c r="BI67" i="2"/>
  <c r="BJ192" i="2"/>
  <c r="BJ63" i="2"/>
  <c r="BJ84" i="2"/>
  <c r="BJ129" i="2"/>
  <c r="BJ130" i="2"/>
  <c r="BJ183" i="2"/>
  <c r="BJ148" i="2"/>
  <c r="BJ96" i="2"/>
  <c r="BK42" i="2"/>
  <c r="BK170" i="2" s="1"/>
  <c r="BK89" i="2"/>
  <c r="BK122" i="2"/>
  <c r="BI76" i="2"/>
  <c r="BI75" i="2"/>
  <c r="BI120" i="2"/>
  <c r="BI121" i="2"/>
  <c r="BI168" i="2"/>
  <c r="BI169" i="2"/>
  <c r="BJ169" i="2" s="1"/>
  <c r="BE204" i="2"/>
  <c r="BE205" i="2"/>
  <c r="BA205" i="2"/>
  <c r="BA204" i="2"/>
  <c r="AW205" i="2"/>
  <c r="AW204" i="2"/>
  <c r="AS205" i="2"/>
  <c r="AS204" i="2"/>
  <c r="AO205" i="2"/>
  <c r="AO204" i="2"/>
  <c r="AK205" i="2"/>
  <c r="AK204" i="2"/>
  <c r="AG205" i="2"/>
  <c r="AG204" i="2"/>
  <c r="AC204" i="2"/>
  <c r="AC205" i="2"/>
  <c r="Y204" i="2"/>
  <c r="Y205" i="2"/>
  <c r="U204" i="2"/>
  <c r="U205" i="2"/>
  <c r="Q204" i="2"/>
  <c r="Q205" i="2"/>
  <c r="M204" i="2"/>
  <c r="M205" i="2"/>
  <c r="I205" i="2"/>
  <c r="I204" i="2"/>
  <c r="BI112" i="2"/>
  <c r="BI111" i="2"/>
  <c r="BM33" i="2"/>
  <c r="BN34" i="2"/>
  <c r="BI132" i="2"/>
  <c r="BI133" i="2"/>
  <c r="BI72" i="2"/>
  <c r="BI73" i="2"/>
  <c r="BI57" i="2"/>
  <c r="BI58" i="2"/>
  <c r="BI190" i="2"/>
  <c r="BI189" i="2"/>
  <c r="BE28" i="2"/>
  <c r="BE29" i="2"/>
  <c r="BF27" i="2"/>
  <c r="BJ87" i="2"/>
  <c r="BJ119" i="2"/>
  <c r="BJ71" i="2"/>
  <c r="BJ134" i="2"/>
  <c r="BJ74" i="2"/>
  <c r="BI99" i="2"/>
  <c r="BI100" i="2"/>
  <c r="AX204" i="2"/>
  <c r="AX205" i="2"/>
  <c r="AD204" i="2"/>
  <c r="AD205" i="2"/>
  <c r="R205" i="2"/>
  <c r="R204" i="2"/>
  <c r="BI159" i="2"/>
  <c r="BI160" i="2"/>
  <c r="BL22" i="2"/>
  <c r="BI79" i="2"/>
  <c r="BI78" i="2"/>
  <c r="BI145" i="2"/>
  <c r="BJ145" i="2" s="1"/>
  <c r="BI144" i="2"/>
  <c r="BI154" i="2"/>
  <c r="BJ154" i="2" s="1"/>
  <c r="BI153" i="2"/>
  <c r="BO14" i="2"/>
  <c r="BN13" i="2"/>
  <c r="BH205" i="2"/>
  <c r="BH204" i="2"/>
  <c r="BD205" i="2"/>
  <c r="BD204" i="2"/>
  <c r="AZ205" i="2"/>
  <c r="AZ204" i="2"/>
  <c r="AV204" i="2"/>
  <c r="AV205" i="2"/>
  <c r="AR204" i="2"/>
  <c r="AR205" i="2"/>
  <c r="AN204" i="2"/>
  <c r="AN205" i="2"/>
  <c r="AJ205" i="2"/>
  <c r="AJ204" i="2"/>
  <c r="AF204" i="2"/>
  <c r="AF205" i="2"/>
  <c r="AB204" i="2"/>
  <c r="AB205" i="2"/>
  <c r="X204" i="2"/>
  <c r="X205" i="2"/>
  <c r="T205" i="2"/>
  <c r="T204" i="2"/>
  <c r="P204" i="2"/>
  <c r="P205" i="2"/>
  <c r="L204" i="2"/>
  <c r="L205" i="2"/>
  <c r="BI192" i="2"/>
  <c r="BI193" i="2"/>
  <c r="BJ193" i="2" s="1"/>
  <c r="B209" i="2"/>
  <c r="BK209" i="2" s="1"/>
  <c r="D212" i="2"/>
  <c r="BI199" i="2"/>
  <c r="BI198" i="2"/>
  <c r="BI123" i="2"/>
  <c r="BI124" i="2"/>
  <c r="BJ124" i="2" s="1"/>
  <c r="BI82" i="2"/>
  <c r="BI81" i="2"/>
  <c r="BJ149" i="2"/>
  <c r="BJ98" i="2"/>
  <c r="BJ165" i="2"/>
  <c r="BJ166" i="2"/>
  <c r="BJ137" i="2"/>
  <c r="BJ173" i="2"/>
  <c r="BJ80" i="2"/>
  <c r="BJ140" i="2"/>
  <c r="BJ68" i="2"/>
  <c r="BJ197" i="2"/>
  <c r="BJ131" i="2"/>
  <c r="BJ77" i="2"/>
  <c r="BJ92" i="2"/>
  <c r="AT205" i="2"/>
  <c r="AT204" i="2"/>
  <c r="AL205" i="2"/>
  <c r="AL204" i="2"/>
  <c r="V205" i="2"/>
  <c r="V204" i="2"/>
  <c r="BI177" i="2"/>
  <c r="BI178" i="2"/>
  <c r="BM23" i="2"/>
  <c r="BN24" i="2"/>
  <c r="BI174" i="2"/>
  <c r="BI175" i="2"/>
  <c r="BI93" i="2"/>
  <c r="BI94" i="2"/>
  <c r="BM12" i="2"/>
  <c r="BG204" i="2"/>
  <c r="BG205" i="2"/>
  <c r="BC205" i="2"/>
  <c r="BC204" i="2"/>
  <c r="AY205" i="2"/>
  <c r="AY204" i="2"/>
  <c r="AU204" i="2"/>
  <c r="AU205" i="2"/>
  <c r="AQ204" i="2"/>
  <c r="AQ205" i="2"/>
  <c r="AM204" i="2"/>
  <c r="AM205" i="2"/>
  <c r="AI204" i="2"/>
  <c r="AI205" i="2"/>
  <c r="AE204" i="2"/>
  <c r="AE205" i="2"/>
  <c r="AA205" i="2"/>
  <c r="AA204" i="2"/>
  <c r="W204" i="2"/>
  <c r="W205" i="2"/>
  <c r="S205" i="2"/>
  <c r="S204" i="2"/>
  <c r="O205" i="2"/>
  <c r="O204" i="2"/>
  <c r="K205" i="2"/>
  <c r="K204" i="2"/>
  <c r="BI118" i="2"/>
  <c r="BI117" i="2"/>
  <c r="BI186" i="2"/>
  <c r="BI187" i="2"/>
  <c r="BI69" i="2"/>
  <c r="BI70" i="2"/>
  <c r="I206" i="2"/>
  <c r="J206" i="2"/>
  <c r="K206" i="2"/>
  <c r="L206" i="2"/>
  <c r="M206" i="2"/>
  <c r="N206" i="2"/>
  <c r="O206" i="2"/>
  <c r="P206" i="2"/>
  <c r="Q206" i="2"/>
  <c r="R206" i="2"/>
  <c r="S206" i="2"/>
  <c r="T206" i="2"/>
  <c r="U206" i="2"/>
  <c r="V206" i="2"/>
  <c r="W206" i="2"/>
  <c r="X206" i="2"/>
  <c r="Y206" i="2"/>
  <c r="Z206" i="2"/>
  <c r="AA206" i="2"/>
  <c r="AB206" i="2"/>
  <c r="AC206" i="2"/>
  <c r="AD206" i="2"/>
  <c r="AE206" i="2"/>
  <c r="AF206" i="2"/>
  <c r="AG206" i="2"/>
  <c r="AH206" i="2"/>
  <c r="AI206" i="2"/>
  <c r="AJ206" i="2"/>
  <c r="AK206" i="2"/>
  <c r="AL206" i="2"/>
  <c r="AM206" i="2"/>
  <c r="AN206" i="2"/>
  <c r="AO206" i="2"/>
  <c r="AP206" i="2"/>
  <c r="AQ206" i="2"/>
  <c r="AR206" i="2"/>
  <c r="AS206" i="2"/>
  <c r="AT206" i="2"/>
  <c r="AU206" i="2"/>
  <c r="AV206" i="2"/>
  <c r="AW206" i="2"/>
  <c r="AX206" i="2"/>
  <c r="AY206" i="2"/>
  <c r="AZ206" i="2"/>
  <c r="BA206" i="2"/>
  <c r="BB206" i="2"/>
  <c r="BC206" i="2"/>
  <c r="BD206" i="2"/>
  <c r="BE206" i="2"/>
  <c r="BF206" i="2"/>
  <c r="BG206" i="2"/>
  <c r="BH206" i="2"/>
  <c r="BI206" i="2"/>
  <c r="BI136" i="2"/>
  <c r="BI135" i="2"/>
  <c r="BI106" i="2"/>
  <c r="BJ106" i="2" s="1"/>
  <c r="BI105" i="2"/>
  <c r="BI184" i="2"/>
  <c r="BI183" i="2"/>
  <c r="BJ155" i="2"/>
  <c r="BK155" i="2" s="1"/>
  <c r="BJ179" i="2"/>
  <c r="BJ161" i="2"/>
  <c r="BJ125" i="2"/>
  <c r="BK125" i="2" s="1"/>
  <c r="BJ185" i="2"/>
  <c r="BK185" i="2" s="1"/>
  <c r="BJ200" i="2"/>
  <c r="BJ107" i="2"/>
  <c r="BJ65" i="2"/>
  <c r="BK65" i="2" s="1"/>
  <c r="BJ158" i="2"/>
  <c r="BJ101" i="2"/>
  <c r="BJ116" i="2"/>
  <c r="BJ206" i="2"/>
  <c r="BK206" i="2" s="1"/>
  <c r="BK137" i="2" l="1"/>
  <c r="BK161" i="2"/>
  <c r="BJ184" i="2"/>
  <c r="BK197" i="2"/>
  <c r="BK199" i="2" s="1"/>
  <c r="BJ115" i="2"/>
  <c r="BJ204" i="2"/>
  <c r="BK152" i="2"/>
  <c r="BK153" i="2" s="1"/>
  <c r="BK56" i="2"/>
  <c r="BK57" i="2" s="1"/>
  <c r="BK107" i="2"/>
  <c r="BJ190" i="2"/>
  <c r="BK167" i="2"/>
  <c r="BK168" i="2" s="1"/>
  <c r="BK110" i="2"/>
  <c r="BK111" i="2" s="1"/>
  <c r="BK104" i="2"/>
  <c r="BJ90" i="2"/>
  <c r="BH7" i="2"/>
  <c r="BG8" i="2"/>
  <c r="BG9" i="2"/>
  <c r="BJ172" i="2"/>
  <c r="BJ58" i="2"/>
  <c r="BK146" i="2"/>
  <c r="BK148" i="2" s="1"/>
  <c r="BK128" i="2"/>
  <c r="BK164" i="2"/>
  <c r="BJ178" i="2"/>
  <c r="BK92" i="2"/>
  <c r="BK93" i="2" s="1"/>
  <c r="BK68" i="2"/>
  <c r="BK134" i="2"/>
  <c r="BJ112" i="2"/>
  <c r="BK188" i="2"/>
  <c r="BK190" i="2" s="1"/>
  <c r="BK113" i="2"/>
  <c r="BH18" i="2"/>
  <c r="BH19" i="2"/>
  <c r="BI17" i="2"/>
  <c r="BJ195" i="2"/>
  <c r="F212" i="2"/>
  <c r="C209" i="2"/>
  <c r="BJ61" i="2"/>
  <c r="BK182" i="2"/>
  <c r="BH48" i="2"/>
  <c r="BH49" i="2"/>
  <c r="BI47" i="2"/>
  <c r="BM3" i="2"/>
  <c r="BM2" i="2" s="1"/>
  <c r="BN4" i="2"/>
  <c r="BH55" i="2"/>
  <c r="BI53" i="2"/>
  <c r="BH54" i="2"/>
  <c r="BH52" i="2"/>
  <c r="BI50" i="2"/>
  <c r="BH51" i="2"/>
  <c r="BK135" i="2"/>
  <c r="BK186" i="2"/>
  <c r="BK69" i="2"/>
  <c r="BK108" i="2"/>
  <c r="BK162" i="2"/>
  <c r="BK156" i="2"/>
  <c r="BK183" i="2"/>
  <c r="BK184" i="2"/>
  <c r="BJ201" i="2"/>
  <c r="BJ202" i="2"/>
  <c r="AY208" i="2"/>
  <c r="AY207" i="2"/>
  <c r="BJ142" i="2"/>
  <c r="BJ141" i="2"/>
  <c r="BJ72" i="2"/>
  <c r="BJ73" i="2"/>
  <c r="BM32" i="2"/>
  <c r="BM37" i="2" s="1"/>
  <c r="BK154" i="2"/>
  <c r="BK66" i="2"/>
  <c r="BK126" i="2"/>
  <c r="BF207" i="2"/>
  <c r="BF208" i="2"/>
  <c r="AX208" i="2"/>
  <c r="AX207" i="2"/>
  <c r="AT207" i="2"/>
  <c r="AT208" i="2"/>
  <c r="AP208" i="2"/>
  <c r="AP207" i="2"/>
  <c r="AL208" i="2"/>
  <c r="AL207" i="2"/>
  <c r="AH207" i="2"/>
  <c r="AH208" i="2"/>
  <c r="AD208" i="2"/>
  <c r="AD207" i="2"/>
  <c r="Z207" i="2"/>
  <c r="Z208" i="2"/>
  <c r="V208" i="2"/>
  <c r="V207" i="2"/>
  <c r="R208" i="2"/>
  <c r="R207" i="2"/>
  <c r="N208" i="2"/>
  <c r="N207" i="2"/>
  <c r="J208" i="2"/>
  <c r="J207" i="2"/>
  <c r="BJ132" i="2"/>
  <c r="BJ133" i="2"/>
  <c r="BJ82" i="2"/>
  <c r="BJ81" i="2"/>
  <c r="BO13" i="2"/>
  <c r="BP14" i="2"/>
  <c r="BK200" i="2"/>
  <c r="BK80" i="2"/>
  <c r="BK129" i="2"/>
  <c r="BK130" i="2"/>
  <c r="BK165" i="2"/>
  <c r="BK166" i="2"/>
  <c r="BK172" i="2"/>
  <c r="BK171" i="2"/>
  <c r="BK90" i="2"/>
  <c r="BK91" i="2"/>
  <c r="BK105" i="2"/>
  <c r="BK106" i="2"/>
  <c r="BM43" i="2"/>
  <c r="BN44" i="2"/>
  <c r="BJ180" i="2"/>
  <c r="BJ181" i="2"/>
  <c r="BG207" i="2"/>
  <c r="BG208" i="2"/>
  <c r="AQ208" i="2"/>
  <c r="AQ207" i="2"/>
  <c r="AE207" i="2"/>
  <c r="AE208" i="2"/>
  <c r="S208" i="2"/>
  <c r="S207" i="2"/>
  <c r="K208" i="2"/>
  <c r="K207" i="2"/>
  <c r="BM22" i="2"/>
  <c r="BJ79" i="2"/>
  <c r="BJ78" i="2"/>
  <c r="BJ151" i="2"/>
  <c r="BJ150" i="2"/>
  <c r="BK147" i="2"/>
  <c r="BK124" i="2"/>
  <c r="BK123" i="2"/>
  <c r="BK207" i="2"/>
  <c r="BL39" i="2"/>
  <c r="BL38" i="2"/>
  <c r="BJ160" i="2"/>
  <c r="BJ159" i="2"/>
  <c r="BJ117" i="2"/>
  <c r="BJ118" i="2"/>
  <c r="BJ127" i="2"/>
  <c r="BK127" i="2" s="1"/>
  <c r="BJ126" i="2"/>
  <c r="BA208" i="2"/>
  <c r="BA207" i="2"/>
  <c r="AO207" i="2"/>
  <c r="AO208" i="2"/>
  <c r="AG208" i="2"/>
  <c r="AG207" i="2"/>
  <c r="Y207" i="2"/>
  <c r="Y208" i="2"/>
  <c r="M208" i="2"/>
  <c r="M207" i="2"/>
  <c r="BJ198" i="2"/>
  <c r="BJ199" i="2"/>
  <c r="D215" i="2"/>
  <c r="B212" i="2"/>
  <c r="BL212" i="2" s="1"/>
  <c r="BJ75" i="2"/>
  <c r="BJ76" i="2"/>
  <c r="BK169" i="2"/>
  <c r="BK83" i="2"/>
  <c r="BK191" i="2"/>
  <c r="BK194" i="2"/>
  <c r="BK173" i="2"/>
  <c r="BK86" i="2"/>
  <c r="BK62" i="2"/>
  <c r="BK203" i="2"/>
  <c r="BK71" i="2"/>
  <c r="BK140" i="2"/>
  <c r="BK95" i="2"/>
  <c r="BK143" i="2"/>
  <c r="BL42" i="2"/>
  <c r="BJ102" i="2"/>
  <c r="BJ103" i="2"/>
  <c r="BC207" i="2"/>
  <c r="BC208" i="2"/>
  <c r="AU207" i="2"/>
  <c r="AU208" i="2"/>
  <c r="AM208" i="2"/>
  <c r="AM207" i="2"/>
  <c r="AI207" i="2"/>
  <c r="AI208" i="2"/>
  <c r="AA207" i="2"/>
  <c r="AA208" i="2"/>
  <c r="W207" i="2"/>
  <c r="W208" i="2"/>
  <c r="O207" i="2"/>
  <c r="O208" i="2"/>
  <c r="BN12" i="2"/>
  <c r="BF28" i="2"/>
  <c r="BF29" i="2"/>
  <c r="BG27" i="2"/>
  <c r="BK211" i="2"/>
  <c r="BK210" i="2"/>
  <c r="BK149" i="2"/>
  <c r="BK138" i="2"/>
  <c r="BK112" i="2"/>
  <c r="BJ207" i="2"/>
  <c r="BJ208" i="2"/>
  <c r="BK208" i="2" s="1"/>
  <c r="BJ187" i="2"/>
  <c r="BK187" i="2" s="1"/>
  <c r="BJ186" i="2"/>
  <c r="BB207" i="2"/>
  <c r="BB208" i="2"/>
  <c r="BJ67" i="2"/>
  <c r="BK67" i="2" s="1"/>
  <c r="BJ66" i="2"/>
  <c r="BI208" i="2"/>
  <c r="BI207" i="2"/>
  <c r="BE208" i="2"/>
  <c r="BE207" i="2"/>
  <c r="AW208" i="2"/>
  <c r="AW207" i="2"/>
  <c r="AS207" i="2"/>
  <c r="AS208" i="2"/>
  <c r="AK207" i="2"/>
  <c r="AK208" i="2"/>
  <c r="AC208" i="2"/>
  <c r="AC207" i="2"/>
  <c r="U208" i="2"/>
  <c r="U207" i="2"/>
  <c r="Q208" i="2"/>
  <c r="Q207" i="2"/>
  <c r="I208" i="2"/>
  <c r="I207" i="2"/>
  <c r="BJ174" i="2"/>
  <c r="BJ175" i="2"/>
  <c r="BJ109" i="2"/>
  <c r="BK109" i="2" s="1"/>
  <c r="BJ108" i="2"/>
  <c r="BJ163" i="2"/>
  <c r="BK163" i="2" s="1"/>
  <c r="BJ162" i="2"/>
  <c r="BJ157" i="2"/>
  <c r="BK157" i="2" s="1"/>
  <c r="BJ156" i="2"/>
  <c r="BH208" i="2"/>
  <c r="BH207" i="2"/>
  <c r="BD207" i="2"/>
  <c r="BD208" i="2"/>
  <c r="AZ208" i="2"/>
  <c r="AZ207" i="2"/>
  <c r="AV208" i="2"/>
  <c r="AV207" i="2"/>
  <c r="AR207" i="2"/>
  <c r="AR208" i="2"/>
  <c r="AN207" i="2"/>
  <c r="AN208" i="2"/>
  <c r="AJ207" i="2"/>
  <c r="AJ208" i="2"/>
  <c r="AF208" i="2"/>
  <c r="AF207" i="2"/>
  <c r="AB208" i="2"/>
  <c r="AB207" i="2"/>
  <c r="X207" i="2"/>
  <c r="X208" i="2"/>
  <c r="T207" i="2"/>
  <c r="T208" i="2"/>
  <c r="P207" i="2"/>
  <c r="P208" i="2"/>
  <c r="L207" i="2"/>
  <c r="L208" i="2"/>
  <c r="BN23" i="2"/>
  <c r="BO24" i="2"/>
  <c r="BJ93" i="2"/>
  <c r="BJ94" i="2"/>
  <c r="BJ69" i="2"/>
  <c r="BJ70" i="2"/>
  <c r="BK70" i="2" s="1"/>
  <c r="BJ138" i="2"/>
  <c r="BJ139" i="2"/>
  <c r="BK139" i="2" s="1"/>
  <c r="BJ100" i="2"/>
  <c r="BJ99" i="2"/>
  <c r="I209" i="2"/>
  <c r="J209" i="2"/>
  <c r="K209" i="2"/>
  <c r="L209" i="2"/>
  <c r="M209" i="2"/>
  <c r="N209" i="2"/>
  <c r="O209" i="2"/>
  <c r="P209" i="2"/>
  <c r="Q209" i="2"/>
  <c r="R209" i="2"/>
  <c r="S209" i="2"/>
  <c r="T209" i="2"/>
  <c r="U209" i="2"/>
  <c r="V209" i="2"/>
  <c r="W209" i="2"/>
  <c r="X209" i="2"/>
  <c r="Y209" i="2"/>
  <c r="Z209" i="2"/>
  <c r="AA209" i="2"/>
  <c r="AB209" i="2"/>
  <c r="AC209" i="2"/>
  <c r="AD209" i="2"/>
  <c r="AE209" i="2"/>
  <c r="AF209" i="2"/>
  <c r="AG209" i="2"/>
  <c r="AH209" i="2"/>
  <c r="AI209" i="2"/>
  <c r="AJ209" i="2"/>
  <c r="AK209" i="2"/>
  <c r="AL209" i="2"/>
  <c r="AM209" i="2"/>
  <c r="AN209" i="2"/>
  <c r="AO209" i="2"/>
  <c r="AP209" i="2"/>
  <c r="AQ209" i="2"/>
  <c r="AR209" i="2"/>
  <c r="AS209" i="2"/>
  <c r="AT209" i="2"/>
  <c r="AU209" i="2"/>
  <c r="AV209" i="2"/>
  <c r="AW209" i="2"/>
  <c r="AX209" i="2"/>
  <c r="AY209" i="2"/>
  <c r="AZ209" i="2"/>
  <c r="BA209" i="2"/>
  <c r="BB209" i="2"/>
  <c r="BC209" i="2"/>
  <c r="BD209" i="2"/>
  <c r="BE209" i="2"/>
  <c r="BF209" i="2"/>
  <c r="BG209" i="2"/>
  <c r="BH209" i="2"/>
  <c r="BI209" i="2"/>
  <c r="BJ209" i="2"/>
  <c r="BJ136" i="2"/>
  <c r="BK136" i="2" s="1"/>
  <c r="BJ135" i="2"/>
  <c r="BJ121" i="2"/>
  <c r="BJ120" i="2"/>
  <c r="BN33" i="2"/>
  <c r="BO34" i="2"/>
  <c r="BK116" i="2"/>
  <c r="BK131" i="2"/>
  <c r="BK98" i="2"/>
  <c r="BK119" i="2"/>
  <c r="BK77" i="2"/>
  <c r="BK101" i="2"/>
  <c r="BK114" i="2"/>
  <c r="BK115" i="2"/>
  <c r="BK158" i="2"/>
  <c r="BK59" i="2"/>
  <c r="BK179" i="2"/>
  <c r="BK176" i="2"/>
  <c r="BK74" i="2"/>
  <c r="BK58" i="2" l="1"/>
  <c r="BK198" i="2"/>
  <c r="BK189" i="2"/>
  <c r="BI7" i="2"/>
  <c r="BH8" i="2"/>
  <c r="BH9" i="2"/>
  <c r="BK94" i="2"/>
  <c r="BL188" i="2"/>
  <c r="BL189" i="2" s="1"/>
  <c r="C212" i="2"/>
  <c r="F215" i="2"/>
  <c r="BI19" i="2"/>
  <c r="BI18" i="2"/>
  <c r="BJ17" i="2"/>
  <c r="BL146" i="2"/>
  <c r="BL147" i="2" s="1"/>
  <c r="BL182" i="2"/>
  <c r="BL184" i="2" s="1"/>
  <c r="BL74" i="2"/>
  <c r="BL75" i="2" s="1"/>
  <c r="BL86" i="2"/>
  <c r="BL107" i="2"/>
  <c r="BL109" i="2" s="1"/>
  <c r="BL173" i="2"/>
  <c r="BL174" i="2" s="1"/>
  <c r="BJ53" i="2"/>
  <c r="BI55" i="2"/>
  <c r="BI54" i="2"/>
  <c r="BI49" i="2"/>
  <c r="BI48" i="2"/>
  <c r="BJ47" i="2"/>
  <c r="BI51" i="2"/>
  <c r="BI52" i="2"/>
  <c r="BJ50" i="2"/>
  <c r="BL110" i="2"/>
  <c r="BL111" i="2" s="1"/>
  <c r="BL89" i="2"/>
  <c r="BL90" i="2" s="1"/>
  <c r="BL59" i="2"/>
  <c r="BL60" i="2" s="1"/>
  <c r="BO4" i="2"/>
  <c r="BN3" i="2"/>
  <c r="BN2" i="2" s="1"/>
  <c r="BM38" i="2"/>
  <c r="BM39" i="2"/>
  <c r="BK99" i="2"/>
  <c r="BK100" i="2"/>
  <c r="BH210" i="2"/>
  <c r="BH211" i="2"/>
  <c r="AV211" i="2"/>
  <c r="AV210" i="2"/>
  <c r="AR211" i="2"/>
  <c r="AR210" i="2"/>
  <c r="AF211" i="2"/>
  <c r="AF210" i="2"/>
  <c r="T211" i="2"/>
  <c r="T210" i="2"/>
  <c r="P211" i="2"/>
  <c r="P210" i="2"/>
  <c r="BL87" i="2"/>
  <c r="BL98" i="2"/>
  <c r="BK144" i="2"/>
  <c r="BK145" i="2"/>
  <c r="BK205" i="2"/>
  <c r="BK204" i="2"/>
  <c r="BK195" i="2"/>
  <c r="BK196" i="2"/>
  <c r="BM42" i="2"/>
  <c r="BK201" i="2"/>
  <c r="BK202" i="2"/>
  <c r="BO12" i="2"/>
  <c r="BK60" i="2"/>
  <c r="BK61" i="2"/>
  <c r="BK103" i="2"/>
  <c r="BK102" i="2"/>
  <c r="BK132" i="2"/>
  <c r="BK133" i="2"/>
  <c r="BN32" i="2"/>
  <c r="BN37" i="2" s="1"/>
  <c r="BG211" i="2"/>
  <c r="BG210" i="2"/>
  <c r="BC210" i="2"/>
  <c r="BC211" i="2"/>
  <c r="AY211" i="2"/>
  <c r="AY210" i="2"/>
  <c r="AU211" i="2"/>
  <c r="AU210" i="2"/>
  <c r="AQ210" i="2"/>
  <c r="AQ211" i="2"/>
  <c r="AM211" i="2"/>
  <c r="AM210" i="2"/>
  <c r="AI210" i="2"/>
  <c r="AI211" i="2"/>
  <c r="AE210" i="2"/>
  <c r="AE211" i="2"/>
  <c r="AA211" i="2"/>
  <c r="AA210" i="2"/>
  <c r="W210" i="2"/>
  <c r="W211" i="2"/>
  <c r="S210" i="2"/>
  <c r="S211" i="2"/>
  <c r="O210" i="2"/>
  <c r="O211" i="2"/>
  <c r="K210" i="2"/>
  <c r="K211" i="2"/>
  <c r="BN22" i="2"/>
  <c r="BG28" i="2"/>
  <c r="BG29" i="2"/>
  <c r="BH27" i="2"/>
  <c r="BL161" i="2"/>
  <c r="BL128" i="2"/>
  <c r="BL200" i="2"/>
  <c r="BL134" i="2"/>
  <c r="BL119" i="2"/>
  <c r="BL92" i="2"/>
  <c r="BL95" i="2"/>
  <c r="BL56" i="2"/>
  <c r="BL155" i="2"/>
  <c r="BL140" i="2"/>
  <c r="BL185" i="2"/>
  <c r="BL116" i="2"/>
  <c r="BL77" i="2"/>
  <c r="BL68" i="2"/>
  <c r="BK96" i="2"/>
  <c r="BK97" i="2"/>
  <c r="BK63" i="2"/>
  <c r="BK64" i="2"/>
  <c r="BK193" i="2"/>
  <c r="BK192" i="2"/>
  <c r="I212" i="2"/>
  <c r="J212" i="2"/>
  <c r="K212" i="2"/>
  <c r="L212" i="2"/>
  <c r="M212" i="2"/>
  <c r="N212" i="2"/>
  <c r="O212" i="2"/>
  <c r="P212" i="2"/>
  <c r="Q212" i="2"/>
  <c r="R212" i="2"/>
  <c r="S212" i="2"/>
  <c r="T212" i="2"/>
  <c r="U212" i="2"/>
  <c r="V212" i="2"/>
  <c r="W212" i="2"/>
  <c r="X212" i="2"/>
  <c r="Y212" i="2"/>
  <c r="Z212" i="2"/>
  <c r="AA212" i="2"/>
  <c r="AB212" i="2"/>
  <c r="AC212" i="2"/>
  <c r="AD212" i="2"/>
  <c r="AE212" i="2"/>
  <c r="AF212" i="2"/>
  <c r="AG212" i="2"/>
  <c r="AH212" i="2"/>
  <c r="AI212" i="2"/>
  <c r="AJ212" i="2"/>
  <c r="AK212" i="2"/>
  <c r="AL212" i="2"/>
  <c r="AM212" i="2"/>
  <c r="AN212" i="2"/>
  <c r="AO212" i="2"/>
  <c r="AP212" i="2"/>
  <c r="AQ212" i="2"/>
  <c r="AR212" i="2"/>
  <c r="AS212" i="2"/>
  <c r="AT212" i="2"/>
  <c r="AU212" i="2"/>
  <c r="AV212" i="2"/>
  <c r="AW212" i="2"/>
  <c r="AX212" i="2"/>
  <c r="AY212" i="2"/>
  <c r="AZ212" i="2"/>
  <c r="BA212" i="2"/>
  <c r="BB212" i="2"/>
  <c r="BC212" i="2"/>
  <c r="BD212" i="2"/>
  <c r="BE212" i="2"/>
  <c r="BF212" i="2"/>
  <c r="BG212" i="2"/>
  <c r="BH212" i="2"/>
  <c r="BI212" i="2"/>
  <c r="BJ212" i="2"/>
  <c r="BK212" i="2"/>
  <c r="BD211" i="2"/>
  <c r="BD210" i="2"/>
  <c r="AN210" i="2"/>
  <c r="AN211" i="2"/>
  <c r="AB211" i="2"/>
  <c r="AB210" i="2"/>
  <c r="BL112" i="2"/>
  <c r="BK76" i="2"/>
  <c r="BK75" i="2"/>
  <c r="BK79" i="2"/>
  <c r="BK78" i="2"/>
  <c r="BF210" i="2"/>
  <c r="BF211" i="2"/>
  <c r="AX210" i="2"/>
  <c r="AX211" i="2"/>
  <c r="AP210" i="2"/>
  <c r="AP211" i="2"/>
  <c r="AH211" i="2"/>
  <c r="AH210" i="2"/>
  <c r="Z211" i="2"/>
  <c r="Z210" i="2"/>
  <c r="R210" i="2"/>
  <c r="R211" i="2"/>
  <c r="BK150" i="2"/>
  <c r="BK151" i="2"/>
  <c r="BL101" i="2"/>
  <c r="BL122" i="2"/>
  <c r="BL131" i="2"/>
  <c r="BL62" i="2"/>
  <c r="BL137" i="2"/>
  <c r="BL209" i="2"/>
  <c r="BL167" i="2"/>
  <c r="BL149" i="2"/>
  <c r="BL197" i="2"/>
  <c r="BL125" i="2"/>
  <c r="BL206" i="2"/>
  <c r="BL194" i="2"/>
  <c r="BL213" i="2"/>
  <c r="BL214" i="2"/>
  <c r="BK141" i="2"/>
  <c r="BK142" i="2"/>
  <c r="BK88" i="2"/>
  <c r="BL88" i="2" s="1"/>
  <c r="BK87" i="2"/>
  <c r="BK84" i="2"/>
  <c r="BK85" i="2"/>
  <c r="B215" i="2"/>
  <c r="D218" i="2"/>
  <c r="BK180" i="2"/>
  <c r="BK181" i="2"/>
  <c r="BP34" i="2"/>
  <c r="BO33" i="2"/>
  <c r="AZ211" i="2"/>
  <c r="AZ210" i="2"/>
  <c r="AJ210" i="2"/>
  <c r="AJ211" i="2"/>
  <c r="X210" i="2"/>
  <c r="X211" i="2"/>
  <c r="L210" i="2"/>
  <c r="L211" i="2"/>
  <c r="BO23" i="2"/>
  <c r="BP24" i="2"/>
  <c r="BL179" i="2"/>
  <c r="BK160" i="2"/>
  <c r="BK159" i="2"/>
  <c r="BK118" i="2"/>
  <c r="BK117" i="2"/>
  <c r="BJ211" i="2"/>
  <c r="BJ210" i="2"/>
  <c r="BB210" i="2"/>
  <c r="BB211" i="2"/>
  <c r="AT211" i="2"/>
  <c r="AT210" i="2"/>
  <c r="AL211" i="2"/>
  <c r="AL210" i="2"/>
  <c r="AD210" i="2"/>
  <c r="AD211" i="2"/>
  <c r="V211" i="2"/>
  <c r="V210" i="2"/>
  <c r="N211" i="2"/>
  <c r="N210" i="2"/>
  <c r="J211" i="2"/>
  <c r="J210" i="2"/>
  <c r="BK177" i="2"/>
  <c r="BK178" i="2"/>
  <c r="BK120" i="2"/>
  <c r="BK121" i="2"/>
  <c r="BI210" i="2"/>
  <c r="BI211" i="2"/>
  <c r="BE210" i="2"/>
  <c r="BE211" i="2"/>
  <c r="BA211" i="2"/>
  <c r="BA210" i="2"/>
  <c r="AW210" i="2"/>
  <c r="AW211" i="2"/>
  <c r="AS211" i="2"/>
  <c r="AS210" i="2"/>
  <c r="AO211" i="2"/>
  <c r="AO210" i="2"/>
  <c r="AK210" i="2"/>
  <c r="AK211" i="2"/>
  <c r="AG211" i="2"/>
  <c r="AG210" i="2"/>
  <c r="AC211" i="2"/>
  <c r="AC210" i="2"/>
  <c r="Y211" i="2"/>
  <c r="Y210" i="2"/>
  <c r="U210" i="2"/>
  <c r="U211" i="2"/>
  <c r="Q211" i="2"/>
  <c r="Q210" i="2"/>
  <c r="M210" i="2"/>
  <c r="M211" i="2"/>
  <c r="I211" i="2"/>
  <c r="I210" i="2"/>
  <c r="BL158" i="2"/>
  <c r="BL164" i="2"/>
  <c r="BL65" i="2"/>
  <c r="BL152" i="2"/>
  <c r="BL191" i="2"/>
  <c r="BL71" i="2"/>
  <c r="BL80" i="2"/>
  <c r="BL143" i="2"/>
  <c r="BL170" i="2"/>
  <c r="BL176" i="2"/>
  <c r="BL104" i="2"/>
  <c r="BL113" i="2"/>
  <c r="BL83" i="2"/>
  <c r="BL203" i="2"/>
  <c r="BK73" i="2"/>
  <c r="BK72" i="2"/>
  <c r="BK174" i="2"/>
  <c r="BK175" i="2"/>
  <c r="BO44" i="2"/>
  <c r="BN43" i="2"/>
  <c r="BK81" i="2"/>
  <c r="BK82" i="2"/>
  <c r="BQ14" i="2"/>
  <c r="BP13" i="2"/>
  <c r="BL76" i="2" l="1"/>
  <c r="BL190" i="2"/>
  <c r="BJ55" i="2"/>
  <c r="BL108" i="2"/>
  <c r="BL183" i="2"/>
  <c r="BI9" i="2"/>
  <c r="BJ7" i="2"/>
  <c r="BI8" i="2"/>
  <c r="BL175" i="2"/>
  <c r="BL148" i="2"/>
  <c r="BL61" i="2"/>
  <c r="BL91" i="2"/>
  <c r="BJ19" i="2"/>
  <c r="BJ18" i="2"/>
  <c r="BK17" i="2"/>
  <c r="F218" i="2"/>
  <c r="C215" i="2"/>
  <c r="BK47" i="2"/>
  <c r="BJ48" i="2"/>
  <c r="BJ49" i="2"/>
  <c r="BM68" i="2"/>
  <c r="BP4" i="2"/>
  <c r="BO3" i="2"/>
  <c r="BO2" i="2" s="1"/>
  <c r="BJ52" i="2"/>
  <c r="BK50" i="2"/>
  <c r="BJ51" i="2"/>
  <c r="BK53" i="2"/>
  <c r="BJ54" i="2"/>
  <c r="BN39" i="2"/>
  <c r="BN38" i="2"/>
  <c r="BM69" i="2"/>
  <c r="BL154" i="2"/>
  <c r="BL153" i="2"/>
  <c r="BL180" i="2"/>
  <c r="BL181" i="2"/>
  <c r="BL207" i="2"/>
  <c r="BL208" i="2"/>
  <c r="BL63" i="2"/>
  <c r="BL64" i="2"/>
  <c r="BH214" i="2"/>
  <c r="BH213" i="2"/>
  <c r="AZ214" i="2"/>
  <c r="AZ213" i="2"/>
  <c r="AN214" i="2"/>
  <c r="AN213" i="2"/>
  <c r="AF213" i="2"/>
  <c r="AF214" i="2"/>
  <c r="P213" i="2"/>
  <c r="P214" i="2"/>
  <c r="BM128" i="2"/>
  <c r="BM170" i="2"/>
  <c r="BM65" i="2"/>
  <c r="BM182" i="2"/>
  <c r="BM155" i="2"/>
  <c r="BM203" i="2"/>
  <c r="BM164" i="2"/>
  <c r="BM110" i="2"/>
  <c r="BM149" i="2"/>
  <c r="BM98" i="2"/>
  <c r="BR14" i="2"/>
  <c r="BQ13" i="2"/>
  <c r="BP44" i="2"/>
  <c r="BO43" i="2"/>
  <c r="BL105" i="2"/>
  <c r="BL106" i="2"/>
  <c r="BL81" i="2"/>
  <c r="BL82" i="2"/>
  <c r="BL66" i="2"/>
  <c r="BL67" i="2"/>
  <c r="BO32" i="2"/>
  <c r="BO37" i="2" s="1"/>
  <c r="B218" i="2"/>
  <c r="BN218" i="2" s="1"/>
  <c r="D221" i="2"/>
  <c r="BL126" i="2"/>
  <c r="BL127" i="2"/>
  <c r="BL168" i="2"/>
  <c r="BL169" i="2"/>
  <c r="BL133" i="2"/>
  <c r="BL132" i="2"/>
  <c r="BK213" i="2"/>
  <c r="BK214" i="2"/>
  <c r="BG213" i="2"/>
  <c r="BG214" i="2"/>
  <c r="BC213" i="2"/>
  <c r="BC214" i="2"/>
  <c r="AY213" i="2"/>
  <c r="AY214" i="2"/>
  <c r="AU214" i="2"/>
  <c r="AU213" i="2"/>
  <c r="AQ214" i="2"/>
  <c r="AQ213" i="2"/>
  <c r="AM214" i="2"/>
  <c r="AM213" i="2"/>
  <c r="AI213" i="2"/>
  <c r="AI214" i="2"/>
  <c r="AE213" i="2"/>
  <c r="AE214" i="2"/>
  <c r="AA213" i="2"/>
  <c r="AA214" i="2"/>
  <c r="W213" i="2"/>
  <c r="W214" i="2"/>
  <c r="S214" i="2"/>
  <c r="S213" i="2"/>
  <c r="O213" i="2"/>
  <c r="O214" i="2"/>
  <c r="K214" i="2"/>
  <c r="K213" i="2"/>
  <c r="BL187" i="2"/>
  <c r="BL186" i="2"/>
  <c r="BL96" i="2"/>
  <c r="BL97" i="2"/>
  <c r="BL201" i="2"/>
  <c r="BL202" i="2"/>
  <c r="BM185" i="2"/>
  <c r="BM146" i="2"/>
  <c r="BM200" i="2"/>
  <c r="BM125" i="2"/>
  <c r="BM212" i="2"/>
  <c r="BM56" i="2"/>
  <c r="BM71" i="2"/>
  <c r="BM194" i="2"/>
  <c r="BM83" i="2"/>
  <c r="BM143" i="2"/>
  <c r="BM77" i="2"/>
  <c r="BM89" i="2"/>
  <c r="BM140" i="2"/>
  <c r="BM86" i="2"/>
  <c r="BL100" i="2"/>
  <c r="BL99" i="2"/>
  <c r="BN42" i="2"/>
  <c r="BL145" i="2"/>
  <c r="BL144" i="2"/>
  <c r="BL150" i="2"/>
  <c r="BL151" i="2"/>
  <c r="BD214" i="2"/>
  <c r="BD213" i="2"/>
  <c r="AR213" i="2"/>
  <c r="AR214" i="2"/>
  <c r="AB214" i="2"/>
  <c r="AB213" i="2"/>
  <c r="T214" i="2"/>
  <c r="T213" i="2"/>
  <c r="BM134" i="2"/>
  <c r="BL205" i="2"/>
  <c r="BL204" i="2"/>
  <c r="BL178" i="2"/>
  <c r="BL177" i="2"/>
  <c r="BL73" i="2"/>
  <c r="BL72" i="2"/>
  <c r="BL165" i="2"/>
  <c r="BL166" i="2"/>
  <c r="BP33" i="2"/>
  <c r="BQ34" i="2"/>
  <c r="I215" i="2"/>
  <c r="J215" i="2"/>
  <c r="K215" i="2"/>
  <c r="L215" i="2"/>
  <c r="M215" i="2"/>
  <c r="N215" i="2"/>
  <c r="O215" i="2"/>
  <c r="P215" i="2"/>
  <c r="Q215" i="2"/>
  <c r="R215" i="2"/>
  <c r="S215" i="2"/>
  <c r="T215" i="2"/>
  <c r="U215" i="2"/>
  <c r="V215" i="2"/>
  <c r="W215" i="2"/>
  <c r="X215" i="2"/>
  <c r="Y215" i="2"/>
  <c r="Z215" i="2"/>
  <c r="AA215" i="2"/>
  <c r="AB215" i="2"/>
  <c r="AC215" i="2"/>
  <c r="AD215" i="2"/>
  <c r="AE215" i="2"/>
  <c r="AF215" i="2"/>
  <c r="AG215" i="2"/>
  <c r="AH215" i="2"/>
  <c r="AI215" i="2"/>
  <c r="AJ215" i="2"/>
  <c r="AK215" i="2"/>
  <c r="AL215" i="2"/>
  <c r="AM215" i="2"/>
  <c r="AN215" i="2"/>
  <c r="AO215" i="2"/>
  <c r="AP215" i="2"/>
  <c r="AQ215" i="2"/>
  <c r="AR215" i="2"/>
  <c r="AS215" i="2"/>
  <c r="AT215" i="2"/>
  <c r="AU215" i="2"/>
  <c r="AV215" i="2"/>
  <c r="AW215" i="2"/>
  <c r="AX215" i="2"/>
  <c r="AY215" i="2"/>
  <c r="AZ215" i="2"/>
  <c r="BA215" i="2"/>
  <c r="BB215" i="2"/>
  <c r="BC215" i="2"/>
  <c r="BD215" i="2"/>
  <c r="BE215" i="2"/>
  <c r="BF215" i="2"/>
  <c r="BG215" i="2"/>
  <c r="BH215" i="2"/>
  <c r="BI215" i="2"/>
  <c r="BJ215" i="2"/>
  <c r="BK215" i="2"/>
  <c r="BL215" i="2"/>
  <c r="BL199" i="2"/>
  <c r="BL198" i="2"/>
  <c r="BL211" i="2"/>
  <c r="BL210" i="2"/>
  <c r="BL123" i="2"/>
  <c r="BL124" i="2"/>
  <c r="BJ213" i="2"/>
  <c r="BJ214" i="2"/>
  <c r="BF213" i="2"/>
  <c r="BF214" i="2"/>
  <c r="BB214" i="2"/>
  <c r="BB213" i="2"/>
  <c r="AX213" i="2"/>
  <c r="AX214" i="2"/>
  <c r="AT214" i="2"/>
  <c r="AT213" i="2"/>
  <c r="AP214" i="2"/>
  <c r="AP213" i="2"/>
  <c r="AL213" i="2"/>
  <c r="AL214" i="2"/>
  <c r="AH214" i="2"/>
  <c r="AH213" i="2"/>
  <c r="AD214" i="2"/>
  <c r="AD213" i="2"/>
  <c r="Z213" i="2"/>
  <c r="Z214" i="2"/>
  <c r="V214" i="2"/>
  <c r="V213" i="2"/>
  <c r="R213" i="2"/>
  <c r="R214" i="2"/>
  <c r="N214" i="2"/>
  <c r="N213" i="2"/>
  <c r="J214" i="2"/>
  <c r="J213" i="2"/>
  <c r="BL69" i="2"/>
  <c r="BL70" i="2"/>
  <c r="BM70" i="2" s="1"/>
  <c r="BL141" i="2"/>
  <c r="BL142" i="2"/>
  <c r="BL93" i="2"/>
  <c r="BL94" i="2"/>
  <c r="BL130" i="2"/>
  <c r="BL129" i="2"/>
  <c r="BM152" i="2"/>
  <c r="BM137" i="2"/>
  <c r="BM62" i="2"/>
  <c r="BM161" i="2"/>
  <c r="BM119" i="2"/>
  <c r="BM158" i="2"/>
  <c r="BM80" i="2"/>
  <c r="BM92" i="2"/>
  <c r="BM179" i="2"/>
  <c r="BM122" i="2"/>
  <c r="BM107" i="2"/>
  <c r="BM101" i="2"/>
  <c r="BM116" i="2"/>
  <c r="BM191" i="2"/>
  <c r="BM206" i="2"/>
  <c r="BM215" i="2"/>
  <c r="BP12" i="2"/>
  <c r="BL115" i="2"/>
  <c r="BL114" i="2"/>
  <c r="BO22" i="2"/>
  <c r="AV214" i="2"/>
  <c r="AV213" i="2"/>
  <c r="AJ214" i="2"/>
  <c r="AJ213" i="2"/>
  <c r="X214" i="2"/>
  <c r="X213" i="2"/>
  <c r="L214" i="2"/>
  <c r="L213" i="2"/>
  <c r="BL118" i="2"/>
  <c r="BL117" i="2"/>
  <c r="BL57" i="2"/>
  <c r="BL58" i="2"/>
  <c r="BL136" i="2"/>
  <c r="BL135" i="2"/>
  <c r="BH28" i="2"/>
  <c r="BH29" i="2"/>
  <c r="BI27" i="2"/>
  <c r="BL84" i="2"/>
  <c r="BL85" i="2"/>
  <c r="BL171" i="2"/>
  <c r="BL172" i="2"/>
  <c r="BL192" i="2"/>
  <c r="BL193" i="2"/>
  <c r="BL159" i="2"/>
  <c r="BL160" i="2"/>
  <c r="BQ24" i="2"/>
  <c r="BP23" i="2"/>
  <c r="BL196" i="2"/>
  <c r="BL195" i="2"/>
  <c r="BL138" i="2"/>
  <c r="BL139" i="2"/>
  <c r="BL102" i="2"/>
  <c r="BL103" i="2"/>
  <c r="BI213" i="2"/>
  <c r="BI214" i="2"/>
  <c r="BE214" i="2"/>
  <c r="BE213" i="2"/>
  <c r="BA214" i="2"/>
  <c r="BA213" i="2"/>
  <c r="AW214" i="2"/>
  <c r="AW213" i="2"/>
  <c r="AS214" i="2"/>
  <c r="AS213" i="2"/>
  <c r="AO214" i="2"/>
  <c r="AO213" i="2"/>
  <c r="AK213" i="2"/>
  <c r="AK214" i="2"/>
  <c r="AG213" i="2"/>
  <c r="AG214" i="2"/>
  <c r="AC213" i="2"/>
  <c r="AC214" i="2"/>
  <c r="Y214" i="2"/>
  <c r="Y213" i="2"/>
  <c r="U214" i="2"/>
  <c r="U213" i="2"/>
  <c r="Q213" i="2"/>
  <c r="Q214" i="2"/>
  <c r="M213" i="2"/>
  <c r="M214" i="2"/>
  <c r="I214" i="2"/>
  <c r="I213" i="2"/>
  <c r="BL79" i="2"/>
  <c r="BL78" i="2"/>
  <c r="BL157" i="2"/>
  <c r="BL156" i="2"/>
  <c r="BL121" i="2"/>
  <c r="BL120" i="2"/>
  <c r="BL162" i="2"/>
  <c r="BL163" i="2"/>
  <c r="BM95" i="2"/>
  <c r="BM188" i="2"/>
  <c r="BM209" i="2"/>
  <c r="BM131" i="2"/>
  <c r="BM173" i="2"/>
  <c r="BM113" i="2"/>
  <c r="BM59" i="2"/>
  <c r="BM176" i="2"/>
  <c r="BM197" i="2"/>
  <c r="BM74" i="2"/>
  <c r="BN74" i="2" s="1"/>
  <c r="BM167" i="2"/>
  <c r="BM104" i="2"/>
  <c r="BN194" i="2" l="1"/>
  <c r="BN95" i="2"/>
  <c r="BN96" i="2" s="1"/>
  <c r="BJ9" i="2"/>
  <c r="BK7" i="2"/>
  <c r="BJ8" i="2"/>
  <c r="BN170" i="2"/>
  <c r="BN171" i="2" s="1"/>
  <c r="BN185" i="2"/>
  <c r="BN186" i="2" s="1"/>
  <c r="BN161" i="2"/>
  <c r="BN162" i="2" s="1"/>
  <c r="BK19" i="2"/>
  <c r="BK18" i="2"/>
  <c r="BL17" i="2"/>
  <c r="BN62" i="2"/>
  <c r="BN63" i="2" s="1"/>
  <c r="BN212" i="2"/>
  <c r="BN213" i="2" s="1"/>
  <c r="BN146" i="2"/>
  <c r="BK49" i="2"/>
  <c r="F221" i="2"/>
  <c r="C218" i="2"/>
  <c r="BK54" i="2"/>
  <c r="BK55" i="2"/>
  <c r="BL53" i="2"/>
  <c r="BN134" i="2"/>
  <c r="BN135" i="2" s="1"/>
  <c r="BN143" i="2"/>
  <c r="BN145" i="2" s="1"/>
  <c r="BN140" i="2"/>
  <c r="BN141" i="2" s="1"/>
  <c r="BK51" i="2"/>
  <c r="BK52" i="2"/>
  <c r="BL50" i="2"/>
  <c r="BN200" i="2"/>
  <c r="BN201" i="2" s="1"/>
  <c r="BN86" i="2"/>
  <c r="BN87" i="2" s="1"/>
  <c r="BN56" i="2"/>
  <c r="BN57" i="2" s="1"/>
  <c r="BN158" i="2"/>
  <c r="BP3" i="2"/>
  <c r="BP2" i="2" s="1"/>
  <c r="BQ4" i="2"/>
  <c r="BK48" i="2"/>
  <c r="BL47" i="2"/>
  <c r="BO39" i="2"/>
  <c r="BO38" i="2"/>
  <c r="BN195" i="2"/>
  <c r="BN75" i="2"/>
  <c r="BM114" i="2"/>
  <c r="BM115" i="2"/>
  <c r="BP22" i="2"/>
  <c r="BM81" i="2"/>
  <c r="BM82" i="2"/>
  <c r="AW216" i="2"/>
  <c r="AW217" i="2"/>
  <c r="AO216" i="2"/>
  <c r="AO217" i="2"/>
  <c r="AC216" i="2"/>
  <c r="AC217" i="2"/>
  <c r="M216" i="2"/>
  <c r="M217" i="2"/>
  <c r="BN113" i="2"/>
  <c r="BM73" i="2"/>
  <c r="BM72" i="2"/>
  <c r="BQ12" i="2"/>
  <c r="BM199" i="2"/>
  <c r="BM198" i="2"/>
  <c r="BM175" i="2"/>
  <c r="BM174" i="2"/>
  <c r="BM96" i="2"/>
  <c r="BM97" i="2"/>
  <c r="BN97" i="2" s="1"/>
  <c r="BQ23" i="2"/>
  <c r="BR24" i="2"/>
  <c r="BM193" i="2"/>
  <c r="BM192" i="2"/>
  <c r="BM124" i="2"/>
  <c r="BM123" i="2"/>
  <c r="BM159" i="2"/>
  <c r="BM160" i="2"/>
  <c r="BM139" i="2"/>
  <c r="BM138" i="2"/>
  <c r="BL217" i="2"/>
  <c r="BL216" i="2"/>
  <c r="BH216" i="2"/>
  <c r="BH217" i="2"/>
  <c r="BD216" i="2"/>
  <c r="BD217" i="2"/>
  <c r="AZ217" i="2"/>
  <c r="AZ216" i="2"/>
  <c r="AV217" i="2"/>
  <c r="AV216" i="2"/>
  <c r="AR217" i="2"/>
  <c r="AR216" i="2"/>
  <c r="AN216" i="2"/>
  <c r="AN217" i="2"/>
  <c r="AJ217" i="2"/>
  <c r="AJ216" i="2"/>
  <c r="AF216" i="2"/>
  <c r="AF217" i="2"/>
  <c r="AB217" i="2"/>
  <c r="AB216" i="2"/>
  <c r="X216" i="2"/>
  <c r="X217" i="2"/>
  <c r="T217" i="2"/>
  <c r="T216" i="2"/>
  <c r="P217" i="2"/>
  <c r="P216" i="2"/>
  <c r="L217" i="2"/>
  <c r="L216" i="2"/>
  <c r="BQ33" i="2"/>
  <c r="BR34" i="2"/>
  <c r="BN128" i="2"/>
  <c r="BN179" i="2"/>
  <c r="BN92" i="2"/>
  <c r="BN110" i="2"/>
  <c r="BN68" i="2"/>
  <c r="BN203" i="2"/>
  <c r="BN59" i="2"/>
  <c r="BN182" i="2"/>
  <c r="BN155" i="2"/>
  <c r="BN104" i="2"/>
  <c r="BN209" i="2"/>
  <c r="BN215" i="2"/>
  <c r="BN101" i="2"/>
  <c r="BN89" i="2"/>
  <c r="BN188" i="2"/>
  <c r="BM88" i="2"/>
  <c r="BM87" i="2"/>
  <c r="BM145" i="2"/>
  <c r="BM144" i="2"/>
  <c r="BM57" i="2"/>
  <c r="BM58" i="2"/>
  <c r="BM202" i="2"/>
  <c r="BM201" i="2"/>
  <c r="I218" i="2"/>
  <c r="J218" i="2"/>
  <c r="K218" i="2"/>
  <c r="L218" i="2"/>
  <c r="M218" i="2"/>
  <c r="N218" i="2"/>
  <c r="O218" i="2"/>
  <c r="P218" i="2"/>
  <c r="Q218" i="2"/>
  <c r="R218" i="2"/>
  <c r="S218" i="2"/>
  <c r="T218" i="2"/>
  <c r="U218" i="2"/>
  <c r="V218" i="2"/>
  <c r="W218" i="2"/>
  <c r="X218" i="2"/>
  <c r="Y218" i="2"/>
  <c r="Z218" i="2"/>
  <c r="AA218" i="2"/>
  <c r="AB218" i="2"/>
  <c r="AC218" i="2"/>
  <c r="AD218" i="2"/>
  <c r="AE218" i="2"/>
  <c r="AF218" i="2"/>
  <c r="AG218" i="2"/>
  <c r="AH218" i="2"/>
  <c r="AI218" i="2"/>
  <c r="AJ218" i="2"/>
  <c r="AK218" i="2"/>
  <c r="AL218" i="2"/>
  <c r="AM218" i="2"/>
  <c r="AN218" i="2"/>
  <c r="AO218" i="2"/>
  <c r="AP218" i="2"/>
  <c r="AQ218" i="2"/>
  <c r="AR218" i="2"/>
  <c r="AS218" i="2"/>
  <c r="AT218" i="2"/>
  <c r="AU218" i="2"/>
  <c r="AV218" i="2"/>
  <c r="AW218" i="2"/>
  <c r="AX218" i="2"/>
  <c r="AY218" i="2"/>
  <c r="AZ218" i="2"/>
  <c r="BA218" i="2"/>
  <c r="BB218" i="2"/>
  <c r="BC218" i="2"/>
  <c r="BD218" i="2"/>
  <c r="BE218" i="2"/>
  <c r="BF218" i="2"/>
  <c r="BG218" i="2"/>
  <c r="BH218" i="2"/>
  <c r="BI218" i="2"/>
  <c r="BJ218" i="2"/>
  <c r="BK218" i="2"/>
  <c r="BL218" i="2"/>
  <c r="BM218" i="2"/>
  <c r="BR13" i="2"/>
  <c r="BS14" i="2"/>
  <c r="BM150" i="2"/>
  <c r="BM151" i="2"/>
  <c r="BM157" i="2"/>
  <c r="BM156" i="2"/>
  <c r="BM129" i="2"/>
  <c r="BM130" i="2"/>
  <c r="BM189" i="2"/>
  <c r="BM190" i="2"/>
  <c r="BM109" i="2"/>
  <c r="BM108" i="2"/>
  <c r="BM63" i="2"/>
  <c r="BM64" i="2"/>
  <c r="BA216" i="2"/>
  <c r="BA217" i="2"/>
  <c r="AK217" i="2"/>
  <c r="AK216" i="2"/>
  <c r="U217" i="2"/>
  <c r="U216" i="2"/>
  <c r="BN107" i="2"/>
  <c r="BM172" i="2"/>
  <c r="BM171" i="2"/>
  <c r="BM132" i="2"/>
  <c r="BM133" i="2"/>
  <c r="BM117" i="2"/>
  <c r="BM118" i="2"/>
  <c r="BM120" i="2"/>
  <c r="BM121" i="2"/>
  <c r="BM154" i="2"/>
  <c r="BM153" i="2"/>
  <c r="BK216" i="2"/>
  <c r="BK217" i="2"/>
  <c r="BG217" i="2"/>
  <c r="BG216" i="2"/>
  <c r="BC217" i="2"/>
  <c r="BC216" i="2"/>
  <c r="AY217" i="2"/>
  <c r="AY216" i="2"/>
  <c r="AU217" i="2"/>
  <c r="AU216" i="2"/>
  <c r="AQ217" i="2"/>
  <c r="AQ216" i="2"/>
  <c r="AM216" i="2"/>
  <c r="AM217" i="2"/>
  <c r="AI217" i="2"/>
  <c r="AI216" i="2"/>
  <c r="AE216" i="2"/>
  <c r="AE217" i="2"/>
  <c r="AA216" i="2"/>
  <c r="AA217" i="2"/>
  <c r="W216" i="2"/>
  <c r="W217" i="2"/>
  <c r="S216" i="2"/>
  <c r="S217" i="2"/>
  <c r="O216" i="2"/>
  <c r="O217" i="2"/>
  <c r="K216" i="2"/>
  <c r="K217" i="2"/>
  <c r="BP32" i="2"/>
  <c r="BP37" i="2" s="1"/>
  <c r="BN116" i="2"/>
  <c r="BN197" i="2"/>
  <c r="BN147" i="2"/>
  <c r="BN80" i="2"/>
  <c r="BN98" i="2"/>
  <c r="BN219" i="2"/>
  <c r="BN220" i="2"/>
  <c r="BN125" i="2"/>
  <c r="BN77" i="2"/>
  <c r="BN176" i="2"/>
  <c r="BM142" i="2"/>
  <c r="BN142" i="2" s="1"/>
  <c r="BM141" i="2"/>
  <c r="BM85" i="2"/>
  <c r="BM84" i="2"/>
  <c r="BM214" i="2"/>
  <c r="BM213" i="2"/>
  <c r="BM148" i="2"/>
  <c r="BM147" i="2"/>
  <c r="BO42" i="2"/>
  <c r="BO125" i="2" s="1"/>
  <c r="BM111" i="2"/>
  <c r="BM112" i="2"/>
  <c r="BM183" i="2"/>
  <c r="BM184" i="2"/>
  <c r="BM76" i="2"/>
  <c r="BN76" i="2" s="1"/>
  <c r="BM75" i="2"/>
  <c r="BM208" i="2"/>
  <c r="BM207" i="2"/>
  <c r="BI216" i="2"/>
  <c r="BI217" i="2"/>
  <c r="BE216" i="2"/>
  <c r="BE217" i="2"/>
  <c r="AS217" i="2"/>
  <c r="AS216" i="2"/>
  <c r="AG217" i="2"/>
  <c r="AG216" i="2"/>
  <c r="Y217" i="2"/>
  <c r="Y216" i="2"/>
  <c r="Q217" i="2"/>
  <c r="Q216" i="2"/>
  <c r="I216" i="2"/>
  <c r="I217" i="2"/>
  <c r="BN144" i="2"/>
  <c r="BN159" i="2"/>
  <c r="BM78" i="2"/>
  <c r="BM79" i="2"/>
  <c r="D224" i="2"/>
  <c r="B221" i="2"/>
  <c r="BM205" i="2"/>
  <c r="BM204" i="2"/>
  <c r="BM105" i="2"/>
  <c r="BM106" i="2"/>
  <c r="BM178" i="2"/>
  <c r="BM177" i="2"/>
  <c r="BI28" i="2"/>
  <c r="BI29" i="2"/>
  <c r="BJ27" i="2"/>
  <c r="BM181" i="2"/>
  <c r="BM180" i="2"/>
  <c r="BM168" i="2"/>
  <c r="BM169" i="2"/>
  <c r="BM60" i="2"/>
  <c r="BM61" i="2"/>
  <c r="BM210" i="2"/>
  <c r="BM211" i="2"/>
  <c r="BM217" i="2"/>
  <c r="BM216" i="2"/>
  <c r="BM102" i="2"/>
  <c r="BM103" i="2"/>
  <c r="BM94" i="2"/>
  <c r="BM93" i="2"/>
  <c r="BM163" i="2"/>
  <c r="BM162" i="2"/>
  <c r="BJ217" i="2"/>
  <c r="BJ216" i="2"/>
  <c r="BF216" i="2"/>
  <c r="BF217" i="2"/>
  <c r="BB216" i="2"/>
  <c r="BB217" i="2"/>
  <c r="AX216" i="2"/>
  <c r="AX217" i="2"/>
  <c r="AT216" i="2"/>
  <c r="AT217" i="2"/>
  <c r="AP216" i="2"/>
  <c r="AP217" i="2"/>
  <c r="AL216" i="2"/>
  <c r="AL217" i="2"/>
  <c r="AH217" i="2"/>
  <c r="AH216" i="2"/>
  <c r="AD217" i="2"/>
  <c r="AD216" i="2"/>
  <c r="Z216" i="2"/>
  <c r="Z217" i="2"/>
  <c r="V216" i="2"/>
  <c r="V217" i="2"/>
  <c r="R216" i="2"/>
  <c r="R217" i="2"/>
  <c r="N216" i="2"/>
  <c r="N217" i="2"/>
  <c r="J217" i="2"/>
  <c r="J216" i="2"/>
  <c r="BM136" i="2"/>
  <c r="BM135" i="2"/>
  <c r="BN65" i="2"/>
  <c r="BN191" i="2"/>
  <c r="BN164" i="2"/>
  <c r="BN152" i="2"/>
  <c r="BN71" i="2"/>
  <c r="BN149" i="2"/>
  <c r="BN131" i="2"/>
  <c r="BN167" i="2"/>
  <c r="BN137" i="2"/>
  <c r="BN122" i="2"/>
  <c r="BN119" i="2"/>
  <c r="BN83" i="2"/>
  <c r="BN173" i="2"/>
  <c r="BN206" i="2"/>
  <c r="BM91" i="2"/>
  <c r="BM90" i="2"/>
  <c r="BM196" i="2"/>
  <c r="BN196" i="2" s="1"/>
  <c r="BM195" i="2"/>
  <c r="BM127" i="2"/>
  <c r="BM126" i="2"/>
  <c r="BM186" i="2"/>
  <c r="BM187" i="2"/>
  <c r="BN187" i="2" s="1"/>
  <c r="BQ44" i="2"/>
  <c r="BP43" i="2"/>
  <c r="BM100" i="2"/>
  <c r="BM99" i="2"/>
  <c r="BM166" i="2"/>
  <c r="BM165" i="2"/>
  <c r="BM66" i="2"/>
  <c r="BM67" i="2"/>
  <c r="BO137" i="2" l="1"/>
  <c r="BN202" i="2"/>
  <c r="BO65" i="2"/>
  <c r="BO66" i="2" s="1"/>
  <c r="BN148" i="2"/>
  <c r="BN172" i="2"/>
  <c r="BK8" i="2"/>
  <c r="BL7" i="2"/>
  <c r="BK9" i="2"/>
  <c r="BN163" i="2"/>
  <c r="BN88" i="2"/>
  <c r="BO212" i="2"/>
  <c r="BO213" i="2" s="1"/>
  <c r="BO110" i="2"/>
  <c r="BO111" i="2" s="1"/>
  <c r="BO218" i="2"/>
  <c r="BO220" i="2" s="1"/>
  <c r="BN58" i="2"/>
  <c r="F224" i="2"/>
  <c r="C221" i="2"/>
  <c r="BO164" i="2"/>
  <c r="BO165" i="2" s="1"/>
  <c r="BN136" i="2"/>
  <c r="BO74" i="2"/>
  <c r="BO86" i="2"/>
  <c r="BO88" i="2" s="1"/>
  <c r="BN64" i="2"/>
  <c r="BL18" i="2"/>
  <c r="BL19" i="2"/>
  <c r="BM17" i="2"/>
  <c r="BO83" i="2"/>
  <c r="BO155" i="2"/>
  <c r="BO80" i="2"/>
  <c r="BO81" i="2" s="1"/>
  <c r="BN214" i="2"/>
  <c r="BO206" i="2"/>
  <c r="BO207" i="2" s="1"/>
  <c r="BO170" i="2"/>
  <c r="BO209" i="2"/>
  <c r="BO211" i="2" s="1"/>
  <c r="BO200" i="2"/>
  <c r="BO202" i="2" s="1"/>
  <c r="BO158" i="2"/>
  <c r="BO159" i="2" s="1"/>
  <c r="BO149" i="2"/>
  <c r="BO59" i="2"/>
  <c r="BO60" i="2" s="1"/>
  <c r="BO98" i="2"/>
  <c r="BO99" i="2" s="1"/>
  <c r="BO185" i="2"/>
  <c r="BO187" i="2" s="1"/>
  <c r="BO77" i="2"/>
  <c r="BO122" i="2"/>
  <c r="BO123" i="2" s="1"/>
  <c r="BO92" i="2"/>
  <c r="BO93" i="2" s="1"/>
  <c r="BO134" i="2"/>
  <c r="BO136" i="2" s="1"/>
  <c r="BO116" i="2"/>
  <c r="BR4" i="2"/>
  <c r="BQ3" i="2"/>
  <c r="BQ2" i="2" s="1"/>
  <c r="BO167" i="2"/>
  <c r="BO168" i="2" s="1"/>
  <c r="BO182" i="2"/>
  <c r="BN160" i="2"/>
  <c r="BL54" i="2"/>
  <c r="BL55" i="2"/>
  <c r="BM53" i="2"/>
  <c r="BL49" i="2"/>
  <c r="BM47" i="2"/>
  <c r="BL48" i="2"/>
  <c r="BL51" i="2"/>
  <c r="BM50" i="2"/>
  <c r="BO62" i="2"/>
  <c r="BO63" i="2" s="1"/>
  <c r="BO197" i="2"/>
  <c r="BO188" i="2"/>
  <c r="BO113" i="2"/>
  <c r="BO114" i="2" s="1"/>
  <c r="BO161" i="2"/>
  <c r="BO162" i="2" s="1"/>
  <c r="BO56" i="2"/>
  <c r="BO58" i="2" s="1"/>
  <c r="BO107" i="2"/>
  <c r="BO179" i="2"/>
  <c r="BO180" i="2" s="1"/>
  <c r="BL52" i="2"/>
  <c r="BO84" i="2"/>
  <c r="BO150" i="2"/>
  <c r="BP39" i="2"/>
  <c r="BP38" i="2"/>
  <c r="BO138" i="2"/>
  <c r="BO126" i="2"/>
  <c r="BO183" i="2"/>
  <c r="BN72" i="2"/>
  <c r="BN73" i="2"/>
  <c r="I221" i="2"/>
  <c r="J221" i="2"/>
  <c r="K221" i="2"/>
  <c r="L221" i="2"/>
  <c r="M221" i="2"/>
  <c r="N221" i="2"/>
  <c r="O221" i="2"/>
  <c r="P221" i="2"/>
  <c r="Q221" i="2"/>
  <c r="R221" i="2"/>
  <c r="S221" i="2"/>
  <c r="T221" i="2"/>
  <c r="U221" i="2"/>
  <c r="V221" i="2"/>
  <c r="W221" i="2"/>
  <c r="X221" i="2"/>
  <c r="Y221" i="2"/>
  <c r="Z221" i="2"/>
  <c r="AA221" i="2"/>
  <c r="AB221" i="2"/>
  <c r="AC221" i="2"/>
  <c r="AD221" i="2"/>
  <c r="AE221" i="2"/>
  <c r="AF221" i="2"/>
  <c r="AG221" i="2"/>
  <c r="AH221" i="2"/>
  <c r="AI221" i="2"/>
  <c r="AJ221" i="2"/>
  <c r="AK221" i="2"/>
  <c r="AL221" i="2"/>
  <c r="AM221" i="2"/>
  <c r="AN221" i="2"/>
  <c r="AO221" i="2"/>
  <c r="AP221" i="2"/>
  <c r="AQ221" i="2"/>
  <c r="AR221" i="2"/>
  <c r="AS221" i="2"/>
  <c r="AT221" i="2"/>
  <c r="AU221" i="2"/>
  <c r="AV221" i="2"/>
  <c r="AW221" i="2"/>
  <c r="AX221" i="2"/>
  <c r="AY221" i="2"/>
  <c r="AZ221" i="2"/>
  <c r="BA221" i="2"/>
  <c r="BB221" i="2"/>
  <c r="BC221" i="2"/>
  <c r="BD221" i="2"/>
  <c r="BE221" i="2"/>
  <c r="BF221" i="2"/>
  <c r="BG221" i="2"/>
  <c r="BH221" i="2"/>
  <c r="BI221" i="2"/>
  <c r="BJ221" i="2"/>
  <c r="BK221" i="2"/>
  <c r="BL221" i="2"/>
  <c r="BM221" i="2"/>
  <c r="BN221" i="2"/>
  <c r="BO71" i="2"/>
  <c r="BN178" i="2"/>
  <c r="BN177" i="2"/>
  <c r="BI219" i="2"/>
  <c r="BI220" i="2"/>
  <c r="AW219" i="2"/>
  <c r="AW220" i="2"/>
  <c r="AG220" i="2"/>
  <c r="AG219" i="2"/>
  <c r="U220" i="2"/>
  <c r="U219" i="2"/>
  <c r="I220" i="2"/>
  <c r="I219" i="2"/>
  <c r="BN216" i="2"/>
  <c r="BN217" i="2"/>
  <c r="BN154" i="2"/>
  <c r="BN153" i="2"/>
  <c r="BJ28" i="2"/>
  <c r="BJ29" i="2"/>
  <c r="BK27" i="2"/>
  <c r="B224" i="2"/>
  <c r="D227" i="2"/>
  <c r="B227" i="2" s="1"/>
  <c r="BP227" i="2" s="1"/>
  <c r="BO214" i="2"/>
  <c r="BO189" i="2"/>
  <c r="BO76" i="2"/>
  <c r="BO75" i="2"/>
  <c r="BO156" i="2"/>
  <c r="BO68" i="2"/>
  <c r="BO140" i="2"/>
  <c r="BO203" i="2"/>
  <c r="BO221" i="2"/>
  <c r="BN79" i="2"/>
  <c r="BO79" i="2" s="1"/>
  <c r="BN78" i="2"/>
  <c r="BN109" i="2"/>
  <c r="BO109" i="2" s="1"/>
  <c r="BN108" i="2"/>
  <c r="BL219" i="2"/>
  <c r="BL220" i="2"/>
  <c r="BH220" i="2"/>
  <c r="BH219" i="2"/>
  <c r="BD219" i="2"/>
  <c r="BD220" i="2"/>
  <c r="AZ220" i="2"/>
  <c r="AZ219" i="2"/>
  <c r="AV219" i="2"/>
  <c r="AV220" i="2"/>
  <c r="AR220" i="2"/>
  <c r="AR219" i="2"/>
  <c r="AN220" i="2"/>
  <c r="AN219" i="2"/>
  <c r="AJ219" i="2"/>
  <c r="AJ220" i="2"/>
  <c r="AF219" i="2"/>
  <c r="AF220" i="2"/>
  <c r="AB220" i="2"/>
  <c r="AB219" i="2"/>
  <c r="X219" i="2"/>
  <c r="X220" i="2"/>
  <c r="T220" i="2"/>
  <c r="T219" i="2"/>
  <c r="P219" i="2"/>
  <c r="P220" i="2"/>
  <c r="L219" i="2"/>
  <c r="L220" i="2"/>
  <c r="BN190" i="2"/>
  <c r="BO190" i="2" s="1"/>
  <c r="BN189" i="2"/>
  <c r="BN211" i="2"/>
  <c r="BN210" i="2"/>
  <c r="BN61" i="2"/>
  <c r="BN60" i="2"/>
  <c r="BN94" i="2"/>
  <c r="BN93" i="2"/>
  <c r="BQ32" i="2"/>
  <c r="BQ37" i="2" s="1"/>
  <c r="BN175" i="2"/>
  <c r="BN174" i="2"/>
  <c r="BO108" i="2"/>
  <c r="BM220" i="2"/>
  <c r="BM219" i="2"/>
  <c r="AS219" i="2"/>
  <c r="AS220" i="2"/>
  <c r="AC219" i="2"/>
  <c r="AC220" i="2"/>
  <c r="Q219" i="2"/>
  <c r="Q220" i="2"/>
  <c r="BN112" i="2"/>
  <c r="BN111" i="2"/>
  <c r="BN168" i="2"/>
  <c r="BN169" i="2"/>
  <c r="BN120" i="2"/>
  <c r="BN121" i="2"/>
  <c r="BO152" i="2"/>
  <c r="BO172" i="2"/>
  <c r="BO171" i="2"/>
  <c r="BO215" i="2"/>
  <c r="BO210" i="2"/>
  <c r="BO78" i="2"/>
  <c r="BO117" i="2"/>
  <c r="BN127" i="2"/>
  <c r="BO127" i="2" s="1"/>
  <c r="BN126" i="2"/>
  <c r="BN99" i="2"/>
  <c r="BN100" i="2"/>
  <c r="BT14" i="2"/>
  <c r="BS13" i="2"/>
  <c r="BK220" i="2"/>
  <c r="BK219" i="2"/>
  <c r="BG219" i="2"/>
  <c r="BG220" i="2"/>
  <c r="BC219" i="2"/>
  <c r="BC220" i="2"/>
  <c r="AY219" i="2"/>
  <c r="AY220" i="2"/>
  <c r="AU219" i="2"/>
  <c r="AU220" i="2"/>
  <c r="AQ220" i="2"/>
  <c r="AQ219" i="2"/>
  <c r="AM220" i="2"/>
  <c r="AM219" i="2"/>
  <c r="AI219" i="2"/>
  <c r="AI220" i="2"/>
  <c r="AE220" i="2"/>
  <c r="AE219" i="2"/>
  <c r="AA220" i="2"/>
  <c r="AA219" i="2"/>
  <c r="W219" i="2"/>
  <c r="W220" i="2"/>
  <c r="S220" i="2"/>
  <c r="S219" i="2"/>
  <c r="O219" i="2"/>
  <c r="O220" i="2"/>
  <c r="K219" i="2"/>
  <c r="K220" i="2"/>
  <c r="BN91" i="2"/>
  <c r="BN90" i="2"/>
  <c r="BN105" i="2"/>
  <c r="BN106" i="2"/>
  <c r="BN204" i="2"/>
  <c r="BN205" i="2"/>
  <c r="BN181" i="2"/>
  <c r="BN180" i="2"/>
  <c r="BS24" i="2"/>
  <c r="BR23" i="2"/>
  <c r="BN115" i="2"/>
  <c r="BN114" i="2"/>
  <c r="BN139" i="2"/>
  <c r="BO139" i="2" s="1"/>
  <c r="BN138" i="2"/>
  <c r="BN66" i="2"/>
  <c r="BN67" i="2"/>
  <c r="BN199" i="2"/>
  <c r="BN198" i="2"/>
  <c r="BE219" i="2"/>
  <c r="BE220" i="2"/>
  <c r="BA219" i="2"/>
  <c r="BA220" i="2"/>
  <c r="AO220" i="2"/>
  <c r="AO219" i="2"/>
  <c r="AK219" i="2"/>
  <c r="AK220" i="2"/>
  <c r="Y219" i="2"/>
  <c r="Y220" i="2"/>
  <c r="M219" i="2"/>
  <c r="M220" i="2"/>
  <c r="BN183" i="2"/>
  <c r="BN184" i="2"/>
  <c r="BO184" i="2" s="1"/>
  <c r="BR33" i="2"/>
  <c r="BS34" i="2"/>
  <c r="BP42" i="2"/>
  <c r="BN85" i="2"/>
  <c r="BN84" i="2"/>
  <c r="BR44" i="2"/>
  <c r="BQ43" i="2"/>
  <c r="BN132" i="2"/>
  <c r="BN133" i="2"/>
  <c r="BN165" i="2"/>
  <c r="BN166" i="2"/>
  <c r="BN208" i="2"/>
  <c r="BN207" i="2"/>
  <c r="BN123" i="2"/>
  <c r="BN124" i="2"/>
  <c r="BN151" i="2"/>
  <c r="BO151" i="2" s="1"/>
  <c r="BN150" i="2"/>
  <c r="BN193" i="2"/>
  <c r="BN192" i="2"/>
  <c r="BO119" i="2"/>
  <c r="BO191" i="2"/>
  <c r="BO173" i="2"/>
  <c r="BO143" i="2"/>
  <c r="BO104" i="2"/>
  <c r="BO89" i="2"/>
  <c r="BO131" i="2"/>
  <c r="BO146" i="2"/>
  <c r="BO176" i="2"/>
  <c r="BO128" i="2"/>
  <c r="BO95" i="2"/>
  <c r="BO101" i="2"/>
  <c r="BO194" i="2"/>
  <c r="BN82" i="2"/>
  <c r="BO82" i="2" s="1"/>
  <c r="BN81" i="2"/>
  <c r="BN118" i="2"/>
  <c r="BO118" i="2" s="1"/>
  <c r="BN117" i="2"/>
  <c r="BR12" i="2"/>
  <c r="BJ219" i="2"/>
  <c r="BJ220" i="2"/>
  <c r="BF219" i="2"/>
  <c r="BF220" i="2"/>
  <c r="BB220" i="2"/>
  <c r="BB219" i="2"/>
  <c r="AX220" i="2"/>
  <c r="AX219" i="2"/>
  <c r="AT220" i="2"/>
  <c r="AT219" i="2"/>
  <c r="AP219" i="2"/>
  <c r="AP220" i="2"/>
  <c r="AL219" i="2"/>
  <c r="AL220" i="2"/>
  <c r="AH220" i="2"/>
  <c r="AH219" i="2"/>
  <c r="AD220" i="2"/>
  <c r="AD219" i="2"/>
  <c r="Z220" i="2"/>
  <c r="Z219" i="2"/>
  <c r="V220" i="2"/>
  <c r="V219" i="2"/>
  <c r="R220" i="2"/>
  <c r="R219" i="2"/>
  <c r="N220" i="2"/>
  <c r="N219" i="2"/>
  <c r="J219" i="2"/>
  <c r="J220" i="2"/>
  <c r="BN102" i="2"/>
  <c r="BN103" i="2"/>
  <c r="BN157" i="2"/>
  <c r="BO157" i="2" s="1"/>
  <c r="BN156" i="2"/>
  <c r="BN69" i="2"/>
  <c r="BN70" i="2"/>
  <c r="BN130" i="2"/>
  <c r="BN129" i="2"/>
  <c r="BQ22" i="2"/>
  <c r="BO124" i="2" l="1"/>
  <c r="BO61" i="2"/>
  <c r="BO67" i="2"/>
  <c r="BO201" i="2"/>
  <c r="BO199" i="2"/>
  <c r="BO163" i="2"/>
  <c r="BO186" i="2"/>
  <c r="BO219" i="2"/>
  <c r="BO169" i="2"/>
  <c r="BO64" i="2"/>
  <c r="BO87" i="2"/>
  <c r="BM7" i="2"/>
  <c r="BL9" i="2"/>
  <c r="BL8" i="2"/>
  <c r="BO94" i="2"/>
  <c r="BO135" i="2"/>
  <c r="BO112" i="2"/>
  <c r="BO198" i="2"/>
  <c r="BM19" i="2"/>
  <c r="BM18" i="2"/>
  <c r="BN17" i="2"/>
  <c r="BO208" i="2"/>
  <c r="BO85" i="2"/>
  <c r="BO100" i="2"/>
  <c r="BO57" i="2"/>
  <c r="BO160" i="2"/>
  <c r="BO166" i="2"/>
  <c r="BP98" i="2"/>
  <c r="BP100" i="2" s="1"/>
  <c r="F227" i="2"/>
  <c r="C227" i="2" s="1"/>
  <c r="C224" i="2"/>
  <c r="BN50" i="2"/>
  <c r="BM52" i="2"/>
  <c r="BM51" i="2"/>
  <c r="BS4" i="2"/>
  <c r="BR3" i="2"/>
  <c r="BR2" i="2" s="1"/>
  <c r="BO115" i="2"/>
  <c r="BM49" i="2"/>
  <c r="BM48" i="2"/>
  <c r="BN47" i="2"/>
  <c r="BO181" i="2"/>
  <c r="BM55" i="2"/>
  <c r="BM54" i="2"/>
  <c r="BN53" i="2"/>
  <c r="BQ39" i="2"/>
  <c r="BQ38" i="2"/>
  <c r="BO132" i="2"/>
  <c r="BO133" i="2"/>
  <c r="BQ227" i="2"/>
  <c r="BQ42" i="2"/>
  <c r="BP221" i="2"/>
  <c r="BP188" i="2"/>
  <c r="BP173" i="2"/>
  <c r="BP161" i="2"/>
  <c r="BP194" i="2"/>
  <c r="BP122" i="2"/>
  <c r="BP74" i="2"/>
  <c r="BO204" i="2"/>
  <c r="BO205" i="2"/>
  <c r="I224" i="2"/>
  <c r="J224" i="2"/>
  <c r="K224" i="2"/>
  <c r="L224" i="2"/>
  <c r="M224" i="2"/>
  <c r="N224" i="2"/>
  <c r="O224" i="2"/>
  <c r="P224" i="2"/>
  <c r="Q224" i="2"/>
  <c r="R224" i="2"/>
  <c r="S224" i="2"/>
  <c r="T224" i="2"/>
  <c r="U224" i="2"/>
  <c r="V224" i="2"/>
  <c r="W224" i="2"/>
  <c r="X224" i="2"/>
  <c r="Y224" i="2"/>
  <c r="Z224" i="2"/>
  <c r="AA224" i="2"/>
  <c r="AB224" i="2"/>
  <c r="AC224" i="2"/>
  <c r="AD224" i="2"/>
  <c r="AE224" i="2"/>
  <c r="AF224" i="2"/>
  <c r="AG224" i="2"/>
  <c r="AH224" i="2"/>
  <c r="AI224" i="2"/>
  <c r="AJ224" i="2"/>
  <c r="AK224" i="2"/>
  <c r="AL224" i="2"/>
  <c r="AM224" i="2"/>
  <c r="AN224" i="2"/>
  <c r="AO224" i="2"/>
  <c r="AP224" i="2"/>
  <c r="AQ224" i="2"/>
  <c r="AR224" i="2"/>
  <c r="AS224" i="2"/>
  <c r="AT224" i="2"/>
  <c r="AU224" i="2"/>
  <c r="AV224" i="2"/>
  <c r="AW224" i="2"/>
  <c r="AX224" i="2"/>
  <c r="AY224" i="2"/>
  <c r="AZ224" i="2"/>
  <c r="BA224" i="2"/>
  <c r="BB224" i="2"/>
  <c r="BC224" i="2"/>
  <c r="BD224" i="2"/>
  <c r="BE224" i="2"/>
  <c r="BF224" i="2"/>
  <c r="BG224" i="2"/>
  <c r="BH224" i="2"/>
  <c r="BI224" i="2"/>
  <c r="BJ224" i="2"/>
  <c r="BK224" i="2"/>
  <c r="BL224" i="2"/>
  <c r="BM224" i="2"/>
  <c r="BN224" i="2"/>
  <c r="BO224" i="2"/>
  <c r="BO72" i="2"/>
  <c r="BO73" i="2"/>
  <c r="BK222" i="2"/>
  <c r="BK223" i="2"/>
  <c r="BG223" i="2"/>
  <c r="BG222" i="2"/>
  <c r="BC223" i="2"/>
  <c r="BC222" i="2"/>
  <c r="AY222" i="2"/>
  <c r="AY223" i="2"/>
  <c r="AU222" i="2"/>
  <c r="AU223" i="2"/>
  <c r="AQ223" i="2"/>
  <c r="AQ222" i="2"/>
  <c r="AM223" i="2"/>
  <c r="AM222" i="2"/>
  <c r="AI222" i="2"/>
  <c r="AI223" i="2"/>
  <c r="AE222" i="2"/>
  <c r="AE223" i="2"/>
  <c r="AA222" i="2"/>
  <c r="AA223" i="2"/>
  <c r="W222" i="2"/>
  <c r="W223" i="2"/>
  <c r="S222" i="2"/>
  <c r="S223" i="2"/>
  <c r="O222" i="2"/>
  <c r="O223" i="2"/>
  <c r="K223" i="2"/>
  <c r="K222" i="2"/>
  <c r="BO195" i="2"/>
  <c r="BO196" i="2"/>
  <c r="BO130" i="2"/>
  <c r="BO129" i="2"/>
  <c r="BO90" i="2"/>
  <c r="BO91" i="2"/>
  <c r="BO192" i="2"/>
  <c r="BO193" i="2"/>
  <c r="BR43" i="2"/>
  <c r="BS44" i="2"/>
  <c r="BP110" i="2"/>
  <c r="BP140" i="2"/>
  <c r="BP134" i="2"/>
  <c r="BP212" i="2"/>
  <c r="BP101" i="2"/>
  <c r="BP182" i="2"/>
  <c r="BP62" i="2"/>
  <c r="BP86" i="2"/>
  <c r="BP203" i="2"/>
  <c r="BP215" i="2"/>
  <c r="BP65" i="2"/>
  <c r="BP176" i="2"/>
  <c r="BP83" i="2"/>
  <c r="BP59" i="2"/>
  <c r="BP200" i="2"/>
  <c r="BP224" i="2"/>
  <c r="BS23" i="2"/>
  <c r="BT24" i="2"/>
  <c r="BO141" i="2"/>
  <c r="BO142" i="2"/>
  <c r="BN222" i="2"/>
  <c r="BN223" i="2"/>
  <c r="BJ223" i="2"/>
  <c r="BJ222" i="2"/>
  <c r="BF223" i="2"/>
  <c r="BF222" i="2"/>
  <c r="BB222" i="2"/>
  <c r="BB223" i="2"/>
  <c r="AX223" i="2"/>
  <c r="AX222" i="2"/>
  <c r="AT223" i="2"/>
  <c r="AT222" i="2"/>
  <c r="AP223" i="2"/>
  <c r="AP222" i="2"/>
  <c r="AL222" i="2"/>
  <c r="AL223" i="2"/>
  <c r="AH223" i="2"/>
  <c r="AH222" i="2"/>
  <c r="AD222" i="2"/>
  <c r="AD223" i="2"/>
  <c r="Z222" i="2"/>
  <c r="Z223" i="2"/>
  <c r="V222" i="2"/>
  <c r="V223" i="2"/>
  <c r="R223" i="2"/>
  <c r="R222" i="2"/>
  <c r="N223" i="2"/>
  <c r="N222" i="2"/>
  <c r="J223" i="2"/>
  <c r="J222" i="2"/>
  <c r="BP146" i="2"/>
  <c r="BP80" i="2"/>
  <c r="BO102" i="2"/>
  <c r="BO103" i="2"/>
  <c r="BO178" i="2"/>
  <c r="BO177" i="2"/>
  <c r="BO105" i="2"/>
  <c r="BO106" i="2"/>
  <c r="BP185" i="2"/>
  <c r="BP128" i="2"/>
  <c r="BP179" i="2"/>
  <c r="BP131" i="2"/>
  <c r="BP113" i="2"/>
  <c r="BP104" i="2"/>
  <c r="BP107" i="2"/>
  <c r="BP209" i="2"/>
  <c r="BP164" i="2"/>
  <c r="BP92" i="2"/>
  <c r="BP228" i="2"/>
  <c r="BP229" i="2"/>
  <c r="BP125" i="2"/>
  <c r="BP149" i="2"/>
  <c r="BP137" i="2"/>
  <c r="BS33" i="2"/>
  <c r="BT34" i="2"/>
  <c r="BS12" i="2"/>
  <c r="BO154" i="2"/>
  <c r="BO153" i="2"/>
  <c r="BO69" i="2"/>
  <c r="BO70" i="2"/>
  <c r="BM222" i="2"/>
  <c r="BM223" i="2"/>
  <c r="BI222" i="2"/>
  <c r="BI223" i="2"/>
  <c r="BE222" i="2"/>
  <c r="BE223" i="2"/>
  <c r="BA223" i="2"/>
  <c r="BA222" i="2"/>
  <c r="AW222" i="2"/>
  <c r="AW223" i="2"/>
  <c r="AS223" i="2"/>
  <c r="AS222" i="2"/>
  <c r="AO223" i="2"/>
  <c r="AO222" i="2"/>
  <c r="AK222" i="2"/>
  <c r="AK223" i="2"/>
  <c r="AG222" i="2"/>
  <c r="AG223" i="2"/>
  <c r="AC222" i="2"/>
  <c r="AC223" i="2"/>
  <c r="Y223" i="2"/>
  <c r="Y222" i="2"/>
  <c r="U222" i="2"/>
  <c r="U223" i="2"/>
  <c r="Q223" i="2"/>
  <c r="Q222" i="2"/>
  <c r="M222" i="2"/>
  <c r="M223" i="2"/>
  <c r="I222" i="2"/>
  <c r="I223" i="2"/>
  <c r="BO97" i="2"/>
  <c r="BO96" i="2"/>
  <c r="BO174" i="2"/>
  <c r="BO175" i="2"/>
  <c r="BP89" i="2"/>
  <c r="BP197" i="2"/>
  <c r="BP56" i="2"/>
  <c r="BP191" i="2"/>
  <c r="BP116" i="2"/>
  <c r="BP206" i="2"/>
  <c r="BR22" i="2"/>
  <c r="BO147" i="2"/>
  <c r="BO148" i="2"/>
  <c r="BO145" i="2"/>
  <c r="BO144" i="2"/>
  <c r="BO121" i="2"/>
  <c r="BO120" i="2"/>
  <c r="BP68" i="2"/>
  <c r="BP158" i="2"/>
  <c r="BP143" i="2"/>
  <c r="BP119" i="2"/>
  <c r="BP152" i="2"/>
  <c r="BP167" i="2"/>
  <c r="BP155" i="2"/>
  <c r="BP218" i="2"/>
  <c r="BP77" i="2"/>
  <c r="BP170" i="2"/>
  <c r="BP71" i="2"/>
  <c r="BP95" i="2"/>
  <c r="BR32" i="2"/>
  <c r="BR37" i="2" s="1"/>
  <c r="BU14" i="2"/>
  <c r="BT13" i="2"/>
  <c r="BO216" i="2"/>
  <c r="BO217" i="2"/>
  <c r="BO222" i="2"/>
  <c r="BO223" i="2"/>
  <c r="I227" i="2"/>
  <c r="J227" i="2"/>
  <c r="K227" i="2"/>
  <c r="L227" i="2"/>
  <c r="M227" i="2"/>
  <c r="N227" i="2"/>
  <c r="O227" i="2"/>
  <c r="P227" i="2"/>
  <c r="Q227" i="2"/>
  <c r="R227" i="2"/>
  <c r="S227" i="2"/>
  <c r="T227" i="2"/>
  <c r="U227" i="2"/>
  <c r="V227" i="2"/>
  <c r="W227" i="2"/>
  <c r="X227" i="2"/>
  <c r="Y227" i="2"/>
  <c r="Z227" i="2"/>
  <c r="AA227" i="2"/>
  <c r="AB227" i="2"/>
  <c r="AC227" i="2"/>
  <c r="AD227" i="2"/>
  <c r="AE227" i="2"/>
  <c r="AF227" i="2"/>
  <c r="AG227" i="2"/>
  <c r="AH227" i="2"/>
  <c r="AI227" i="2"/>
  <c r="AJ227" i="2"/>
  <c r="AK227" i="2"/>
  <c r="AL227" i="2"/>
  <c r="AM227" i="2"/>
  <c r="AN227" i="2"/>
  <c r="AO227" i="2"/>
  <c r="AP227" i="2"/>
  <c r="AQ227" i="2"/>
  <c r="AR227" i="2"/>
  <c r="AS227" i="2"/>
  <c r="AT227" i="2"/>
  <c r="AU227" i="2"/>
  <c r="AV227" i="2"/>
  <c r="AW227" i="2"/>
  <c r="AX227" i="2"/>
  <c r="AY227" i="2"/>
  <c r="AZ227" i="2"/>
  <c r="BA227" i="2"/>
  <c r="BB227" i="2"/>
  <c r="BC227" i="2"/>
  <c r="BD227" i="2"/>
  <c r="BE227" i="2"/>
  <c r="BF227" i="2"/>
  <c r="BG227" i="2"/>
  <c r="BH227" i="2"/>
  <c r="BI227" i="2"/>
  <c r="BJ227" i="2"/>
  <c r="BK227" i="2"/>
  <c r="BL227" i="2"/>
  <c r="BM227" i="2"/>
  <c r="BN227" i="2"/>
  <c r="BO227" i="2"/>
  <c r="BK28" i="2"/>
  <c r="BK29" i="2"/>
  <c r="BL27" i="2"/>
  <c r="BL223" i="2"/>
  <c r="BL222" i="2"/>
  <c r="BH223" i="2"/>
  <c r="BH222" i="2"/>
  <c r="BD222" i="2"/>
  <c r="BD223" i="2"/>
  <c r="AZ222" i="2"/>
  <c r="AZ223" i="2"/>
  <c r="AV223" i="2"/>
  <c r="AV222" i="2"/>
  <c r="AR223" i="2"/>
  <c r="AR222" i="2"/>
  <c r="AN222" i="2"/>
  <c r="AN223" i="2"/>
  <c r="AJ223" i="2"/>
  <c r="AJ222" i="2"/>
  <c r="AF222" i="2"/>
  <c r="AF223" i="2"/>
  <c r="AB223" i="2"/>
  <c r="AB222" i="2"/>
  <c r="X222" i="2"/>
  <c r="X223" i="2"/>
  <c r="T222" i="2"/>
  <c r="T223" i="2"/>
  <c r="P223" i="2"/>
  <c r="P222" i="2"/>
  <c r="L223" i="2"/>
  <c r="L222" i="2"/>
  <c r="BP99" i="2" l="1"/>
  <c r="BM8" i="2"/>
  <c r="BN7" i="2"/>
  <c r="BM9" i="2"/>
  <c r="BQ194" i="2"/>
  <c r="BQ215" i="2"/>
  <c r="BQ216" i="2" s="1"/>
  <c r="BN55" i="2"/>
  <c r="BN18" i="2"/>
  <c r="BN19" i="2"/>
  <c r="BO17" i="2"/>
  <c r="BS3" i="2"/>
  <c r="BS2" i="2" s="1"/>
  <c r="BT4" i="2"/>
  <c r="BQ170" i="2"/>
  <c r="BQ171" i="2" s="1"/>
  <c r="BN54" i="2"/>
  <c r="BO53" i="2"/>
  <c r="BN48" i="2"/>
  <c r="BO47" i="2"/>
  <c r="BN49" i="2"/>
  <c r="BN52" i="2"/>
  <c r="BN51" i="2"/>
  <c r="BO50" i="2"/>
  <c r="BM229" i="2"/>
  <c r="BM228" i="2"/>
  <c r="BE228" i="2"/>
  <c r="BE229" i="2"/>
  <c r="BA228" i="2"/>
  <c r="BA229" i="2"/>
  <c r="AS229" i="2"/>
  <c r="AS228" i="2"/>
  <c r="AO229" i="2"/>
  <c r="AO228" i="2"/>
  <c r="AG228" i="2"/>
  <c r="AG229" i="2"/>
  <c r="AC229" i="2"/>
  <c r="AC228" i="2"/>
  <c r="U228" i="2"/>
  <c r="U229" i="2"/>
  <c r="Q229" i="2"/>
  <c r="Q228" i="2"/>
  <c r="I228" i="2"/>
  <c r="I229" i="2"/>
  <c r="BP79" i="2"/>
  <c r="BP78" i="2"/>
  <c r="BP154" i="2"/>
  <c r="BP153" i="2"/>
  <c r="BP144" i="2"/>
  <c r="BP145" i="2"/>
  <c r="BP57" i="2"/>
  <c r="BP58" i="2"/>
  <c r="BS32" i="2"/>
  <c r="BS37" i="2" s="1"/>
  <c r="BP114" i="2"/>
  <c r="BP115" i="2"/>
  <c r="BP202" i="2"/>
  <c r="BP201" i="2"/>
  <c r="BP63" i="2"/>
  <c r="BP64" i="2"/>
  <c r="BN225" i="2"/>
  <c r="BN226" i="2"/>
  <c r="BJ225" i="2"/>
  <c r="BJ226" i="2"/>
  <c r="BF225" i="2"/>
  <c r="BF226" i="2"/>
  <c r="BB225" i="2"/>
  <c r="BB226" i="2"/>
  <c r="AX225" i="2"/>
  <c r="AX226" i="2"/>
  <c r="AT225" i="2"/>
  <c r="AT226" i="2"/>
  <c r="AH226" i="2"/>
  <c r="AH225" i="2"/>
  <c r="AD225" i="2"/>
  <c r="AD226" i="2"/>
  <c r="Z225" i="2"/>
  <c r="Z226" i="2"/>
  <c r="V225" i="2"/>
  <c r="V226" i="2"/>
  <c r="R226" i="2"/>
  <c r="R225" i="2"/>
  <c r="N226" i="2"/>
  <c r="N225" i="2"/>
  <c r="J225" i="2"/>
  <c r="J226" i="2"/>
  <c r="BP123" i="2"/>
  <c r="BP124" i="2"/>
  <c r="BP189" i="2"/>
  <c r="BP190" i="2"/>
  <c r="BQ56" i="2"/>
  <c r="BQ195" i="2"/>
  <c r="BQ155" i="2"/>
  <c r="BQ134" i="2"/>
  <c r="BQ221" i="2"/>
  <c r="BQ161" i="2"/>
  <c r="BQ131" i="2"/>
  <c r="BQ164" i="2"/>
  <c r="BQ74" i="2"/>
  <c r="BQ191" i="2"/>
  <c r="BQ95" i="2"/>
  <c r="BQ125" i="2"/>
  <c r="BQ71" i="2"/>
  <c r="BL229" i="2"/>
  <c r="BL228" i="2"/>
  <c r="BH229" i="2"/>
  <c r="BH228" i="2"/>
  <c r="BD229" i="2"/>
  <c r="BD228" i="2"/>
  <c r="AZ228" i="2"/>
  <c r="AZ229" i="2"/>
  <c r="AV229" i="2"/>
  <c r="AV228" i="2"/>
  <c r="AR229" i="2"/>
  <c r="AR228" i="2"/>
  <c r="AN229" i="2"/>
  <c r="AN228" i="2"/>
  <c r="AJ228" i="2"/>
  <c r="AJ229" i="2"/>
  <c r="AF228" i="2"/>
  <c r="AF229" i="2"/>
  <c r="AB228" i="2"/>
  <c r="AB229" i="2"/>
  <c r="X229" i="2"/>
  <c r="X228" i="2"/>
  <c r="T228" i="2"/>
  <c r="T229" i="2"/>
  <c r="P229" i="2"/>
  <c r="P228" i="2"/>
  <c r="L228" i="2"/>
  <c r="L229" i="2"/>
  <c r="BT12" i="2"/>
  <c r="BP97" i="2"/>
  <c r="BP96" i="2"/>
  <c r="BP219" i="2"/>
  <c r="BP220" i="2"/>
  <c r="BP120" i="2"/>
  <c r="BP121" i="2"/>
  <c r="BP159" i="2"/>
  <c r="BP160" i="2"/>
  <c r="BP208" i="2"/>
  <c r="BP207" i="2"/>
  <c r="BP198" i="2"/>
  <c r="BP199" i="2"/>
  <c r="BP138" i="2"/>
  <c r="BP139" i="2"/>
  <c r="BP210" i="2"/>
  <c r="BP211" i="2"/>
  <c r="BP132" i="2"/>
  <c r="BP133" i="2"/>
  <c r="BP81" i="2"/>
  <c r="BP82" i="2"/>
  <c r="BT23" i="2"/>
  <c r="BU24" i="2"/>
  <c r="BP61" i="2"/>
  <c r="BP60" i="2"/>
  <c r="BP217" i="2"/>
  <c r="BQ217" i="2" s="1"/>
  <c r="BP216" i="2"/>
  <c r="BP184" i="2"/>
  <c r="BP183" i="2"/>
  <c r="BP141" i="2"/>
  <c r="BP142" i="2"/>
  <c r="BM225" i="2"/>
  <c r="BM226" i="2"/>
  <c r="BI225" i="2"/>
  <c r="BI226" i="2"/>
  <c r="BE225" i="2"/>
  <c r="BE226" i="2"/>
  <c r="BA225" i="2"/>
  <c r="BA226" i="2"/>
  <c r="AW225" i="2"/>
  <c r="AW226" i="2"/>
  <c r="AS226" i="2"/>
  <c r="AS225" i="2"/>
  <c r="AO225" i="2"/>
  <c r="AO226" i="2"/>
  <c r="AK226" i="2"/>
  <c r="AK225" i="2"/>
  <c r="AG226" i="2"/>
  <c r="AG225" i="2"/>
  <c r="AC225" i="2"/>
  <c r="AC226" i="2"/>
  <c r="Y225" i="2"/>
  <c r="Y226" i="2"/>
  <c r="U225" i="2"/>
  <c r="U226" i="2"/>
  <c r="Q226" i="2"/>
  <c r="Q225" i="2"/>
  <c r="M225" i="2"/>
  <c r="M226" i="2"/>
  <c r="I225" i="2"/>
  <c r="I226" i="2"/>
  <c r="BP196" i="2"/>
  <c r="BQ196" i="2" s="1"/>
  <c r="BP195" i="2"/>
  <c r="BP222" i="2"/>
  <c r="BP223" i="2"/>
  <c r="BQ65" i="2"/>
  <c r="BQ77" i="2"/>
  <c r="BQ119" i="2"/>
  <c r="BQ89" i="2"/>
  <c r="BQ173" i="2"/>
  <c r="BQ113" i="2"/>
  <c r="BQ98" i="2"/>
  <c r="BQ137" i="2"/>
  <c r="BQ86" i="2"/>
  <c r="BQ152" i="2"/>
  <c r="BQ200" i="2"/>
  <c r="BQ80" i="2"/>
  <c r="BQ140" i="2"/>
  <c r="BQ179" i="2"/>
  <c r="BI229" i="2"/>
  <c r="BI228" i="2"/>
  <c r="AW229" i="2"/>
  <c r="AW228" i="2"/>
  <c r="AK228" i="2"/>
  <c r="AK229" i="2"/>
  <c r="Y229" i="2"/>
  <c r="Y228" i="2"/>
  <c r="M229" i="2"/>
  <c r="M228" i="2"/>
  <c r="BR39" i="2"/>
  <c r="BR38" i="2"/>
  <c r="BP187" i="2"/>
  <c r="BP186" i="2"/>
  <c r="BP66" i="2"/>
  <c r="BP67" i="2"/>
  <c r="BP136" i="2"/>
  <c r="BP135" i="2"/>
  <c r="AL225" i="2"/>
  <c r="AL226" i="2"/>
  <c r="BO228" i="2"/>
  <c r="BO229" i="2"/>
  <c r="BK228" i="2"/>
  <c r="BK229" i="2"/>
  <c r="BG229" i="2"/>
  <c r="BG228" i="2"/>
  <c r="BC229" i="2"/>
  <c r="BC228" i="2"/>
  <c r="AY229" i="2"/>
  <c r="AY228" i="2"/>
  <c r="AU229" i="2"/>
  <c r="AU228" i="2"/>
  <c r="AQ229" i="2"/>
  <c r="AQ228" i="2"/>
  <c r="AM229" i="2"/>
  <c r="AM228" i="2"/>
  <c r="AI228" i="2"/>
  <c r="AI229" i="2"/>
  <c r="AE229" i="2"/>
  <c r="AE228" i="2"/>
  <c r="AA228" i="2"/>
  <c r="AA229" i="2"/>
  <c r="W228" i="2"/>
  <c r="W229" i="2"/>
  <c r="S229" i="2"/>
  <c r="S228" i="2"/>
  <c r="O228" i="2"/>
  <c r="O229" i="2"/>
  <c r="K229" i="2"/>
  <c r="K228" i="2"/>
  <c r="BV14" i="2"/>
  <c r="BU13" i="2"/>
  <c r="BP72" i="2"/>
  <c r="BP73" i="2"/>
  <c r="BP156" i="2"/>
  <c r="BP157" i="2"/>
  <c r="BP69" i="2"/>
  <c r="BP70" i="2"/>
  <c r="BP117" i="2"/>
  <c r="BP118" i="2"/>
  <c r="BP90" i="2"/>
  <c r="BP91" i="2"/>
  <c r="BP150" i="2"/>
  <c r="BP151" i="2"/>
  <c r="BP108" i="2"/>
  <c r="BP109" i="2"/>
  <c r="BP180" i="2"/>
  <c r="BP181" i="2"/>
  <c r="BP148" i="2"/>
  <c r="BP147" i="2"/>
  <c r="BS22" i="2"/>
  <c r="BP84" i="2"/>
  <c r="BP85" i="2"/>
  <c r="BP204" i="2"/>
  <c r="BP205" i="2"/>
  <c r="BP102" i="2"/>
  <c r="BP103" i="2"/>
  <c r="BP111" i="2"/>
  <c r="BP112" i="2"/>
  <c r="BL225" i="2"/>
  <c r="BL226" i="2"/>
  <c r="BH225" i="2"/>
  <c r="BH226" i="2"/>
  <c r="BD225" i="2"/>
  <c r="BD226" i="2"/>
  <c r="AZ225" i="2"/>
  <c r="AZ226" i="2"/>
  <c r="AV225" i="2"/>
  <c r="AV226" i="2"/>
  <c r="AR225" i="2"/>
  <c r="AR226" i="2"/>
  <c r="AN225" i="2"/>
  <c r="AN226" i="2"/>
  <c r="AJ225" i="2"/>
  <c r="AJ226" i="2"/>
  <c r="AF225" i="2"/>
  <c r="AF226" i="2"/>
  <c r="AB226" i="2"/>
  <c r="AB225" i="2"/>
  <c r="X226" i="2"/>
  <c r="X225" i="2"/>
  <c r="T226" i="2"/>
  <c r="T225" i="2"/>
  <c r="P226" i="2"/>
  <c r="P225" i="2"/>
  <c r="L226" i="2"/>
  <c r="L225" i="2"/>
  <c r="BP163" i="2"/>
  <c r="BP162" i="2"/>
  <c r="BQ212" i="2"/>
  <c r="BQ62" i="2"/>
  <c r="BQ158" i="2"/>
  <c r="BQ185" i="2"/>
  <c r="BQ203" i="2"/>
  <c r="BQ209" i="2"/>
  <c r="BQ206" i="2"/>
  <c r="BQ149" i="2"/>
  <c r="BQ143" i="2"/>
  <c r="BQ92" i="2"/>
  <c r="BQ83" i="2"/>
  <c r="BQ218" i="2"/>
  <c r="BQ176" i="2"/>
  <c r="BQ188" i="2"/>
  <c r="BQ228" i="2"/>
  <c r="BQ229" i="2"/>
  <c r="BP166" i="2"/>
  <c r="BP165" i="2"/>
  <c r="BR42" i="2"/>
  <c r="BR71" i="2" s="1"/>
  <c r="AP225" i="2"/>
  <c r="AP226" i="2"/>
  <c r="BL29" i="2"/>
  <c r="BL28" i="2"/>
  <c r="BM27" i="2"/>
  <c r="BN228" i="2"/>
  <c r="BN229" i="2"/>
  <c r="BJ229" i="2"/>
  <c r="BJ228" i="2"/>
  <c r="BF228" i="2"/>
  <c r="BF229" i="2"/>
  <c r="BB229" i="2"/>
  <c r="BB228" i="2"/>
  <c r="AX228" i="2"/>
  <c r="AX229" i="2"/>
  <c r="AT229" i="2"/>
  <c r="AT228" i="2"/>
  <c r="AP228" i="2"/>
  <c r="AP229" i="2"/>
  <c r="AL228" i="2"/>
  <c r="AL229" i="2"/>
  <c r="AH229" i="2"/>
  <c r="AH228" i="2"/>
  <c r="AD229" i="2"/>
  <c r="AD228" i="2"/>
  <c r="Z229" i="2"/>
  <c r="Z228" i="2"/>
  <c r="V228" i="2"/>
  <c r="V229" i="2"/>
  <c r="R228" i="2"/>
  <c r="R229" i="2"/>
  <c r="N229" i="2"/>
  <c r="N228" i="2"/>
  <c r="J228" i="2"/>
  <c r="J229" i="2"/>
  <c r="BP172" i="2"/>
  <c r="BP171" i="2"/>
  <c r="BP169" i="2"/>
  <c r="BP168" i="2"/>
  <c r="BP192" i="2"/>
  <c r="BP193" i="2"/>
  <c r="BT33" i="2"/>
  <c r="BU34" i="2"/>
  <c r="BP126" i="2"/>
  <c r="BP127" i="2"/>
  <c r="BP94" i="2"/>
  <c r="BP93" i="2"/>
  <c r="BP106" i="2"/>
  <c r="BP105" i="2"/>
  <c r="BP129" i="2"/>
  <c r="BP130" i="2"/>
  <c r="BP226" i="2"/>
  <c r="BP225" i="2"/>
  <c r="BP177" i="2"/>
  <c r="BP178" i="2"/>
  <c r="BP87" i="2"/>
  <c r="BP88" i="2"/>
  <c r="BP214" i="2"/>
  <c r="BP213" i="2"/>
  <c r="BS43" i="2"/>
  <c r="BT44" i="2"/>
  <c r="BO225" i="2"/>
  <c r="BO226" i="2"/>
  <c r="BK225" i="2"/>
  <c r="BK226" i="2"/>
  <c r="BG226" i="2"/>
  <c r="BG225" i="2"/>
  <c r="BC225" i="2"/>
  <c r="BC226" i="2"/>
  <c r="AY225" i="2"/>
  <c r="AY226" i="2"/>
  <c r="AU225" i="2"/>
  <c r="AU226" i="2"/>
  <c r="AQ225" i="2"/>
  <c r="AQ226" i="2"/>
  <c r="AM225" i="2"/>
  <c r="AM226" i="2"/>
  <c r="AI226" i="2"/>
  <c r="AI225" i="2"/>
  <c r="AE226" i="2"/>
  <c r="AE225" i="2"/>
  <c r="AA225" i="2"/>
  <c r="AA226" i="2"/>
  <c r="W226" i="2"/>
  <c r="W225" i="2"/>
  <c r="S226" i="2"/>
  <c r="S225" i="2"/>
  <c r="O226" i="2"/>
  <c r="O225" i="2"/>
  <c r="K226" i="2"/>
  <c r="K225" i="2"/>
  <c r="BP76" i="2"/>
  <c r="BP75" i="2"/>
  <c r="BP174" i="2"/>
  <c r="BP175" i="2"/>
  <c r="BQ107" i="2"/>
  <c r="BQ146" i="2"/>
  <c r="BQ101" i="2"/>
  <c r="BQ182" i="2"/>
  <c r="BR182" i="2" s="1"/>
  <c r="BQ59" i="2"/>
  <c r="BQ68" i="2"/>
  <c r="BQ167" i="2"/>
  <c r="BQ104" i="2"/>
  <c r="BQ197" i="2"/>
  <c r="BQ116" i="2"/>
  <c r="BQ110" i="2"/>
  <c r="BQ224" i="2"/>
  <c r="BQ122" i="2"/>
  <c r="BQ128" i="2"/>
  <c r="BR167" i="2" l="1"/>
  <c r="BR188" i="2"/>
  <c r="BR122" i="2"/>
  <c r="BR179" i="2"/>
  <c r="BR215" i="2"/>
  <c r="BR185" i="2"/>
  <c r="BR221" i="2"/>
  <c r="BR222" i="2" s="1"/>
  <c r="BR152" i="2"/>
  <c r="BR153" i="2" s="1"/>
  <c r="BR110" i="2"/>
  <c r="BR77" i="2"/>
  <c r="BR116" i="2"/>
  <c r="BR117" i="2" s="1"/>
  <c r="BR146" i="2"/>
  <c r="BR147" i="2" s="1"/>
  <c r="BR176" i="2"/>
  <c r="BR143" i="2"/>
  <c r="BR212" i="2"/>
  <c r="BR213" i="2" s="1"/>
  <c r="BO7" i="2"/>
  <c r="BN9" i="2"/>
  <c r="BN8" i="2"/>
  <c r="BR161" i="2"/>
  <c r="BR162" i="2" s="1"/>
  <c r="BR125" i="2"/>
  <c r="BR56" i="2"/>
  <c r="BR57" i="2" s="1"/>
  <c r="BR92" i="2"/>
  <c r="BR209" i="2"/>
  <c r="BR210" i="2" s="1"/>
  <c r="BR62" i="2"/>
  <c r="BR63" i="2" s="1"/>
  <c r="BR140" i="2"/>
  <c r="BR141" i="2" s="1"/>
  <c r="BR173" i="2"/>
  <c r="BR65" i="2"/>
  <c r="BR66" i="2" s="1"/>
  <c r="BR131" i="2"/>
  <c r="BR155" i="2"/>
  <c r="BR227" i="2"/>
  <c r="BR191" i="2"/>
  <c r="BR192" i="2" s="1"/>
  <c r="BR83" i="2"/>
  <c r="BR84" i="2" s="1"/>
  <c r="BR134" i="2"/>
  <c r="BR98" i="2"/>
  <c r="BR218" i="2"/>
  <c r="BR219" i="2" s="1"/>
  <c r="BO19" i="2"/>
  <c r="BO18" i="2"/>
  <c r="BP17" i="2"/>
  <c r="BO49" i="2"/>
  <c r="BP47" i="2"/>
  <c r="BO48" i="2"/>
  <c r="BQ172" i="2"/>
  <c r="BO51" i="2"/>
  <c r="BO52" i="2"/>
  <c r="BP50" i="2"/>
  <c r="BT3" i="2"/>
  <c r="BT2" i="2" s="1"/>
  <c r="BU4" i="2"/>
  <c r="BO55" i="2"/>
  <c r="BP53" i="2"/>
  <c r="BO54" i="2"/>
  <c r="BR156" i="2"/>
  <c r="BR132" i="2"/>
  <c r="BS38" i="2"/>
  <c r="BS39" i="2"/>
  <c r="BR111" i="2"/>
  <c r="BR183" i="2"/>
  <c r="BQ60" i="2"/>
  <c r="BQ61" i="2"/>
  <c r="BS42" i="2"/>
  <c r="BS176" i="2" s="1"/>
  <c r="BR72" i="2"/>
  <c r="BW14" i="2"/>
  <c r="BV13" i="2"/>
  <c r="BQ139" i="2"/>
  <c r="BQ138" i="2"/>
  <c r="BU33" i="2"/>
  <c r="BV34" i="2"/>
  <c r="BR126" i="2"/>
  <c r="BR93" i="2"/>
  <c r="BR123" i="2"/>
  <c r="BR180" i="2"/>
  <c r="BR186" i="2"/>
  <c r="BR174" i="2"/>
  <c r="BQ85" i="2"/>
  <c r="BQ84" i="2"/>
  <c r="BQ208" i="2"/>
  <c r="BQ207" i="2"/>
  <c r="BQ186" i="2"/>
  <c r="BQ187" i="2"/>
  <c r="BR187" i="2" s="1"/>
  <c r="BQ180" i="2"/>
  <c r="BQ181" i="2"/>
  <c r="BR181" i="2" s="1"/>
  <c r="BQ153" i="2"/>
  <c r="BQ154" i="2"/>
  <c r="BQ100" i="2"/>
  <c r="BR100" i="2" s="1"/>
  <c r="BQ99" i="2"/>
  <c r="BQ120" i="2"/>
  <c r="BQ121" i="2"/>
  <c r="BQ193" i="2"/>
  <c r="BQ192" i="2"/>
  <c r="BQ163" i="2"/>
  <c r="BQ162" i="2"/>
  <c r="BQ58" i="2"/>
  <c r="BQ57" i="2"/>
  <c r="BQ226" i="2"/>
  <c r="BQ225" i="2"/>
  <c r="BQ109" i="2"/>
  <c r="BQ108" i="2"/>
  <c r="BR168" i="2"/>
  <c r="BR78" i="2"/>
  <c r="BR189" i="2"/>
  <c r="BR217" i="2"/>
  <c r="BR216" i="2"/>
  <c r="BQ220" i="2"/>
  <c r="BQ219" i="2"/>
  <c r="BQ91" i="2"/>
  <c r="BQ90" i="2"/>
  <c r="BQ132" i="2"/>
  <c r="BQ133" i="2"/>
  <c r="BR133" i="2" s="1"/>
  <c r="BQ169" i="2"/>
  <c r="BR169" i="2" s="1"/>
  <c r="BQ168" i="2"/>
  <c r="BQ70" i="2"/>
  <c r="BQ69" i="2"/>
  <c r="BR144" i="2"/>
  <c r="BR101" i="2"/>
  <c r="BR119" i="2"/>
  <c r="BR200" i="2"/>
  <c r="BR206" i="2"/>
  <c r="BR86" i="2"/>
  <c r="BR107" i="2"/>
  <c r="BR80" i="2"/>
  <c r="BQ190" i="2"/>
  <c r="BR190" i="2" s="1"/>
  <c r="BQ189" i="2"/>
  <c r="BQ93" i="2"/>
  <c r="BQ94" i="2"/>
  <c r="BR94" i="2" s="1"/>
  <c r="BQ210" i="2"/>
  <c r="BQ211" i="2"/>
  <c r="BQ159" i="2"/>
  <c r="BQ160" i="2"/>
  <c r="BQ142" i="2"/>
  <c r="BR142" i="2" s="1"/>
  <c r="BQ141" i="2"/>
  <c r="BQ115" i="2"/>
  <c r="BQ114" i="2"/>
  <c r="BQ78" i="2"/>
  <c r="BQ79" i="2"/>
  <c r="BR79" i="2" s="1"/>
  <c r="BV24" i="2"/>
  <c r="BU23" i="2"/>
  <c r="BQ72" i="2"/>
  <c r="BQ73" i="2"/>
  <c r="BR73" i="2" s="1"/>
  <c r="BQ76" i="2"/>
  <c r="BQ75" i="2"/>
  <c r="BQ223" i="2"/>
  <c r="BQ222" i="2"/>
  <c r="BQ105" i="2"/>
  <c r="BQ106" i="2"/>
  <c r="BR229" i="2"/>
  <c r="BR228" i="2"/>
  <c r="BR59" i="2"/>
  <c r="BR135" i="2"/>
  <c r="BR211" i="2"/>
  <c r="BR99" i="2"/>
  <c r="BQ150" i="2"/>
  <c r="BQ151" i="2"/>
  <c r="BQ214" i="2"/>
  <c r="BQ213" i="2"/>
  <c r="BQ202" i="2"/>
  <c r="BQ201" i="2"/>
  <c r="BQ97" i="2"/>
  <c r="BQ96" i="2"/>
  <c r="BQ156" i="2"/>
  <c r="BQ157" i="2"/>
  <c r="BR157" i="2" s="1"/>
  <c r="BQ112" i="2"/>
  <c r="BR112" i="2" s="1"/>
  <c r="BQ111" i="2"/>
  <c r="BQ183" i="2"/>
  <c r="BQ184" i="2"/>
  <c r="BR184" i="2" s="1"/>
  <c r="BQ129" i="2"/>
  <c r="BQ130" i="2"/>
  <c r="BQ118" i="2"/>
  <c r="BR118" i="2" s="1"/>
  <c r="BQ117" i="2"/>
  <c r="BQ103" i="2"/>
  <c r="BQ102" i="2"/>
  <c r="BT32" i="2"/>
  <c r="BT37" i="2" s="1"/>
  <c r="BR149" i="2"/>
  <c r="BR177" i="2"/>
  <c r="BR104" i="2"/>
  <c r="BR68" i="2"/>
  <c r="BQ124" i="2"/>
  <c r="BQ123" i="2"/>
  <c r="BQ199" i="2"/>
  <c r="BQ198" i="2"/>
  <c r="BQ148" i="2"/>
  <c r="BQ147" i="2"/>
  <c r="BU44" i="2"/>
  <c r="BT43" i="2"/>
  <c r="BM29" i="2"/>
  <c r="BM28" i="2"/>
  <c r="BN27" i="2"/>
  <c r="BR158" i="2"/>
  <c r="BR95" i="2"/>
  <c r="BR89" i="2"/>
  <c r="BR74" i="2"/>
  <c r="BR197" i="2"/>
  <c r="BR113" i="2"/>
  <c r="BR128" i="2"/>
  <c r="BR203" i="2"/>
  <c r="BR224" i="2"/>
  <c r="BR170" i="2"/>
  <c r="BR164" i="2"/>
  <c r="BR137" i="2"/>
  <c r="BR194" i="2"/>
  <c r="BQ177" i="2"/>
  <c r="BQ178" i="2"/>
  <c r="BR178" i="2" s="1"/>
  <c r="BQ145" i="2"/>
  <c r="BR145" i="2" s="1"/>
  <c r="BQ144" i="2"/>
  <c r="BQ205" i="2"/>
  <c r="BQ204" i="2"/>
  <c r="BQ64" i="2"/>
  <c r="BQ63" i="2"/>
  <c r="BU12" i="2"/>
  <c r="BQ82" i="2"/>
  <c r="BQ81" i="2"/>
  <c r="BQ87" i="2"/>
  <c r="BQ88" i="2"/>
  <c r="BQ175" i="2"/>
  <c r="BR175" i="2" s="1"/>
  <c r="BQ174" i="2"/>
  <c r="BQ66" i="2"/>
  <c r="BQ67" i="2"/>
  <c r="BT22" i="2"/>
  <c r="BQ126" i="2"/>
  <c r="BQ127" i="2"/>
  <c r="BR127" i="2" s="1"/>
  <c r="BQ166" i="2"/>
  <c r="BQ165" i="2"/>
  <c r="BQ135" i="2"/>
  <c r="BQ136" i="2"/>
  <c r="BR136" i="2" s="1"/>
  <c r="BR223" i="2" l="1"/>
  <c r="BR154" i="2"/>
  <c r="BR64" i="2"/>
  <c r="BR148" i="2"/>
  <c r="BR124" i="2"/>
  <c r="BR214" i="2"/>
  <c r="BS214" i="2" s="1"/>
  <c r="BR220" i="2"/>
  <c r="BR58" i="2"/>
  <c r="BR193" i="2"/>
  <c r="BR67" i="2"/>
  <c r="BR163" i="2"/>
  <c r="BO8" i="2"/>
  <c r="BO9" i="2"/>
  <c r="BP7" i="2"/>
  <c r="BR85" i="2"/>
  <c r="BP18" i="2"/>
  <c r="BP19" i="2"/>
  <c r="BQ17" i="2"/>
  <c r="BS116" i="2"/>
  <c r="BS117" i="2" s="1"/>
  <c r="BS125" i="2"/>
  <c r="BS127" i="2" s="1"/>
  <c r="BS62" i="2"/>
  <c r="BS63" i="2" s="1"/>
  <c r="BS200" i="2"/>
  <c r="BS201" i="2" s="1"/>
  <c r="BS128" i="2"/>
  <c r="BS129" i="2" s="1"/>
  <c r="BS134" i="2"/>
  <c r="BS136" i="2" s="1"/>
  <c r="BP55" i="2"/>
  <c r="BP54" i="2"/>
  <c r="BQ53" i="2"/>
  <c r="BQ50" i="2"/>
  <c r="BP51" i="2"/>
  <c r="BP52" i="2"/>
  <c r="BS113" i="2"/>
  <c r="BS114" i="2" s="1"/>
  <c r="BS89" i="2"/>
  <c r="BS90" i="2" s="1"/>
  <c r="BS161" i="2"/>
  <c r="BS59" i="2"/>
  <c r="BS60" i="2" s="1"/>
  <c r="BS131" i="2"/>
  <c r="BS133" i="2" s="1"/>
  <c r="BS173" i="2"/>
  <c r="BS179" i="2"/>
  <c r="BS181" i="2" s="1"/>
  <c r="BP48" i="2"/>
  <c r="BQ47" i="2"/>
  <c r="BP49" i="2"/>
  <c r="BS188" i="2"/>
  <c r="BS189" i="2" s="1"/>
  <c r="BS98" i="2"/>
  <c r="BS99" i="2" s="1"/>
  <c r="BS80" i="2"/>
  <c r="BS81" i="2" s="1"/>
  <c r="BS224" i="2"/>
  <c r="BS225" i="2" s="1"/>
  <c r="BS77" i="2"/>
  <c r="BS78" i="2" s="1"/>
  <c r="BS137" i="2"/>
  <c r="BS138" i="2" s="1"/>
  <c r="BS158" i="2"/>
  <c r="BS159" i="2" s="1"/>
  <c r="BS212" i="2"/>
  <c r="BS95" i="2"/>
  <c r="BS96" i="2" s="1"/>
  <c r="BS221" i="2"/>
  <c r="BS223" i="2" s="1"/>
  <c r="BS149" i="2"/>
  <c r="BS150" i="2" s="1"/>
  <c r="BS218" i="2"/>
  <c r="BS219" i="2" s="1"/>
  <c r="BS182" i="2"/>
  <c r="BS184" i="2" s="1"/>
  <c r="BV4" i="2"/>
  <c r="BU3" i="2"/>
  <c r="BU2" i="2" s="1"/>
  <c r="BT38" i="2"/>
  <c r="BT39" i="2"/>
  <c r="BS177" i="2"/>
  <c r="BS178" i="2"/>
  <c r="BR204" i="2"/>
  <c r="BR205" i="2"/>
  <c r="BR75" i="2"/>
  <c r="BR76" i="2"/>
  <c r="BR70" i="2"/>
  <c r="BR69" i="2"/>
  <c r="BR108" i="2"/>
  <c r="BR109" i="2"/>
  <c r="BW34" i="2"/>
  <c r="BV33" i="2"/>
  <c r="BV12" i="2"/>
  <c r="BS190" i="2"/>
  <c r="BS162" i="2"/>
  <c r="BS180" i="2"/>
  <c r="BR165" i="2"/>
  <c r="BR166" i="2"/>
  <c r="BR129" i="2"/>
  <c r="BR130" i="2"/>
  <c r="BR91" i="2"/>
  <c r="BR90" i="2"/>
  <c r="BN28" i="2"/>
  <c r="BN29" i="2"/>
  <c r="BO27" i="2"/>
  <c r="BR60" i="2"/>
  <c r="BR61" i="2"/>
  <c r="BU22" i="2"/>
  <c r="BR88" i="2"/>
  <c r="BR87" i="2"/>
  <c r="BR103" i="2"/>
  <c r="BR102" i="2"/>
  <c r="BU32" i="2"/>
  <c r="BU37" i="2" s="1"/>
  <c r="BX14" i="2"/>
  <c r="BW13" i="2"/>
  <c r="BS119" i="2"/>
  <c r="BS143" i="2"/>
  <c r="BS71" i="2"/>
  <c r="BS140" i="2"/>
  <c r="BS164" i="2"/>
  <c r="BS56" i="2"/>
  <c r="BS152" i="2"/>
  <c r="BS197" i="2"/>
  <c r="BS101" i="2"/>
  <c r="BS68" i="2"/>
  <c r="BS167" i="2"/>
  <c r="BS83" i="2"/>
  <c r="BS227" i="2"/>
  <c r="BS104" i="2"/>
  <c r="BR171" i="2"/>
  <c r="BR172" i="2"/>
  <c r="BR114" i="2"/>
  <c r="BR115" i="2"/>
  <c r="BR96" i="2"/>
  <c r="BR97" i="2"/>
  <c r="BT152" i="2"/>
  <c r="BT42" i="2"/>
  <c r="BT134" i="2" s="1"/>
  <c r="BR150" i="2"/>
  <c r="BR151" i="2"/>
  <c r="BS151" i="2" s="1"/>
  <c r="BV23" i="2"/>
  <c r="BW24" i="2"/>
  <c r="BR208" i="2"/>
  <c r="BR207" i="2"/>
  <c r="BS213" i="2"/>
  <c r="BS126" i="2"/>
  <c r="BS203" i="2"/>
  <c r="BS86" i="2"/>
  <c r="BS174" i="2"/>
  <c r="BS175" i="2"/>
  <c r="BS135" i="2"/>
  <c r="BS170" i="2"/>
  <c r="BR139" i="2"/>
  <c r="BS139" i="2" s="1"/>
  <c r="BR138" i="2"/>
  <c r="BR159" i="2"/>
  <c r="BR160" i="2"/>
  <c r="BR121" i="2"/>
  <c r="BR120" i="2"/>
  <c r="BR196" i="2"/>
  <c r="BR195" i="2"/>
  <c r="BR226" i="2"/>
  <c r="BS226" i="2" s="1"/>
  <c r="BR225" i="2"/>
  <c r="BR198" i="2"/>
  <c r="BR199" i="2"/>
  <c r="BU43" i="2"/>
  <c r="BV44" i="2"/>
  <c r="BR105" i="2"/>
  <c r="BR106" i="2"/>
  <c r="BR81" i="2"/>
  <c r="BR82" i="2"/>
  <c r="BS82" i="2" s="1"/>
  <c r="BR202" i="2"/>
  <c r="BR201" i="2"/>
  <c r="BS185" i="2"/>
  <c r="BS107" i="2"/>
  <c r="BT107" i="2" s="1"/>
  <c r="BS215" i="2"/>
  <c r="BS209" i="2"/>
  <c r="BS122" i="2"/>
  <c r="BT122" i="2" s="1"/>
  <c r="BS206" i="2"/>
  <c r="BT206" i="2" s="1"/>
  <c r="BS194" i="2"/>
  <c r="BS92" i="2"/>
  <c r="BS155" i="2"/>
  <c r="BS146" i="2"/>
  <c r="BS110" i="2"/>
  <c r="BT110" i="2" s="1"/>
  <c r="BS191" i="2"/>
  <c r="BS65" i="2"/>
  <c r="BS74" i="2"/>
  <c r="BT221" i="2" l="1"/>
  <c r="BS160" i="2"/>
  <c r="BS222" i="2"/>
  <c r="BS132" i="2"/>
  <c r="BS118" i="2"/>
  <c r="BT197" i="2"/>
  <c r="BT198" i="2" s="1"/>
  <c r="BS115" i="2"/>
  <c r="BS163" i="2"/>
  <c r="BT163" i="2" s="1"/>
  <c r="BP9" i="2"/>
  <c r="BP8" i="2"/>
  <c r="BQ7" i="2"/>
  <c r="BT209" i="2"/>
  <c r="BT80" i="2"/>
  <c r="BS130" i="2"/>
  <c r="BS64" i="2"/>
  <c r="BT64" i="2" s="1"/>
  <c r="BT68" i="2"/>
  <c r="BT69" i="2" s="1"/>
  <c r="BT161" i="2"/>
  <c r="BT162" i="2" s="1"/>
  <c r="BS220" i="2"/>
  <c r="BT227" i="2"/>
  <c r="BT228" i="2" s="1"/>
  <c r="BT140" i="2"/>
  <c r="BT141" i="2" s="1"/>
  <c r="BT224" i="2"/>
  <c r="BT226" i="2" s="1"/>
  <c r="BS91" i="2"/>
  <c r="BQ18" i="2"/>
  <c r="BQ19" i="2"/>
  <c r="BR17" i="2"/>
  <c r="BT200" i="2"/>
  <c r="BT158" i="2"/>
  <c r="BT159" i="2" s="1"/>
  <c r="BT128" i="2"/>
  <c r="BT129" i="2" s="1"/>
  <c r="BT191" i="2"/>
  <c r="BT192" i="2" s="1"/>
  <c r="BT62" i="2"/>
  <c r="BT63" i="2" s="1"/>
  <c r="BT182" i="2"/>
  <c r="BT184" i="2" s="1"/>
  <c r="BS61" i="2"/>
  <c r="BS183" i="2"/>
  <c r="BS79" i="2"/>
  <c r="BT89" i="2"/>
  <c r="BT91" i="2" s="1"/>
  <c r="BT173" i="2"/>
  <c r="BT174" i="2" s="1"/>
  <c r="BS100" i="2"/>
  <c r="BR50" i="2"/>
  <c r="BQ52" i="2"/>
  <c r="BQ51" i="2"/>
  <c r="BS202" i="2"/>
  <c r="BT95" i="2"/>
  <c r="BT96" i="2" s="1"/>
  <c r="BT137" i="2"/>
  <c r="BT139" i="2" s="1"/>
  <c r="BT218" i="2"/>
  <c r="BT219" i="2" s="1"/>
  <c r="BT56" i="2"/>
  <c r="BT57" i="2" s="1"/>
  <c r="BT131" i="2"/>
  <c r="BT132" i="2" s="1"/>
  <c r="BS97" i="2"/>
  <c r="BV3" i="2"/>
  <c r="BV2" i="2" s="1"/>
  <c r="BW4" i="2"/>
  <c r="BQ48" i="2"/>
  <c r="BQ49" i="2"/>
  <c r="BR47" i="2"/>
  <c r="BR53" i="2"/>
  <c r="BQ54" i="2"/>
  <c r="BQ55" i="2"/>
  <c r="BT111" i="2"/>
  <c r="BU39" i="2"/>
  <c r="BU38" i="2"/>
  <c r="BT207" i="2"/>
  <c r="BT108" i="2"/>
  <c r="BT123" i="2"/>
  <c r="BS67" i="2"/>
  <c r="BS66" i="2"/>
  <c r="BS187" i="2"/>
  <c r="BS186" i="2"/>
  <c r="BS205" i="2"/>
  <c r="BS204" i="2"/>
  <c r="BT210" i="2"/>
  <c r="BT153" i="2"/>
  <c r="BT133" i="2"/>
  <c r="BT175" i="2"/>
  <c r="BS198" i="2"/>
  <c r="BS199" i="2"/>
  <c r="BT199" i="2" s="1"/>
  <c r="BV32" i="2"/>
  <c r="BV37" i="2" s="1"/>
  <c r="BS192" i="2"/>
  <c r="BS193" i="2"/>
  <c r="BS93" i="2"/>
  <c r="BS94" i="2"/>
  <c r="BS211" i="2"/>
  <c r="BS210" i="2"/>
  <c r="BW23" i="2"/>
  <c r="BX24" i="2"/>
  <c r="BT74" i="2"/>
  <c r="BT65" i="2"/>
  <c r="BT179" i="2"/>
  <c r="BT83" i="2"/>
  <c r="BT176" i="2"/>
  <c r="BT203" i="2"/>
  <c r="BT86" i="2"/>
  <c r="BT59" i="2"/>
  <c r="BT77" i="2"/>
  <c r="BT155" i="2"/>
  <c r="BT146" i="2"/>
  <c r="BT101" i="2"/>
  <c r="BT185" i="2"/>
  <c r="BT194" i="2"/>
  <c r="BS168" i="2"/>
  <c r="BS169" i="2"/>
  <c r="BS154" i="2"/>
  <c r="BT154" i="2" s="1"/>
  <c r="BS153" i="2"/>
  <c r="BS72" i="2"/>
  <c r="BS73" i="2"/>
  <c r="BW12" i="2"/>
  <c r="BX34" i="2"/>
  <c r="BW33" i="2"/>
  <c r="BS156" i="2"/>
  <c r="BS157" i="2"/>
  <c r="BT222" i="2"/>
  <c r="BT223" i="2"/>
  <c r="BS85" i="2"/>
  <c r="BS84" i="2"/>
  <c r="BS142" i="2"/>
  <c r="BS141" i="2"/>
  <c r="BS121" i="2"/>
  <c r="BS120" i="2"/>
  <c r="BS217" i="2"/>
  <c r="BS216" i="2"/>
  <c r="BS172" i="2"/>
  <c r="BS171" i="2"/>
  <c r="BT201" i="2"/>
  <c r="BT97" i="2"/>
  <c r="BT138" i="2"/>
  <c r="BT92" i="2"/>
  <c r="BT135" i="2"/>
  <c r="BT136" i="2"/>
  <c r="BT170" i="2"/>
  <c r="BT81" i="2"/>
  <c r="BT82" i="2"/>
  <c r="BT116" i="2"/>
  <c r="BS105" i="2"/>
  <c r="BS106" i="2"/>
  <c r="BS70" i="2"/>
  <c r="BS69" i="2"/>
  <c r="BS58" i="2"/>
  <c r="BS57" i="2"/>
  <c r="BY14" i="2"/>
  <c r="BX13" i="2"/>
  <c r="BS123" i="2"/>
  <c r="BS124" i="2"/>
  <c r="BT124" i="2" s="1"/>
  <c r="BU42" i="2"/>
  <c r="BS111" i="2"/>
  <c r="BS112" i="2"/>
  <c r="BT112" i="2" s="1"/>
  <c r="BS196" i="2"/>
  <c r="BS195" i="2"/>
  <c r="BV22" i="2"/>
  <c r="BS75" i="2"/>
  <c r="BS76" i="2"/>
  <c r="BS147" i="2"/>
  <c r="BS148" i="2"/>
  <c r="BS207" i="2"/>
  <c r="BS208" i="2"/>
  <c r="BT208" i="2" s="1"/>
  <c r="BS108" i="2"/>
  <c r="BS109" i="2"/>
  <c r="BT109" i="2" s="1"/>
  <c r="BW44" i="2"/>
  <c r="BV43" i="2"/>
  <c r="BS87" i="2"/>
  <c r="BS88" i="2"/>
  <c r="BT125" i="2"/>
  <c r="BT119" i="2"/>
  <c r="BT98" i="2"/>
  <c r="BT71" i="2"/>
  <c r="BT143" i="2"/>
  <c r="BT167" i="2"/>
  <c r="BT149" i="2"/>
  <c r="BT188" i="2"/>
  <c r="BT164" i="2"/>
  <c r="BT104" i="2"/>
  <c r="BT113" i="2"/>
  <c r="BT215" i="2"/>
  <c r="BT212" i="2"/>
  <c r="BS228" i="2"/>
  <c r="BS229" i="2"/>
  <c r="BS103" i="2"/>
  <c r="BS102" i="2"/>
  <c r="BS165" i="2"/>
  <c r="BS166" i="2"/>
  <c r="BS145" i="2"/>
  <c r="BS144" i="2"/>
  <c r="BO29" i="2"/>
  <c r="BO28" i="2"/>
  <c r="BP27" i="2"/>
  <c r="BT229" i="2" l="1"/>
  <c r="BU68" i="2"/>
  <c r="BT70" i="2"/>
  <c r="BT211" i="2"/>
  <c r="BT130" i="2"/>
  <c r="BT160" i="2"/>
  <c r="BT183" i="2"/>
  <c r="BT90" i="2"/>
  <c r="BT202" i="2"/>
  <c r="BR7" i="2"/>
  <c r="BQ9" i="2"/>
  <c r="BQ8" i="2"/>
  <c r="BU119" i="2"/>
  <c r="BU120" i="2" s="1"/>
  <c r="BU170" i="2"/>
  <c r="BR19" i="2"/>
  <c r="BR18" i="2"/>
  <c r="BS17" i="2"/>
  <c r="BU164" i="2"/>
  <c r="BU59" i="2"/>
  <c r="BU60" i="2" s="1"/>
  <c r="BU206" i="2"/>
  <c r="BU208" i="2" s="1"/>
  <c r="BT142" i="2"/>
  <c r="BU71" i="2"/>
  <c r="BU194" i="2"/>
  <c r="BU195" i="2" s="1"/>
  <c r="BU146" i="2"/>
  <c r="BT225" i="2"/>
  <c r="BT220" i="2"/>
  <c r="BR52" i="2"/>
  <c r="BU110" i="2"/>
  <c r="BU112" i="2" s="1"/>
  <c r="BU107" i="2"/>
  <c r="BU108" i="2" s="1"/>
  <c r="BU122" i="2"/>
  <c r="BU188" i="2"/>
  <c r="BU189" i="2" s="1"/>
  <c r="BU113" i="2"/>
  <c r="BU114" i="2" s="1"/>
  <c r="BU77" i="2"/>
  <c r="BU80" i="2"/>
  <c r="BU227" i="2"/>
  <c r="BU228" i="2" s="1"/>
  <c r="BR54" i="2"/>
  <c r="BS53" i="2"/>
  <c r="BU185" i="2"/>
  <c r="BR49" i="2"/>
  <c r="BR48" i="2"/>
  <c r="BS47" i="2"/>
  <c r="BW3" i="2"/>
  <c r="BW2" i="2" s="1"/>
  <c r="BX4" i="2"/>
  <c r="BU161" i="2"/>
  <c r="BU162" i="2" s="1"/>
  <c r="BU182" i="2"/>
  <c r="BU183" i="2" s="1"/>
  <c r="BU200" i="2"/>
  <c r="BU201" i="2" s="1"/>
  <c r="BT58" i="2"/>
  <c r="BR55" i="2"/>
  <c r="BU89" i="2"/>
  <c r="BU91" i="2" s="1"/>
  <c r="BU92" i="2"/>
  <c r="BU83" i="2"/>
  <c r="BU84" i="2" s="1"/>
  <c r="BU224" i="2"/>
  <c r="BU225" i="2" s="1"/>
  <c r="BU203" i="2"/>
  <c r="BU204" i="2" s="1"/>
  <c r="BU131" i="2"/>
  <c r="BU173" i="2"/>
  <c r="BU175" i="2" s="1"/>
  <c r="BU74" i="2"/>
  <c r="BU75" i="2" s="1"/>
  <c r="BT193" i="2"/>
  <c r="BR51" i="2"/>
  <c r="BS50" i="2"/>
  <c r="BU70" i="2"/>
  <c r="BU69" i="2"/>
  <c r="BU165" i="2"/>
  <c r="BU123" i="2"/>
  <c r="BU124" i="2"/>
  <c r="BT156" i="2"/>
  <c r="BT157" i="2"/>
  <c r="BY24" i="2"/>
  <c r="BX23" i="2"/>
  <c r="BT145" i="2"/>
  <c r="BT144" i="2"/>
  <c r="BU171" i="2"/>
  <c r="BU78" i="2"/>
  <c r="BU82" i="2"/>
  <c r="BU81" i="2"/>
  <c r="BU147" i="2"/>
  <c r="BU155" i="2"/>
  <c r="BU186" i="2"/>
  <c r="BT118" i="2"/>
  <c r="BT117" i="2"/>
  <c r="BT94" i="2"/>
  <c r="BT93" i="2"/>
  <c r="BY34" i="2"/>
  <c r="BX33" i="2"/>
  <c r="BT187" i="2"/>
  <c r="BT186" i="2"/>
  <c r="BT204" i="2"/>
  <c r="BT205" i="2"/>
  <c r="BT180" i="2"/>
  <c r="BT181" i="2"/>
  <c r="BW22" i="2"/>
  <c r="BT169" i="2"/>
  <c r="BT168" i="2"/>
  <c r="BX44" i="2"/>
  <c r="BW43" i="2"/>
  <c r="BZ14" i="2"/>
  <c r="BY13" i="2"/>
  <c r="BT214" i="2"/>
  <c r="BT213" i="2"/>
  <c r="BP28" i="2"/>
  <c r="BP29" i="2"/>
  <c r="BQ27" i="2"/>
  <c r="BT217" i="2"/>
  <c r="BT216" i="2"/>
  <c r="BT190" i="2"/>
  <c r="BU190" i="2" s="1"/>
  <c r="BT189" i="2"/>
  <c r="BT73" i="2"/>
  <c r="BU73" i="2" s="1"/>
  <c r="BT72" i="2"/>
  <c r="BU134" i="2"/>
  <c r="BU158" i="2"/>
  <c r="BU101" i="2"/>
  <c r="BU56" i="2"/>
  <c r="BU215" i="2"/>
  <c r="BU98" i="2"/>
  <c r="BU95" i="2"/>
  <c r="BU191" i="2"/>
  <c r="BU209" i="2"/>
  <c r="BU152" i="2"/>
  <c r="BU116" i="2"/>
  <c r="BU65" i="2"/>
  <c r="BU167" i="2"/>
  <c r="BU140" i="2"/>
  <c r="BU137" i="2"/>
  <c r="BU179" i="2"/>
  <c r="BT172" i="2"/>
  <c r="BU172" i="2" s="1"/>
  <c r="BT171" i="2"/>
  <c r="BT103" i="2"/>
  <c r="BT102" i="2"/>
  <c r="BT78" i="2"/>
  <c r="BT79" i="2"/>
  <c r="BT177" i="2"/>
  <c r="BT178" i="2"/>
  <c r="BT66" i="2"/>
  <c r="BT67" i="2"/>
  <c r="BT105" i="2"/>
  <c r="BT106" i="2"/>
  <c r="BT121" i="2"/>
  <c r="BU121" i="2" s="1"/>
  <c r="BT120" i="2"/>
  <c r="BU72" i="2"/>
  <c r="BU133" i="2"/>
  <c r="BU132" i="2"/>
  <c r="BW32" i="2"/>
  <c r="BW37" i="2" s="1"/>
  <c r="BT196" i="2"/>
  <c r="BT195" i="2"/>
  <c r="BT87" i="2"/>
  <c r="BT88" i="2"/>
  <c r="BV39" i="2"/>
  <c r="BV38" i="2"/>
  <c r="BT166" i="2"/>
  <c r="BU166" i="2" s="1"/>
  <c r="BT165" i="2"/>
  <c r="BT127" i="2"/>
  <c r="BT126" i="2"/>
  <c r="BT115" i="2"/>
  <c r="BT114" i="2"/>
  <c r="BT151" i="2"/>
  <c r="BT150" i="2"/>
  <c r="BT99" i="2"/>
  <c r="BT100" i="2"/>
  <c r="BV42" i="2"/>
  <c r="BV224" i="2"/>
  <c r="BU86" i="2"/>
  <c r="BU93" i="2"/>
  <c r="BU125" i="2"/>
  <c r="BU218" i="2"/>
  <c r="BU221" i="2"/>
  <c r="BU128" i="2"/>
  <c r="BU197" i="2"/>
  <c r="BU149" i="2"/>
  <c r="BU104" i="2"/>
  <c r="BU143" i="2"/>
  <c r="BU176" i="2"/>
  <c r="BU62" i="2"/>
  <c r="BU212" i="2"/>
  <c r="BX12" i="2"/>
  <c r="BT147" i="2"/>
  <c r="BT148" i="2"/>
  <c r="BT61" i="2"/>
  <c r="BT60" i="2"/>
  <c r="BT84" i="2"/>
  <c r="BT85" i="2"/>
  <c r="BT75" i="2"/>
  <c r="BT76" i="2"/>
  <c r="BU76" i="2" s="1"/>
  <c r="BV134" i="2" l="1"/>
  <c r="BU226" i="2"/>
  <c r="BV226" i="2" s="1"/>
  <c r="BV140" i="2"/>
  <c r="BV141" i="2" s="1"/>
  <c r="BV68" i="2"/>
  <c r="BV95" i="2"/>
  <c r="BU163" i="2"/>
  <c r="BV77" i="2"/>
  <c r="BV78" i="2" s="1"/>
  <c r="BU202" i="2"/>
  <c r="BU109" i="2"/>
  <c r="BU205" i="2"/>
  <c r="BU90" i="2"/>
  <c r="BU184" i="2"/>
  <c r="BU79" i="2"/>
  <c r="BV92" i="2"/>
  <c r="BV93" i="2" s="1"/>
  <c r="BR8" i="2"/>
  <c r="BS7" i="2"/>
  <c r="BR9" i="2"/>
  <c r="BU61" i="2"/>
  <c r="BV218" i="2"/>
  <c r="BV219" i="2" s="1"/>
  <c r="BU207" i="2"/>
  <c r="BU187" i="2"/>
  <c r="BU94" i="2"/>
  <c r="BU229" i="2"/>
  <c r="BU111" i="2"/>
  <c r="BU115" i="2"/>
  <c r="BU148" i="2"/>
  <c r="BV155" i="2"/>
  <c r="BU196" i="2"/>
  <c r="BU174" i="2"/>
  <c r="BT17" i="2"/>
  <c r="BS19" i="2"/>
  <c r="BS18" i="2"/>
  <c r="BS52" i="2"/>
  <c r="BS51" i="2"/>
  <c r="BT50" i="2"/>
  <c r="BU85" i="2"/>
  <c r="BV170" i="2"/>
  <c r="BV191" i="2"/>
  <c r="BV192" i="2" s="1"/>
  <c r="BV179" i="2"/>
  <c r="BV180" i="2" s="1"/>
  <c r="BV206" i="2"/>
  <c r="BV208" i="2" s="1"/>
  <c r="BV188" i="2"/>
  <c r="BV215" i="2"/>
  <c r="BV98" i="2"/>
  <c r="BV99" i="2" s="1"/>
  <c r="BV203" i="2"/>
  <c r="BV122" i="2"/>
  <c r="BV104" i="2"/>
  <c r="BV105" i="2" s="1"/>
  <c r="BV161" i="2"/>
  <c r="BV162" i="2" s="1"/>
  <c r="BV176" i="2"/>
  <c r="BV125" i="2"/>
  <c r="BV212" i="2"/>
  <c r="BV194" i="2"/>
  <c r="BV195" i="2" s="1"/>
  <c r="BV209" i="2"/>
  <c r="BV210" i="2" s="1"/>
  <c r="BV107" i="2"/>
  <c r="BV131" i="2"/>
  <c r="BV133" i="2" s="1"/>
  <c r="BV167" i="2"/>
  <c r="BV168" i="2" s="1"/>
  <c r="BV62" i="2"/>
  <c r="BV63" i="2" s="1"/>
  <c r="BV158" i="2"/>
  <c r="BV110" i="2"/>
  <c r="BT53" i="2"/>
  <c r="BS55" i="2"/>
  <c r="BS54" i="2"/>
  <c r="BS48" i="2"/>
  <c r="BT47" i="2"/>
  <c r="BS49" i="2"/>
  <c r="BV86" i="2"/>
  <c r="BV116" i="2"/>
  <c r="BV117" i="2" s="1"/>
  <c r="BV119" i="2"/>
  <c r="BV121" i="2" s="1"/>
  <c r="BV173" i="2"/>
  <c r="BV174" i="2" s="1"/>
  <c r="BV182" i="2"/>
  <c r="BV71" i="2"/>
  <c r="BX3" i="2"/>
  <c r="BX2" i="2" s="1"/>
  <c r="BY4" i="2"/>
  <c r="BW38" i="2"/>
  <c r="BW39" i="2"/>
  <c r="BV156" i="2"/>
  <c r="BV177" i="2"/>
  <c r="BV126" i="2"/>
  <c r="BU199" i="2"/>
  <c r="BU198" i="2"/>
  <c r="BV159" i="2"/>
  <c r="BV111" i="2"/>
  <c r="BV112" i="2"/>
  <c r="BU144" i="2"/>
  <c r="BU145" i="2"/>
  <c r="BV213" i="2"/>
  <c r="BV123" i="2"/>
  <c r="BV124" i="2"/>
  <c r="BV96" i="2"/>
  <c r="BV163" i="2"/>
  <c r="BV225" i="2"/>
  <c r="BV72" i="2"/>
  <c r="BV73" i="2"/>
  <c r="BU138" i="2"/>
  <c r="BU139" i="2"/>
  <c r="BU117" i="2"/>
  <c r="BU118" i="2"/>
  <c r="BU97" i="2"/>
  <c r="BV97" i="2" s="1"/>
  <c r="BU96" i="2"/>
  <c r="BU102" i="2"/>
  <c r="BU103" i="2"/>
  <c r="BY12" i="2"/>
  <c r="BX32" i="2"/>
  <c r="BX37" i="2" s="1"/>
  <c r="BU157" i="2"/>
  <c r="BV157" i="2" s="1"/>
  <c r="BU156" i="2"/>
  <c r="BU177" i="2"/>
  <c r="BU178" i="2"/>
  <c r="BV216" i="2"/>
  <c r="BV183" i="2"/>
  <c r="BV190" i="2"/>
  <c r="BV189" i="2"/>
  <c r="BU66" i="2"/>
  <c r="BU67" i="2"/>
  <c r="BU58" i="2"/>
  <c r="BU57" i="2"/>
  <c r="BY44" i="2"/>
  <c r="BX43" i="2"/>
  <c r="BU130" i="2"/>
  <c r="BU129" i="2"/>
  <c r="BV128" i="2"/>
  <c r="BV135" i="2"/>
  <c r="BV87" i="2"/>
  <c r="BV143" i="2"/>
  <c r="BV94" i="2"/>
  <c r="BV164" i="2"/>
  <c r="BV83" i="2"/>
  <c r="BU142" i="2"/>
  <c r="BU141" i="2"/>
  <c r="BU154" i="2"/>
  <c r="BU153" i="2"/>
  <c r="BU100" i="2"/>
  <c r="BU99" i="2"/>
  <c r="BU159" i="2"/>
  <c r="BU160" i="2"/>
  <c r="BV160" i="2" s="1"/>
  <c r="BQ29" i="2"/>
  <c r="BQ28" i="2"/>
  <c r="BR27" i="2"/>
  <c r="BZ13" i="2"/>
  <c r="CA14" i="2"/>
  <c r="BZ34" i="2"/>
  <c r="BY33" i="2"/>
  <c r="BX22" i="2"/>
  <c r="BU127" i="2"/>
  <c r="BV127" i="2" s="1"/>
  <c r="BU126" i="2"/>
  <c r="BV171" i="2"/>
  <c r="BV172" i="2"/>
  <c r="BU180" i="2"/>
  <c r="BU181" i="2"/>
  <c r="BU192" i="2"/>
  <c r="BU193" i="2"/>
  <c r="BV79" i="2"/>
  <c r="BV65" i="2"/>
  <c r="BU214" i="2"/>
  <c r="BU213" i="2"/>
  <c r="BU105" i="2"/>
  <c r="BU106" i="2"/>
  <c r="BU223" i="2"/>
  <c r="BU222" i="2"/>
  <c r="BV69" i="2"/>
  <c r="BV70" i="2"/>
  <c r="BV109" i="2"/>
  <c r="BV108" i="2"/>
  <c r="BV132" i="2"/>
  <c r="BV200" i="2"/>
  <c r="BV221" i="2"/>
  <c r="BV80" i="2"/>
  <c r="BU64" i="2"/>
  <c r="BU63" i="2"/>
  <c r="BU151" i="2"/>
  <c r="BU150" i="2"/>
  <c r="BU219" i="2"/>
  <c r="BU220" i="2"/>
  <c r="BU88" i="2"/>
  <c r="BV88" i="2" s="1"/>
  <c r="BU87" i="2"/>
  <c r="BV74" i="2"/>
  <c r="BV146" i="2"/>
  <c r="BV185" i="2"/>
  <c r="BV197" i="2"/>
  <c r="BV56" i="2"/>
  <c r="BV227" i="2"/>
  <c r="BV89" i="2"/>
  <c r="BV59" i="2"/>
  <c r="BV137" i="2"/>
  <c r="BV101" i="2"/>
  <c r="BV149" i="2"/>
  <c r="BV113" i="2"/>
  <c r="BV152" i="2"/>
  <c r="BU168" i="2"/>
  <c r="BU169" i="2"/>
  <c r="BU211" i="2"/>
  <c r="BU210" i="2"/>
  <c r="BU217" i="2"/>
  <c r="BV217" i="2" s="1"/>
  <c r="BU216" i="2"/>
  <c r="BU135" i="2"/>
  <c r="BU136" i="2"/>
  <c r="BV136" i="2" s="1"/>
  <c r="BW42" i="2"/>
  <c r="BW182" i="2" s="1"/>
  <c r="BZ24" i="2"/>
  <c r="BY23" i="2"/>
  <c r="BV220" i="2" l="1"/>
  <c r="BV106" i="2"/>
  <c r="BV118" i="2"/>
  <c r="BW118" i="2" s="1"/>
  <c r="BV196" i="2"/>
  <c r="BV205" i="2"/>
  <c r="BV184" i="2"/>
  <c r="BV120" i="2"/>
  <c r="BV214" i="2"/>
  <c r="BV193" i="2"/>
  <c r="BV100" i="2"/>
  <c r="BV142" i="2"/>
  <c r="BS8" i="2"/>
  <c r="BT7" i="2"/>
  <c r="BS9" i="2"/>
  <c r="BW149" i="2"/>
  <c r="BW150" i="2" s="1"/>
  <c r="BW215" i="2"/>
  <c r="BW217" i="2" s="1"/>
  <c r="BV169" i="2"/>
  <c r="BV181" i="2"/>
  <c r="BW110" i="2"/>
  <c r="BW112" i="2" s="1"/>
  <c r="BW146" i="2"/>
  <c r="BW147" i="2" s="1"/>
  <c r="BW92" i="2"/>
  <c r="BW94" i="2" s="1"/>
  <c r="BT19" i="2"/>
  <c r="BT18" i="2"/>
  <c r="BU17" i="2"/>
  <c r="BW221" i="2"/>
  <c r="BW222" i="2" s="1"/>
  <c r="BW134" i="2"/>
  <c r="BW179" i="2"/>
  <c r="BW181" i="2" s="1"/>
  <c r="BV207" i="2"/>
  <c r="BW164" i="2"/>
  <c r="BW95" i="2"/>
  <c r="BW97" i="2" s="1"/>
  <c r="BW137" i="2"/>
  <c r="BW138" i="2" s="1"/>
  <c r="BW191" i="2"/>
  <c r="BW192" i="2" s="1"/>
  <c r="BV204" i="2"/>
  <c r="BT49" i="2"/>
  <c r="BT48" i="2"/>
  <c r="BU47" i="2"/>
  <c r="BT54" i="2"/>
  <c r="BT55" i="2"/>
  <c r="BU53" i="2"/>
  <c r="BU50" i="2"/>
  <c r="BT52" i="2"/>
  <c r="BT51" i="2"/>
  <c r="BZ4" i="2"/>
  <c r="BY3" i="2"/>
  <c r="BY2" i="2" s="1"/>
  <c r="BW59" i="2"/>
  <c r="BW206" i="2"/>
  <c r="BW208" i="2" s="1"/>
  <c r="BW155" i="2"/>
  <c r="BW157" i="2" s="1"/>
  <c r="BW83" i="2"/>
  <c r="BW84" i="2" s="1"/>
  <c r="BV211" i="2"/>
  <c r="BW158" i="2"/>
  <c r="BW159" i="2" s="1"/>
  <c r="BW113" i="2"/>
  <c r="BW114" i="2" s="1"/>
  <c r="BW167" i="2"/>
  <c r="BW168" i="2" s="1"/>
  <c r="BV175" i="2"/>
  <c r="BV64" i="2"/>
  <c r="BW194" i="2"/>
  <c r="BW77" i="2"/>
  <c r="BW79" i="2" s="1"/>
  <c r="BW161" i="2"/>
  <c r="BW62" i="2"/>
  <c r="BW64" i="2" s="1"/>
  <c r="BW74" i="2"/>
  <c r="BW75" i="2" s="1"/>
  <c r="BW80" i="2"/>
  <c r="BW81" i="2" s="1"/>
  <c r="BW125" i="2"/>
  <c r="BW56" i="2"/>
  <c r="BW86" i="2"/>
  <c r="BW88" i="2" s="1"/>
  <c r="BW98" i="2"/>
  <c r="BW100" i="2" s="1"/>
  <c r="BW116" i="2"/>
  <c r="BW68" i="2"/>
  <c r="BW70" i="2" s="1"/>
  <c r="BV178" i="2"/>
  <c r="BZ23" i="2"/>
  <c r="CA24" i="2"/>
  <c r="BW136" i="2"/>
  <c r="BW135" i="2"/>
  <c r="BW63" i="2"/>
  <c r="BV186" i="2"/>
  <c r="BV187" i="2"/>
  <c r="BV222" i="2"/>
  <c r="BV223" i="2"/>
  <c r="BR28" i="2"/>
  <c r="BR29" i="2"/>
  <c r="BS27" i="2"/>
  <c r="BX42" i="2"/>
  <c r="BW160" i="2"/>
  <c r="BW96" i="2"/>
  <c r="BW122" i="2"/>
  <c r="BW173" i="2"/>
  <c r="BW89" i="2"/>
  <c r="BW197" i="2"/>
  <c r="BW218" i="2"/>
  <c r="BW209" i="2"/>
  <c r="BW170" i="2"/>
  <c r="BW212" i="2"/>
  <c r="BW128" i="2"/>
  <c r="BW203" i="2"/>
  <c r="BV154" i="2"/>
  <c r="BV153" i="2"/>
  <c r="BV139" i="2"/>
  <c r="BV138" i="2"/>
  <c r="BV228" i="2"/>
  <c r="BV229" i="2"/>
  <c r="BV147" i="2"/>
  <c r="BV148" i="2"/>
  <c r="BV201" i="2"/>
  <c r="BV202" i="2"/>
  <c r="BZ33" i="2"/>
  <c r="CA34" i="2"/>
  <c r="BV166" i="2"/>
  <c r="BW166" i="2" s="1"/>
  <c r="BV165" i="2"/>
  <c r="BV130" i="2"/>
  <c r="BV129" i="2"/>
  <c r="BZ44" i="2"/>
  <c r="BY43" i="2"/>
  <c r="BW60" i="2"/>
  <c r="BW180" i="2"/>
  <c r="BV91" i="2"/>
  <c r="BV90" i="2"/>
  <c r="BY32" i="2"/>
  <c r="BY37" i="2" s="1"/>
  <c r="BW93" i="2"/>
  <c r="BW117" i="2"/>
  <c r="BW185" i="2"/>
  <c r="BV114" i="2"/>
  <c r="BV115" i="2"/>
  <c r="BV61" i="2"/>
  <c r="BW61" i="2" s="1"/>
  <c r="BV60" i="2"/>
  <c r="BV57" i="2"/>
  <c r="BV58" i="2"/>
  <c r="BV75" i="2"/>
  <c r="BV76" i="2"/>
  <c r="CA13" i="2"/>
  <c r="CB14" i="2"/>
  <c r="BW57" i="2"/>
  <c r="BW58" i="2"/>
  <c r="BW162" i="2"/>
  <c r="BW163" i="2"/>
  <c r="BW184" i="2"/>
  <c r="BW183" i="2"/>
  <c r="BV103" i="2"/>
  <c r="BV102" i="2"/>
  <c r="BV67" i="2"/>
  <c r="BV66" i="2"/>
  <c r="BV144" i="2"/>
  <c r="BV145" i="2"/>
  <c r="BX38" i="2"/>
  <c r="BX39" i="2"/>
  <c r="BW165" i="2"/>
  <c r="BW127" i="2"/>
  <c r="BW126" i="2"/>
  <c r="BW87" i="2"/>
  <c r="BW69" i="2"/>
  <c r="BW104" i="2"/>
  <c r="BY22" i="2"/>
  <c r="BW227" i="2"/>
  <c r="BW176" i="2"/>
  <c r="BW200" i="2"/>
  <c r="BW119" i="2"/>
  <c r="BW188" i="2"/>
  <c r="BW101" i="2"/>
  <c r="BW140" i="2"/>
  <c r="BW131" i="2"/>
  <c r="BW143" i="2"/>
  <c r="BW107" i="2"/>
  <c r="BW65" i="2"/>
  <c r="BW224" i="2"/>
  <c r="BW71" i="2"/>
  <c r="BW152" i="2"/>
  <c r="BV150" i="2"/>
  <c r="BV151" i="2"/>
  <c r="BV199" i="2"/>
  <c r="BV198" i="2"/>
  <c r="BV82" i="2"/>
  <c r="BV81" i="2"/>
  <c r="BZ12" i="2"/>
  <c r="BV85" i="2"/>
  <c r="BV84" i="2"/>
  <c r="BW216" i="2" l="1"/>
  <c r="BW148" i="2"/>
  <c r="BW196" i="2"/>
  <c r="BW156" i="2"/>
  <c r="BW111" i="2"/>
  <c r="BW195" i="2"/>
  <c r="BW207" i="2"/>
  <c r="BT8" i="2"/>
  <c r="BU7" i="2"/>
  <c r="BT9" i="2"/>
  <c r="BW76" i="2"/>
  <c r="BW151" i="2"/>
  <c r="BW139" i="2"/>
  <c r="BW223" i="2"/>
  <c r="BW99" i="2"/>
  <c r="BW115" i="2"/>
  <c r="BW82" i="2"/>
  <c r="BW193" i="2"/>
  <c r="BX173" i="2"/>
  <c r="BX174" i="2" s="1"/>
  <c r="BU19" i="2"/>
  <c r="BU18" i="2"/>
  <c r="BV17" i="2"/>
  <c r="BW78" i="2"/>
  <c r="BW169" i="2"/>
  <c r="BU51" i="2"/>
  <c r="BV50" i="2"/>
  <c r="BU48" i="2"/>
  <c r="BV47" i="2"/>
  <c r="CA4" i="2"/>
  <c r="BZ3" i="2"/>
  <c r="BZ2" i="2" s="1"/>
  <c r="BV53" i="2"/>
  <c r="BU54" i="2"/>
  <c r="BU55" i="2"/>
  <c r="BW85" i="2"/>
  <c r="BU49" i="2"/>
  <c r="BU52" i="2"/>
  <c r="BW102" i="2"/>
  <c r="BW103" i="2"/>
  <c r="BW204" i="2"/>
  <c r="BW205" i="2"/>
  <c r="BW210" i="2"/>
  <c r="BW211" i="2"/>
  <c r="BX104" i="2"/>
  <c r="BX92" i="2"/>
  <c r="BX137" i="2"/>
  <c r="BX212" i="2"/>
  <c r="BX191" i="2"/>
  <c r="BX209" i="2"/>
  <c r="BX161" i="2"/>
  <c r="BX68" i="2"/>
  <c r="BX122" i="2"/>
  <c r="BX179" i="2"/>
  <c r="BX152" i="2"/>
  <c r="BX167" i="2"/>
  <c r="CA23" i="2"/>
  <c r="CB24" i="2"/>
  <c r="BW72" i="2"/>
  <c r="BW73" i="2"/>
  <c r="BW144" i="2"/>
  <c r="BW145" i="2"/>
  <c r="BW190" i="2"/>
  <c r="BW189" i="2"/>
  <c r="BW228" i="2"/>
  <c r="BW229" i="2"/>
  <c r="CC14" i="2"/>
  <c r="CB13" i="2"/>
  <c r="BZ32" i="2"/>
  <c r="BZ37" i="2" s="1"/>
  <c r="BW129" i="2"/>
  <c r="BW130" i="2"/>
  <c r="BW219" i="2"/>
  <c r="BW220" i="2"/>
  <c r="BW124" i="2"/>
  <c r="BW123" i="2"/>
  <c r="BX182" i="2"/>
  <c r="BX119" i="2"/>
  <c r="BX59" i="2"/>
  <c r="BX62" i="2"/>
  <c r="BX128" i="2"/>
  <c r="BX176" i="2"/>
  <c r="BX215" i="2"/>
  <c r="BX194" i="2"/>
  <c r="BX170" i="2"/>
  <c r="BX125" i="2"/>
  <c r="BX98" i="2"/>
  <c r="BX185" i="2"/>
  <c r="BX101" i="2"/>
  <c r="BX146" i="2"/>
  <c r="BX188" i="2"/>
  <c r="BX89" i="2"/>
  <c r="BZ22" i="2"/>
  <c r="BW154" i="2"/>
  <c r="BW153" i="2"/>
  <c r="BW177" i="2"/>
  <c r="BW178" i="2"/>
  <c r="BY39" i="2"/>
  <c r="BY38" i="2"/>
  <c r="CA33" i="2"/>
  <c r="CB34" i="2"/>
  <c r="BW174" i="2"/>
  <c r="BW175" i="2"/>
  <c r="BW225" i="2"/>
  <c r="BW226" i="2"/>
  <c r="BW132" i="2"/>
  <c r="BW133" i="2"/>
  <c r="BW120" i="2"/>
  <c r="BW121" i="2"/>
  <c r="CA12" i="2"/>
  <c r="BY42" i="2"/>
  <c r="BW214" i="2"/>
  <c r="BW213" i="2"/>
  <c r="BW198" i="2"/>
  <c r="BW199" i="2"/>
  <c r="BX131" i="2"/>
  <c r="BX116" i="2"/>
  <c r="BX74" i="2"/>
  <c r="BX140" i="2"/>
  <c r="BX149" i="2"/>
  <c r="BX155" i="2"/>
  <c r="BX110" i="2"/>
  <c r="BX206" i="2"/>
  <c r="BX197" i="2"/>
  <c r="BX113" i="2"/>
  <c r="BX143" i="2"/>
  <c r="BX95" i="2"/>
  <c r="BX107" i="2"/>
  <c r="BX227" i="2"/>
  <c r="BW108" i="2"/>
  <c r="BW109" i="2"/>
  <c r="BW105" i="2"/>
  <c r="BW106" i="2"/>
  <c r="BX203" i="2"/>
  <c r="BX218" i="2"/>
  <c r="BW66" i="2"/>
  <c r="BW67" i="2"/>
  <c r="BW142" i="2"/>
  <c r="BW141" i="2"/>
  <c r="BW202" i="2"/>
  <c r="BW201" i="2"/>
  <c r="BW186" i="2"/>
  <c r="BW187" i="2"/>
  <c r="CA44" i="2"/>
  <c r="BZ43" i="2"/>
  <c r="BW171" i="2"/>
  <c r="BW172" i="2"/>
  <c r="BW91" i="2"/>
  <c r="BW90" i="2"/>
  <c r="BX224" i="2"/>
  <c r="BX80" i="2"/>
  <c r="BX71" i="2"/>
  <c r="BX86" i="2"/>
  <c r="BX158" i="2"/>
  <c r="BX77" i="2"/>
  <c r="BX164" i="2"/>
  <c r="BX134" i="2"/>
  <c r="BX200" i="2"/>
  <c r="BX56" i="2"/>
  <c r="BX221" i="2"/>
  <c r="BX83" i="2"/>
  <c r="BX65" i="2"/>
  <c r="BS29" i="2"/>
  <c r="BS28" i="2"/>
  <c r="BT27" i="2"/>
  <c r="BY125" i="2" l="1"/>
  <c r="BX175" i="2"/>
  <c r="BY197" i="2"/>
  <c r="BY198" i="2" s="1"/>
  <c r="BY212" i="2"/>
  <c r="BY59" i="2"/>
  <c r="BY60" i="2" s="1"/>
  <c r="BV7" i="2"/>
  <c r="BU9" i="2"/>
  <c r="BU8" i="2"/>
  <c r="BY188" i="2"/>
  <c r="BY146" i="2"/>
  <c r="BY147" i="2" s="1"/>
  <c r="BY209" i="2"/>
  <c r="BY210" i="2" s="1"/>
  <c r="BY155" i="2"/>
  <c r="BY156" i="2" s="1"/>
  <c r="BY164" i="2"/>
  <c r="BY176" i="2"/>
  <c r="BY177" i="2" s="1"/>
  <c r="BV18" i="2"/>
  <c r="BV19" i="2"/>
  <c r="BW17" i="2"/>
  <c r="BY179" i="2"/>
  <c r="BY180" i="2" s="1"/>
  <c r="BY92" i="2"/>
  <c r="BY134" i="2"/>
  <c r="BY86" i="2"/>
  <c r="BY87" i="2" s="1"/>
  <c r="BY113" i="2"/>
  <c r="BY114" i="2" s="1"/>
  <c r="BW47" i="2"/>
  <c r="BV48" i="2"/>
  <c r="BV49" i="2"/>
  <c r="BY77" i="2"/>
  <c r="BY78" i="2" s="1"/>
  <c r="BV55" i="2"/>
  <c r="BV54" i="2"/>
  <c r="BW53" i="2"/>
  <c r="BV52" i="2"/>
  <c r="BW50" i="2"/>
  <c r="BV51" i="2"/>
  <c r="BY224" i="2"/>
  <c r="BY225" i="2" s="1"/>
  <c r="BY62" i="2"/>
  <c r="BY63" i="2" s="1"/>
  <c r="BY185" i="2"/>
  <c r="BY186" i="2" s="1"/>
  <c r="BY83" i="2"/>
  <c r="BY84" i="2" s="1"/>
  <c r="BY215" i="2"/>
  <c r="CB4" i="2"/>
  <c r="CA3" i="2"/>
  <c r="CA2" i="2" s="1"/>
  <c r="BX67" i="2"/>
  <c r="BX66" i="2"/>
  <c r="BX133" i="2"/>
  <c r="BX132" i="2"/>
  <c r="BY189" i="2"/>
  <c r="BY135" i="2"/>
  <c r="CA32" i="2"/>
  <c r="CA37" i="2" s="1"/>
  <c r="BX102" i="2"/>
  <c r="BX103" i="2"/>
  <c r="CD14" i="2"/>
  <c r="CC13" i="2"/>
  <c r="BX153" i="2"/>
  <c r="BX154" i="2"/>
  <c r="BX162" i="2"/>
  <c r="BX163" i="2"/>
  <c r="BT29" i="2"/>
  <c r="BT28" i="2"/>
  <c r="BU27" i="2"/>
  <c r="BX84" i="2"/>
  <c r="BX85" i="2"/>
  <c r="BX201" i="2"/>
  <c r="BX202" i="2"/>
  <c r="BX160" i="2"/>
  <c r="BX159" i="2"/>
  <c r="BX225" i="2"/>
  <c r="BX226" i="2"/>
  <c r="BX228" i="2"/>
  <c r="BX229" i="2"/>
  <c r="BX114" i="2"/>
  <c r="BX115" i="2"/>
  <c r="BX111" i="2"/>
  <c r="BX112" i="2"/>
  <c r="BX76" i="2"/>
  <c r="BX75" i="2"/>
  <c r="BY68" i="2"/>
  <c r="BY170" i="2"/>
  <c r="BY218" i="2"/>
  <c r="BY152" i="2"/>
  <c r="BY65" i="2"/>
  <c r="BY182" i="2"/>
  <c r="BY137" i="2"/>
  <c r="BY110" i="2"/>
  <c r="BY104" i="2"/>
  <c r="BY140" i="2"/>
  <c r="BY122" i="2"/>
  <c r="BY227" i="2"/>
  <c r="BY143" i="2"/>
  <c r="BY98" i="2"/>
  <c r="BY131" i="2"/>
  <c r="BX91" i="2"/>
  <c r="BX90" i="2"/>
  <c r="BX187" i="2"/>
  <c r="BY187" i="2" s="1"/>
  <c r="BX186" i="2"/>
  <c r="BX196" i="2"/>
  <c r="BX195" i="2"/>
  <c r="BX63" i="2"/>
  <c r="BX64" i="2"/>
  <c r="CC24" i="2"/>
  <c r="CB23" i="2"/>
  <c r="BX181" i="2"/>
  <c r="BX180" i="2"/>
  <c r="BX211" i="2"/>
  <c r="BX210" i="2"/>
  <c r="BX93" i="2"/>
  <c r="BX94" i="2"/>
  <c r="BX57" i="2"/>
  <c r="BX58" i="2"/>
  <c r="BX81" i="2"/>
  <c r="BX82" i="2"/>
  <c r="BX207" i="2"/>
  <c r="BX208" i="2"/>
  <c r="BY80" i="2"/>
  <c r="BY216" i="2"/>
  <c r="BX172" i="2"/>
  <c r="BX171" i="2"/>
  <c r="BX138" i="2"/>
  <c r="BX139" i="2"/>
  <c r="BZ42" i="2"/>
  <c r="BX109" i="2"/>
  <c r="BX108" i="2"/>
  <c r="BX117" i="2"/>
  <c r="BX118" i="2"/>
  <c r="BY93" i="2"/>
  <c r="BY165" i="2"/>
  <c r="BY161" i="2"/>
  <c r="BY126" i="2"/>
  <c r="BY101" i="2"/>
  <c r="BY158" i="2"/>
  <c r="BY116" i="2"/>
  <c r="BY95" i="2"/>
  <c r="BX189" i="2"/>
  <c r="BX190" i="2"/>
  <c r="BY190" i="2" s="1"/>
  <c r="BX100" i="2"/>
  <c r="BX99" i="2"/>
  <c r="BX217" i="2"/>
  <c r="BX216" i="2"/>
  <c r="BX61" i="2"/>
  <c r="BY61" i="2" s="1"/>
  <c r="BX60" i="2"/>
  <c r="CA22" i="2"/>
  <c r="BX123" i="2"/>
  <c r="BX124" i="2"/>
  <c r="BX192" i="2"/>
  <c r="BX193" i="2"/>
  <c r="BX105" i="2"/>
  <c r="BX106" i="2"/>
  <c r="BX78" i="2"/>
  <c r="BX79" i="2"/>
  <c r="BX204" i="2"/>
  <c r="BX205" i="2"/>
  <c r="BX145" i="2"/>
  <c r="BX144" i="2"/>
  <c r="BX142" i="2"/>
  <c r="BX141" i="2"/>
  <c r="BY56" i="2"/>
  <c r="BX129" i="2"/>
  <c r="BX130" i="2"/>
  <c r="BX184" i="2"/>
  <c r="BX183" i="2"/>
  <c r="BZ38" i="2"/>
  <c r="BZ39" i="2"/>
  <c r="BX223" i="2"/>
  <c r="BX222" i="2"/>
  <c r="BX136" i="2"/>
  <c r="BY136" i="2" s="1"/>
  <c r="BX135" i="2"/>
  <c r="BX88" i="2"/>
  <c r="BX87" i="2"/>
  <c r="BX157" i="2"/>
  <c r="BX156" i="2"/>
  <c r="BY213" i="2"/>
  <c r="BX165" i="2"/>
  <c r="BX166" i="2"/>
  <c r="BY166" i="2" s="1"/>
  <c r="BX73" i="2"/>
  <c r="BX72" i="2"/>
  <c r="CA43" i="2"/>
  <c r="CB44" i="2"/>
  <c r="BX219" i="2"/>
  <c r="BX220" i="2"/>
  <c r="BX96" i="2"/>
  <c r="BX97" i="2"/>
  <c r="BX198" i="2"/>
  <c r="BX199" i="2"/>
  <c r="BX150" i="2"/>
  <c r="BX151" i="2"/>
  <c r="BY200" i="2"/>
  <c r="BY71" i="2"/>
  <c r="BY191" i="2"/>
  <c r="BY119" i="2"/>
  <c r="BY128" i="2"/>
  <c r="BY221" i="2"/>
  <c r="BY167" i="2"/>
  <c r="BY173" i="2"/>
  <c r="BY206" i="2"/>
  <c r="BY194" i="2"/>
  <c r="BY89" i="2"/>
  <c r="BY149" i="2"/>
  <c r="BY74" i="2"/>
  <c r="BY107" i="2"/>
  <c r="BY203" i="2"/>
  <c r="CB33" i="2"/>
  <c r="CC34" i="2"/>
  <c r="BX147" i="2"/>
  <c r="BX148" i="2"/>
  <c r="BX126" i="2"/>
  <c r="BX127" i="2"/>
  <c r="BY127" i="2" s="1"/>
  <c r="BX178" i="2"/>
  <c r="BX177" i="2"/>
  <c r="BX121" i="2"/>
  <c r="BX120" i="2"/>
  <c r="CB12" i="2"/>
  <c r="BX168" i="2"/>
  <c r="BX169" i="2"/>
  <c r="BX70" i="2"/>
  <c r="BX69" i="2"/>
  <c r="BX213" i="2"/>
  <c r="BX214" i="2"/>
  <c r="BY214" i="2" s="1"/>
  <c r="BZ185" i="2" l="1"/>
  <c r="BY199" i="2"/>
  <c r="BZ140" i="2"/>
  <c r="BY211" i="2"/>
  <c r="BZ211" i="2" s="1"/>
  <c r="BV9" i="2"/>
  <c r="BV8" i="2"/>
  <c r="BW7" i="2"/>
  <c r="BY178" i="2"/>
  <c r="BY88" i="2"/>
  <c r="BY217" i="2"/>
  <c r="BY148" i="2"/>
  <c r="BY115" i="2"/>
  <c r="BY226" i="2"/>
  <c r="BY94" i="2"/>
  <c r="BY64" i="2"/>
  <c r="BW49" i="2"/>
  <c r="BW19" i="2"/>
  <c r="BW18" i="2"/>
  <c r="BX17" i="2"/>
  <c r="BY157" i="2"/>
  <c r="BZ92" i="2"/>
  <c r="BZ94" i="2" s="1"/>
  <c r="BZ107" i="2"/>
  <c r="BY79" i="2"/>
  <c r="BZ203" i="2"/>
  <c r="BZ204" i="2" s="1"/>
  <c r="BY181" i="2"/>
  <c r="BZ209" i="2"/>
  <c r="BZ164" i="2"/>
  <c r="BZ165" i="2" s="1"/>
  <c r="BZ182" i="2"/>
  <c r="BZ183" i="2" s="1"/>
  <c r="BZ56" i="2"/>
  <c r="BZ57" i="2" s="1"/>
  <c r="BX53" i="2"/>
  <c r="BW54" i="2"/>
  <c r="BW55" i="2"/>
  <c r="BZ131" i="2"/>
  <c r="BZ132" i="2" s="1"/>
  <c r="BZ68" i="2"/>
  <c r="BZ191" i="2"/>
  <c r="CC4" i="2"/>
  <c r="CB3" i="2"/>
  <c r="CB2" i="2" s="1"/>
  <c r="BW51" i="2"/>
  <c r="BX50" i="2"/>
  <c r="BZ149" i="2"/>
  <c r="BZ150" i="2" s="1"/>
  <c r="BZ65" i="2"/>
  <c r="BZ66" i="2" s="1"/>
  <c r="BY85" i="2"/>
  <c r="BW52" i="2"/>
  <c r="BW48" i="2"/>
  <c r="BX47" i="2"/>
  <c r="CA38" i="2"/>
  <c r="CA39" i="2"/>
  <c r="BY75" i="2"/>
  <c r="BY76" i="2"/>
  <c r="BY129" i="2"/>
  <c r="BY130" i="2"/>
  <c r="BY163" i="2"/>
  <c r="BY162" i="2"/>
  <c r="BZ187" i="2"/>
  <c r="BZ186" i="2"/>
  <c r="BZ166" i="2"/>
  <c r="BZ161" i="2"/>
  <c r="BY111" i="2"/>
  <c r="BY112" i="2"/>
  <c r="CE14" i="2"/>
  <c r="CD13" i="2"/>
  <c r="BY151" i="2"/>
  <c r="BY150" i="2"/>
  <c r="BY121" i="2"/>
  <c r="BY120" i="2"/>
  <c r="BY117" i="2"/>
  <c r="BY118" i="2"/>
  <c r="BZ77" i="2"/>
  <c r="BZ62" i="2"/>
  <c r="BZ218" i="2"/>
  <c r="BZ110" i="2"/>
  <c r="BZ176" i="2"/>
  <c r="BZ125" i="2"/>
  <c r="BZ158" i="2"/>
  <c r="BZ95" i="2"/>
  <c r="BZ74" i="2"/>
  <c r="BZ200" i="2"/>
  <c r="BZ170" i="2"/>
  <c r="BZ137" i="2"/>
  <c r="BZ194" i="2"/>
  <c r="BZ116" i="2"/>
  <c r="BY82" i="2"/>
  <c r="BY81" i="2"/>
  <c r="CB22" i="2"/>
  <c r="BY132" i="2"/>
  <c r="BY133" i="2"/>
  <c r="BY124" i="2"/>
  <c r="BY123" i="2"/>
  <c r="BY138" i="2"/>
  <c r="BY139" i="2"/>
  <c r="BY220" i="2"/>
  <c r="BY219" i="2"/>
  <c r="CC33" i="2"/>
  <c r="CD34" i="2"/>
  <c r="CA42" i="2"/>
  <c r="CA95" i="2" s="1"/>
  <c r="BY96" i="2"/>
  <c r="BY97" i="2"/>
  <c r="BZ69" i="2"/>
  <c r="BZ108" i="2"/>
  <c r="BZ141" i="2"/>
  <c r="CB32" i="2"/>
  <c r="CB37" i="2" s="1"/>
  <c r="BY91" i="2"/>
  <c r="BY90" i="2"/>
  <c r="BY192" i="2"/>
  <c r="BY193" i="2"/>
  <c r="BY160" i="2"/>
  <c r="BY159" i="2"/>
  <c r="BZ146" i="2"/>
  <c r="BZ224" i="2"/>
  <c r="BZ119" i="2"/>
  <c r="BZ59" i="2"/>
  <c r="BZ188" i="2"/>
  <c r="BZ215" i="2"/>
  <c r="BZ80" i="2"/>
  <c r="BZ212" i="2"/>
  <c r="BZ227" i="2"/>
  <c r="BZ179" i="2"/>
  <c r="BZ167" i="2"/>
  <c r="BZ155" i="2"/>
  <c r="BZ113" i="2"/>
  <c r="BZ86" i="2"/>
  <c r="CC23" i="2"/>
  <c r="CD24" i="2"/>
  <c r="BY99" i="2"/>
  <c r="BY100" i="2"/>
  <c r="BY142" i="2"/>
  <c r="BZ142" i="2" s="1"/>
  <c r="BY141" i="2"/>
  <c r="BY183" i="2"/>
  <c r="BY184" i="2"/>
  <c r="BY171" i="2"/>
  <c r="BY172" i="2"/>
  <c r="BY207" i="2"/>
  <c r="BY208" i="2"/>
  <c r="BY201" i="2"/>
  <c r="BY202" i="2"/>
  <c r="BZ210" i="2"/>
  <c r="BZ192" i="2"/>
  <c r="BZ93" i="2"/>
  <c r="BY229" i="2"/>
  <c r="BY228" i="2"/>
  <c r="BY153" i="2"/>
  <c r="BY154" i="2"/>
  <c r="BU29" i="2"/>
  <c r="BU28" i="2"/>
  <c r="BV27" i="2"/>
  <c r="BY174" i="2"/>
  <c r="BY175" i="2"/>
  <c r="BY204" i="2"/>
  <c r="BY205" i="2"/>
  <c r="BY168" i="2"/>
  <c r="BY169" i="2"/>
  <c r="BY109" i="2"/>
  <c r="BZ109" i="2" s="1"/>
  <c r="BY108" i="2"/>
  <c r="BY195" i="2"/>
  <c r="BY196" i="2"/>
  <c r="BY222" i="2"/>
  <c r="BY223" i="2"/>
  <c r="BY72" i="2"/>
  <c r="BY73" i="2"/>
  <c r="CB43" i="2"/>
  <c r="CC44" i="2"/>
  <c r="BY58" i="2"/>
  <c r="BY57" i="2"/>
  <c r="BY103" i="2"/>
  <c r="BY102" i="2"/>
  <c r="BZ152" i="2"/>
  <c r="BZ128" i="2"/>
  <c r="BZ134" i="2"/>
  <c r="BZ71" i="2"/>
  <c r="BZ98" i="2"/>
  <c r="BZ173" i="2"/>
  <c r="BZ83" i="2"/>
  <c r="BZ104" i="2"/>
  <c r="BZ197" i="2"/>
  <c r="BZ143" i="2"/>
  <c r="BZ89" i="2"/>
  <c r="BZ101" i="2"/>
  <c r="BZ206" i="2"/>
  <c r="BZ122" i="2"/>
  <c r="BZ221" i="2"/>
  <c r="BY144" i="2"/>
  <c r="BY145" i="2"/>
  <c r="BY106" i="2"/>
  <c r="BY105" i="2"/>
  <c r="BY66" i="2"/>
  <c r="BY67" i="2"/>
  <c r="BY70" i="2"/>
  <c r="BZ70" i="2" s="1"/>
  <c r="BY69" i="2"/>
  <c r="CC12" i="2"/>
  <c r="BZ193" i="2" l="1"/>
  <c r="CA176" i="2"/>
  <c r="CA71" i="2"/>
  <c r="CA72" i="2" s="1"/>
  <c r="BZ151" i="2"/>
  <c r="BW9" i="2"/>
  <c r="BW8" i="2"/>
  <c r="BX7" i="2"/>
  <c r="CA221" i="2"/>
  <c r="CA222" i="2" s="1"/>
  <c r="CA89" i="2"/>
  <c r="CA83" i="2"/>
  <c r="CA188" i="2"/>
  <c r="CA189" i="2" s="1"/>
  <c r="CA191" i="2"/>
  <c r="CA192" i="2" s="1"/>
  <c r="CA62" i="2"/>
  <c r="CA63" i="2" s="1"/>
  <c r="CA224" i="2"/>
  <c r="CA101" i="2"/>
  <c r="CA149" i="2"/>
  <c r="CA151" i="2" s="1"/>
  <c r="BZ67" i="2"/>
  <c r="BZ184" i="2"/>
  <c r="CA68" i="2"/>
  <c r="CA69" i="2" s="1"/>
  <c r="BZ205" i="2"/>
  <c r="BZ133" i="2"/>
  <c r="BX18" i="2"/>
  <c r="BX19" i="2"/>
  <c r="BY17" i="2"/>
  <c r="CA86" i="2"/>
  <c r="CA87" i="2" s="1"/>
  <c r="CD4" i="2"/>
  <c r="CC3" i="2"/>
  <c r="CC2" i="2" s="1"/>
  <c r="CA137" i="2"/>
  <c r="CA138" i="2" s="1"/>
  <c r="CA140" i="2"/>
  <c r="CA142" i="2" s="1"/>
  <c r="CA131" i="2"/>
  <c r="CA164" i="2"/>
  <c r="CA165" i="2" s="1"/>
  <c r="CA134" i="2"/>
  <c r="CA135" i="2" s="1"/>
  <c r="BX48" i="2"/>
  <c r="BY47" i="2"/>
  <c r="BX49" i="2"/>
  <c r="BY49" i="2" s="1"/>
  <c r="BY50" i="2"/>
  <c r="BX51" i="2"/>
  <c r="BX52" i="2"/>
  <c r="BZ58" i="2"/>
  <c r="CA110" i="2"/>
  <c r="CA77" i="2"/>
  <c r="CA78" i="2" s="1"/>
  <c r="CA227" i="2"/>
  <c r="CA65" i="2"/>
  <c r="CA209" i="2"/>
  <c r="CA211" i="2" s="1"/>
  <c r="CA185" i="2"/>
  <c r="CA187" i="2" s="1"/>
  <c r="BY53" i="2"/>
  <c r="BX54" i="2"/>
  <c r="BX55" i="2"/>
  <c r="CA90" i="2"/>
  <c r="CA84" i="2"/>
  <c r="CA225" i="2"/>
  <c r="BZ144" i="2"/>
  <c r="BZ145" i="2"/>
  <c r="BZ130" i="2"/>
  <c r="BZ129" i="2"/>
  <c r="BZ156" i="2"/>
  <c r="BZ157" i="2"/>
  <c r="BZ214" i="2"/>
  <c r="BZ213" i="2"/>
  <c r="CA102" i="2"/>
  <c r="CA228" i="2"/>
  <c r="CA150" i="2"/>
  <c r="BZ171" i="2"/>
  <c r="BZ172" i="2"/>
  <c r="BZ219" i="2"/>
  <c r="BZ220" i="2"/>
  <c r="BZ208" i="2"/>
  <c r="BZ207" i="2"/>
  <c r="BZ199" i="2"/>
  <c r="BZ198" i="2"/>
  <c r="BZ99" i="2"/>
  <c r="BZ100" i="2"/>
  <c r="BZ153" i="2"/>
  <c r="BZ154" i="2"/>
  <c r="CC22" i="2"/>
  <c r="BZ168" i="2"/>
  <c r="BZ169" i="2"/>
  <c r="BZ82" i="2"/>
  <c r="BZ81" i="2"/>
  <c r="BZ121" i="2"/>
  <c r="BZ120" i="2"/>
  <c r="CA111" i="2"/>
  <c r="CA119" i="2"/>
  <c r="CA155" i="2"/>
  <c r="CA167" i="2"/>
  <c r="CA143" i="2"/>
  <c r="CA206" i="2"/>
  <c r="CA170" i="2"/>
  <c r="CA80" i="2"/>
  <c r="CA197" i="2"/>
  <c r="BZ195" i="2"/>
  <c r="BZ196" i="2"/>
  <c r="BZ202" i="2"/>
  <c r="BZ201" i="2"/>
  <c r="BZ126" i="2"/>
  <c r="BZ127" i="2"/>
  <c r="BZ64" i="2"/>
  <c r="BZ63" i="2"/>
  <c r="CD12" i="2"/>
  <c r="BZ162" i="2"/>
  <c r="BZ163" i="2"/>
  <c r="BZ175" i="2"/>
  <c r="BZ174" i="2"/>
  <c r="CD23" i="2"/>
  <c r="CE24" i="2"/>
  <c r="BZ117" i="2"/>
  <c r="BZ118" i="2"/>
  <c r="BZ103" i="2"/>
  <c r="BZ102" i="2"/>
  <c r="BZ105" i="2"/>
  <c r="BZ106" i="2"/>
  <c r="BZ72" i="2"/>
  <c r="BZ73" i="2"/>
  <c r="CA73" i="2" s="1"/>
  <c r="CD44" i="2"/>
  <c r="CC43" i="2"/>
  <c r="BV29" i="2"/>
  <c r="BV28" i="2"/>
  <c r="BW27" i="2"/>
  <c r="BZ87" i="2"/>
  <c r="BZ88" i="2"/>
  <c r="CA88" i="2" s="1"/>
  <c r="BZ181" i="2"/>
  <c r="BZ180" i="2"/>
  <c r="BZ217" i="2"/>
  <c r="BZ216" i="2"/>
  <c r="BZ226" i="2"/>
  <c r="CA226" i="2" s="1"/>
  <c r="BZ225" i="2"/>
  <c r="CA152" i="2"/>
  <c r="CA122" i="2"/>
  <c r="CA146" i="2"/>
  <c r="CA182" i="2"/>
  <c r="CA203" i="2"/>
  <c r="CA218" i="2"/>
  <c r="CA59" i="2"/>
  <c r="CA104" i="2"/>
  <c r="CA194" i="2"/>
  <c r="CA107" i="2"/>
  <c r="CA212" i="2"/>
  <c r="CA125" i="2"/>
  <c r="CA158" i="2"/>
  <c r="CE34" i="2"/>
  <c r="CD33" i="2"/>
  <c r="BZ138" i="2"/>
  <c r="BZ139" i="2"/>
  <c r="BZ76" i="2"/>
  <c r="BZ75" i="2"/>
  <c r="BZ178" i="2"/>
  <c r="CA178" i="2" s="1"/>
  <c r="BZ177" i="2"/>
  <c r="BZ78" i="2"/>
  <c r="BZ79" i="2"/>
  <c r="CE13" i="2"/>
  <c r="CF14" i="2"/>
  <c r="BZ124" i="2"/>
  <c r="BZ123" i="2"/>
  <c r="BZ60" i="2"/>
  <c r="BZ61" i="2"/>
  <c r="CB39" i="2"/>
  <c r="CB38" i="2"/>
  <c r="CA132" i="2"/>
  <c r="CA96" i="2"/>
  <c r="BZ160" i="2"/>
  <c r="BZ159" i="2"/>
  <c r="BZ222" i="2"/>
  <c r="BZ223" i="2"/>
  <c r="BZ90" i="2"/>
  <c r="BZ91" i="2"/>
  <c r="BZ84" i="2"/>
  <c r="BZ85" i="2"/>
  <c r="CA85" i="2" s="1"/>
  <c r="BZ135" i="2"/>
  <c r="BZ136" i="2"/>
  <c r="CB42" i="2"/>
  <c r="CB188" i="2" s="1"/>
  <c r="BZ115" i="2"/>
  <c r="BZ114" i="2"/>
  <c r="BZ229" i="2"/>
  <c r="BZ228" i="2"/>
  <c r="BZ189" i="2"/>
  <c r="BZ190" i="2"/>
  <c r="CA190" i="2" s="1"/>
  <c r="BZ148" i="2"/>
  <c r="BZ147" i="2"/>
  <c r="CA177" i="2"/>
  <c r="CA113" i="2"/>
  <c r="CA179" i="2"/>
  <c r="CA116" i="2"/>
  <c r="CA200" i="2"/>
  <c r="CA161" i="2"/>
  <c r="CA56" i="2"/>
  <c r="CA74" i="2"/>
  <c r="CA173" i="2"/>
  <c r="CA215" i="2"/>
  <c r="CA92" i="2"/>
  <c r="CA98" i="2"/>
  <c r="CA128" i="2"/>
  <c r="CC32" i="2"/>
  <c r="CC37" i="2" s="1"/>
  <c r="BZ97" i="2"/>
  <c r="CA97" i="2" s="1"/>
  <c r="BZ96" i="2"/>
  <c r="BZ112" i="2"/>
  <c r="BZ111" i="2"/>
  <c r="CA223" i="2" l="1"/>
  <c r="CA103" i="2"/>
  <c r="CA193" i="2"/>
  <c r="CA112" i="2"/>
  <c r="CA166" i="2"/>
  <c r="CB140" i="2"/>
  <c r="CB104" i="2"/>
  <c r="CB105" i="2" s="1"/>
  <c r="CB77" i="2"/>
  <c r="CB78" i="2" s="1"/>
  <c r="CB101" i="2"/>
  <c r="CB103" i="2" s="1"/>
  <c r="CB152" i="2"/>
  <c r="CA79" i="2"/>
  <c r="CB227" i="2"/>
  <c r="CB228" i="2" s="1"/>
  <c r="CB83" i="2"/>
  <c r="CB84" i="2" s="1"/>
  <c r="CB212" i="2"/>
  <c r="CB182" i="2"/>
  <c r="CA210" i="2"/>
  <c r="CB125" i="2"/>
  <c r="CB126" i="2" s="1"/>
  <c r="CA186" i="2"/>
  <c r="CB170" i="2"/>
  <c r="CB143" i="2"/>
  <c r="CB144" i="2" s="1"/>
  <c r="CA141" i="2"/>
  <c r="CA67" i="2"/>
  <c r="BX8" i="2"/>
  <c r="BY7" i="2"/>
  <c r="BX9" i="2"/>
  <c r="CB128" i="2"/>
  <c r="CB224" i="2"/>
  <c r="CB226" i="2" s="1"/>
  <c r="CB200" i="2"/>
  <c r="CB201" i="2" s="1"/>
  <c r="CB71" i="2"/>
  <c r="CB72" i="2" s="1"/>
  <c r="CB92" i="2"/>
  <c r="CB179" i="2"/>
  <c r="CB180" i="2" s="1"/>
  <c r="CB89" i="2"/>
  <c r="CB90" i="2" s="1"/>
  <c r="CB59" i="2"/>
  <c r="CB60" i="2" s="1"/>
  <c r="CB176" i="2"/>
  <c r="CA136" i="2"/>
  <c r="CA91" i="2"/>
  <c r="CA64" i="2"/>
  <c r="CA133" i="2"/>
  <c r="CA70" i="2"/>
  <c r="CA229" i="2"/>
  <c r="CB149" i="2"/>
  <c r="CB151" i="2" s="1"/>
  <c r="CB173" i="2"/>
  <c r="CB62" i="2"/>
  <c r="CB110" i="2"/>
  <c r="CB112" i="2" s="1"/>
  <c r="CB194" i="2"/>
  <c r="CB195" i="2" s="1"/>
  <c r="CB164" i="2"/>
  <c r="CB218" i="2"/>
  <c r="CB197" i="2"/>
  <c r="CB198" i="2" s="1"/>
  <c r="BY19" i="2"/>
  <c r="BY18" i="2"/>
  <c r="BZ17" i="2"/>
  <c r="BY54" i="2"/>
  <c r="BZ53" i="2"/>
  <c r="BY48" i="2"/>
  <c r="BZ47" i="2"/>
  <c r="CA139" i="2"/>
  <c r="CA66" i="2"/>
  <c r="CE4" i="2"/>
  <c r="CD3" i="2"/>
  <c r="CD2" i="2" s="1"/>
  <c r="CB65" i="2"/>
  <c r="CB66" i="2" s="1"/>
  <c r="BY55" i="2"/>
  <c r="BY51" i="2"/>
  <c r="BY52" i="2"/>
  <c r="BZ50" i="2"/>
  <c r="CB189" i="2"/>
  <c r="CB190" i="2"/>
  <c r="CA76" i="2"/>
  <c r="CA75" i="2"/>
  <c r="CB165" i="2"/>
  <c r="CB166" i="2"/>
  <c r="CB183" i="2"/>
  <c r="CA196" i="2"/>
  <c r="CA195" i="2"/>
  <c r="BW28" i="2"/>
  <c r="BW29" i="2"/>
  <c r="BX27" i="2"/>
  <c r="CA208" i="2"/>
  <c r="CA207" i="2"/>
  <c r="CA121" i="2"/>
  <c r="CA120" i="2"/>
  <c r="CA94" i="2"/>
  <c r="CB94" i="2" s="1"/>
  <c r="CA93" i="2"/>
  <c r="CB206" i="2"/>
  <c r="CB129" i="2"/>
  <c r="CB102" i="2"/>
  <c r="CB213" i="2"/>
  <c r="CB119" i="2"/>
  <c r="CB68" i="2"/>
  <c r="CB158" i="2"/>
  <c r="CE12" i="2"/>
  <c r="CA126" i="2"/>
  <c r="CA127" i="2"/>
  <c r="CA106" i="2"/>
  <c r="CA105" i="2"/>
  <c r="CA183" i="2"/>
  <c r="CA184" i="2"/>
  <c r="CA154" i="2"/>
  <c r="CA153" i="2"/>
  <c r="CA198" i="2"/>
  <c r="CA199" i="2"/>
  <c r="CA144" i="2"/>
  <c r="CA145" i="2"/>
  <c r="CA117" i="2"/>
  <c r="CA118" i="2"/>
  <c r="CB63" i="2"/>
  <c r="CB219" i="2"/>
  <c r="CB177" i="2"/>
  <c r="CB178" i="2"/>
  <c r="CA204" i="2"/>
  <c r="CA205" i="2"/>
  <c r="CE44" i="2"/>
  <c r="CD43" i="2"/>
  <c r="CA58" i="2"/>
  <c r="CA57" i="2"/>
  <c r="CB142" i="2"/>
  <c r="CB141" i="2"/>
  <c r="CB171" i="2"/>
  <c r="CA216" i="2"/>
  <c r="CA217" i="2"/>
  <c r="CA115" i="2"/>
  <c r="CA114" i="2"/>
  <c r="CB225" i="2"/>
  <c r="CB86" i="2"/>
  <c r="CB113" i="2"/>
  <c r="CB107" i="2"/>
  <c r="CB134" i="2"/>
  <c r="CB137" i="2"/>
  <c r="CD32" i="2"/>
  <c r="CD37" i="2" s="1"/>
  <c r="CA214" i="2"/>
  <c r="CB214" i="2" s="1"/>
  <c r="CA213" i="2"/>
  <c r="CA61" i="2"/>
  <c r="CB61" i="2" s="1"/>
  <c r="CA60" i="2"/>
  <c r="CA147" i="2"/>
  <c r="CA148" i="2"/>
  <c r="CA81" i="2"/>
  <c r="CA82" i="2"/>
  <c r="CA168" i="2"/>
  <c r="CA169" i="2"/>
  <c r="CA100" i="2"/>
  <c r="CA99" i="2"/>
  <c r="CB74" i="2"/>
  <c r="CB174" i="2"/>
  <c r="CB154" i="2"/>
  <c r="CB153" i="2"/>
  <c r="CB93" i="2"/>
  <c r="CB73" i="2"/>
  <c r="CF13" i="2"/>
  <c r="CG14" i="2"/>
  <c r="CA159" i="2"/>
  <c r="CA160" i="2"/>
  <c r="CD22" i="2"/>
  <c r="CC38" i="2"/>
  <c r="CC39" i="2"/>
  <c r="CA181" i="2"/>
  <c r="CA180" i="2"/>
  <c r="CA162" i="2"/>
  <c r="CA163" i="2"/>
  <c r="CB98" i="2"/>
  <c r="CB85" i="2"/>
  <c r="CB116" i="2"/>
  <c r="CA129" i="2"/>
  <c r="CA130" i="2"/>
  <c r="CB130" i="2" s="1"/>
  <c r="CA174" i="2"/>
  <c r="CA175" i="2"/>
  <c r="CB175" i="2" s="1"/>
  <c r="CA201" i="2"/>
  <c r="CA202" i="2"/>
  <c r="CB56" i="2"/>
  <c r="CB203" i="2"/>
  <c r="CB122" i="2"/>
  <c r="CB95" i="2"/>
  <c r="CB167" i="2"/>
  <c r="CB161" i="2"/>
  <c r="CB191" i="2"/>
  <c r="CB185" i="2"/>
  <c r="CB221" i="2"/>
  <c r="CB80" i="2"/>
  <c r="CB215" i="2"/>
  <c r="CB146" i="2"/>
  <c r="CB209" i="2"/>
  <c r="CB155" i="2"/>
  <c r="CB131" i="2"/>
  <c r="CF34" i="2"/>
  <c r="CE33" i="2"/>
  <c r="CA109" i="2"/>
  <c r="CA108" i="2"/>
  <c r="CA219" i="2"/>
  <c r="CA220" i="2"/>
  <c r="CB220" i="2" s="1"/>
  <c r="CA124" i="2"/>
  <c r="CA123" i="2"/>
  <c r="CC42" i="2"/>
  <c r="CF24" i="2"/>
  <c r="CE23" i="2"/>
  <c r="CA171" i="2"/>
  <c r="CA172" i="2"/>
  <c r="CA156" i="2"/>
  <c r="CA157" i="2"/>
  <c r="CB172" i="2" l="1"/>
  <c r="CC227" i="2"/>
  <c r="CB181" i="2"/>
  <c r="CC181" i="2" s="1"/>
  <c r="CB91" i="2"/>
  <c r="CB106" i="2"/>
  <c r="CB199" i="2"/>
  <c r="CB184" i="2"/>
  <c r="CB64" i="2"/>
  <c r="BY8" i="2"/>
  <c r="BY9" i="2"/>
  <c r="BZ7" i="2"/>
  <c r="CB229" i="2"/>
  <c r="CB79" i="2"/>
  <c r="CB127" i="2"/>
  <c r="CB202" i="2"/>
  <c r="CB145" i="2"/>
  <c r="CB150" i="2"/>
  <c r="CB111" i="2"/>
  <c r="CB67" i="2"/>
  <c r="CB196" i="2"/>
  <c r="BZ19" i="2"/>
  <c r="BZ18" i="2"/>
  <c r="CA17" i="2"/>
  <c r="CC128" i="2"/>
  <c r="CC130" i="2" s="1"/>
  <c r="CC209" i="2"/>
  <c r="CC137" i="2"/>
  <c r="CC138" i="2" s="1"/>
  <c r="CC158" i="2"/>
  <c r="CF4" i="2"/>
  <c r="CE3" i="2"/>
  <c r="CE2" i="2" s="1"/>
  <c r="CC170" i="2"/>
  <c r="CC171" i="2" s="1"/>
  <c r="CC143" i="2"/>
  <c r="CC164" i="2"/>
  <c r="CC165" i="2" s="1"/>
  <c r="CC161" i="2"/>
  <c r="CC185" i="2"/>
  <c r="CC186" i="2" s="1"/>
  <c r="CC116" i="2"/>
  <c r="CC117" i="2" s="1"/>
  <c r="CC80" i="2"/>
  <c r="CC81" i="2" s="1"/>
  <c r="CC197" i="2"/>
  <c r="CC77" i="2"/>
  <c r="CC78" i="2" s="1"/>
  <c r="CC194" i="2"/>
  <c r="CC195" i="2" s="1"/>
  <c r="BZ48" i="2"/>
  <c r="CA47" i="2"/>
  <c r="BZ49" i="2"/>
  <c r="CC155" i="2"/>
  <c r="CC156" i="2" s="1"/>
  <c r="CC125" i="2"/>
  <c r="CC218" i="2"/>
  <c r="CC219" i="2" s="1"/>
  <c r="CC71" i="2"/>
  <c r="CC73" i="2" s="1"/>
  <c r="CC89" i="2"/>
  <c r="CC90" i="2" s="1"/>
  <c r="CC149" i="2"/>
  <c r="CC151" i="2" s="1"/>
  <c r="CC86" i="2"/>
  <c r="BZ55" i="2"/>
  <c r="BZ54" i="2"/>
  <c r="CA53" i="2"/>
  <c r="CC179" i="2"/>
  <c r="CC180" i="2" s="1"/>
  <c r="CC215" i="2"/>
  <c r="CC216" i="2" s="1"/>
  <c r="CC146" i="2"/>
  <c r="CC147" i="2" s="1"/>
  <c r="BZ51" i="2"/>
  <c r="CA50" i="2"/>
  <c r="BZ52" i="2"/>
  <c r="CD38" i="2"/>
  <c r="CD39" i="2"/>
  <c r="CC228" i="2"/>
  <c r="CC229" i="2"/>
  <c r="CG34" i="2"/>
  <c r="CF33" i="2"/>
  <c r="CB69" i="2"/>
  <c r="CB70" i="2"/>
  <c r="CC210" i="2"/>
  <c r="CC110" i="2"/>
  <c r="CC206" i="2"/>
  <c r="CC56" i="2"/>
  <c r="CB133" i="2"/>
  <c r="CB132" i="2"/>
  <c r="CB216" i="2"/>
  <c r="CB217" i="2"/>
  <c r="CB193" i="2"/>
  <c r="CB192" i="2"/>
  <c r="CB124" i="2"/>
  <c r="CB123" i="2"/>
  <c r="CB118" i="2"/>
  <c r="CB117" i="2"/>
  <c r="CG13" i="2"/>
  <c r="CH14" i="2"/>
  <c r="CB75" i="2"/>
  <c r="CB76" i="2"/>
  <c r="CB108" i="2"/>
  <c r="CB109" i="2"/>
  <c r="CD42" i="2"/>
  <c r="CB121" i="2"/>
  <c r="CB120" i="2"/>
  <c r="CC198" i="2"/>
  <c r="CC199" i="2"/>
  <c r="CC87" i="2"/>
  <c r="CB187" i="2"/>
  <c r="CC187" i="2" s="1"/>
  <c r="CB186" i="2"/>
  <c r="CE22" i="2"/>
  <c r="CC182" i="2"/>
  <c r="CC59" i="2"/>
  <c r="CF23" i="2"/>
  <c r="CG24" i="2"/>
  <c r="CC98" i="2"/>
  <c r="CC167" i="2"/>
  <c r="CC221" i="2"/>
  <c r="CC176" i="2"/>
  <c r="CC224" i="2"/>
  <c r="CC119" i="2"/>
  <c r="CB162" i="2"/>
  <c r="CB163" i="2"/>
  <c r="CC163" i="2" s="1"/>
  <c r="CB100" i="2"/>
  <c r="CB99" i="2"/>
  <c r="CF12" i="2"/>
  <c r="CB138" i="2"/>
  <c r="CB139" i="2"/>
  <c r="CC139" i="2" s="1"/>
  <c r="CF44" i="2"/>
  <c r="CE43" i="2"/>
  <c r="CB207" i="2"/>
  <c r="CB208" i="2"/>
  <c r="BX28" i="2"/>
  <c r="BX29" i="2"/>
  <c r="BY27" i="2"/>
  <c r="CC126" i="2"/>
  <c r="CC72" i="2"/>
  <c r="CC79" i="2"/>
  <c r="CC162" i="2"/>
  <c r="CB148" i="2"/>
  <c r="CB147" i="2"/>
  <c r="CB96" i="2"/>
  <c r="CB97" i="2"/>
  <c r="CB135" i="2"/>
  <c r="CB136" i="2"/>
  <c r="CB87" i="2"/>
  <c r="CB88" i="2"/>
  <c r="CC88" i="2" s="1"/>
  <c r="CC68" i="2"/>
  <c r="CC113" i="2"/>
  <c r="CC152" i="2"/>
  <c r="CC173" i="2"/>
  <c r="CC131" i="2"/>
  <c r="CC140" i="2"/>
  <c r="CC134" i="2"/>
  <c r="CC122" i="2"/>
  <c r="CB156" i="2"/>
  <c r="CB157" i="2"/>
  <c r="CB82" i="2"/>
  <c r="CB81" i="2"/>
  <c r="CB205" i="2"/>
  <c r="CB204" i="2"/>
  <c r="CC65" i="2"/>
  <c r="CC191" i="2"/>
  <c r="CC83" i="2"/>
  <c r="CC203" i="2"/>
  <c r="CC104" i="2"/>
  <c r="CC107" i="2"/>
  <c r="CC101" i="2"/>
  <c r="CC95" i="2"/>
  <c r="CC212" i="2"/>
  <c r="CC92" i="2"/>
  <c r="CC74" i="2"/>
  <c r="CC200" i="2"/>
  <c r="CC62" i="2"/>
  <c r="CC188" i="2"/>
  <c r="CE32" i="2"/>
  <c r="CE37" i="2" s="1"/>
  <c r="CB210" i="2"/>
  <c r="CB211" i="2"/>
  <c r="CC211" i="2" s="1"/>
  <c r="CB222" i="2"/>
  <c r="CB223" i="2"/>
  <c r="CB168" i="2"/>
  <c r="CB169" i="2"/>
  <c r="CB57" i="2"/>
  <c r="CB58" i="2"/>
  <c r="CB115" i="2"/>
  <c r="CB114" i="2"/>
  <c r="CB160" i="2"/>
  <c r="CB159" i="2"/>
  <c r="CC217" i="2" l="1"/>
  <c r="CC172" i="2"/>
  <c r="CC127" i="2"/>
  <c r="CC145" i="2"/>
  <c r="BZ9" i="2"/>
  <c r="BZ8" i="2"/>
  <c r="CA7" i="2"/>
  <c r="CC220" i="2"/>
  <c r="CC118" i="2"/>
  <c r="CC160" i="2"/>
  <c r="CC129" i="2"/>
  <c r="CC150" i="2"/>
  <c r="CC196" i="2"/>
  <c r="CA19" i="2"/>
  <c r="CA18" i="2"/>
  <c r="CB17" i="2"/>
  <c r="CC166" i="2"/>
  <c r="CC82" i="2"/>
  <c r="CC148" i="2"/>
  <c r="CD182" i="2"/>
  <c r="CC144" i="2"/>
  <c r="CC159" i="2"/>
  <c r="CC91" i="2"/>
  <c r="CA51" i="2"/>
  <c r="CA52" i="2"/>
  <c r="CB50" i="2"/>
  <c r="CA49" i="2"/>
  <c r="CA48" i="2"/>
  <c r="CB47" i="2"/>
  <c r="CC157" i="2"/>
  <c r="CB53" i="2"/>
  <c r="CA54" i="2"/>
  <c r="CA55" i="2"/>
  <c r="CF3" i="2"/>
  <c r="CF2" i="2" s="1"/>
  <c r="CG4" i="2"/>
  <c r="CD183" i="2"/>
  <c r="CC96" i="2"/>
  <c r="CC97" i="2"/>
  <c r="CC205" i="2"/>
  <c r="CC204" i="2"/>
  <c r="CC142" i="2"/>
  <c r="CC141" i="2"/>
  <c r="CC153" i="2"/>
  <c r="CC154" i="2"/>
  <c r="CH24" i="2"/>
  <c r="CG23" i="2"/>
  <c r="CD176" i="2"/>
  <c r="CD131" i="2"/>
  <c r="CD215" i="2"/>
  <c r="CD170" i="2"/>
  <c r="CD56" i="2"/>
  <c r="CD116" i="2"/>
  <c r="CD188" i="2"/>
  <c r="CD224" i="2"/>
  <c r="CH13" i="2"/>
  <c r="CI14" i="2"/>
  <c r="CC190" i="2"/>
  <c r="CC189" i="2"/>
  <c r="CC75" i="2"/>
  <c r="CC76" i="2"/>
  <c r="CC103" i="2"/>
  <c r="CC102" i="2"/>
  <c r="CC84" i="2"/>
  <c r="CC85" i="2"/>
  <c r="CC115" i="2"/>
  <c r="CC114" i="2"/>
  <c r="BY28" i="2"/>
  <c r="BY29" i="2"/>
  <c r="BZ27" i="2"/>
  <c r="CC222" i="2"/>
  <c r="CC223" i="2"/>
  <c r="CF22" i="2"/>
  <c r="CD209" i="2"/>
  <c r="CD83" i="2"/>
  <c r="CD65" i="2"/>
  <c r="CD68" i="2"/>
  <c r="CD98" i="2"/>
  <c r="CD110" i="2"/>
  <c r="CD221" i="2"/>
  <c r="CD62" i="2"/>
  <c r="CD191" i="2"/>
  <c r="CD149" i="2"/>
  <c r="CD164" i="2"/>
  <c r="CD89" i="2"/>
  <c r="CD95" i="2"/>
  <c r="CD158" i="2"/>
  <c r="CD125" i="2"/>
  <c r="CG12" i="2"/>
  <c r="CC57" i="2"/>
  <c r="CC58" i="2"/>
  <c r="CF32" i="2"/>
  <c r="CF37" i="2" s="1"/>
  <c r="CC202" i="2"/>
  <c r="CC201" i="2"/>
  <c r="CC177" i="2"/>
  <c r="CC178" i="2"/>
  <c r="CD227" i="2"/>
  <c r="CD167" i="2"/>
  <c r="CD119" i="2"/>
  <c r="CD104" i="2"/>
  <c r="CD80" i="2"/>
  <c r="CD71" i="2"/>
  <c r="CD74" i="2"/>
  <c r="CC64" i="2"/>
  <c r="CC63" i="2"/>
  <c r="CC94" i="2"/>
  <c r="CC93" i="2"/>
  <c r="CC109" i="2"/>
  <c r="CC108" i="2"/>
  <c r="CC192" i="2"/>
  <c r="CC193" i="2"/>
  <c r="CC124" i="2"/>
  <c r="CC123" i="2"/>
  <c r="CC133" i="2"/>
  <c r="CC132" i="2"/>
  <c r="CC70" i="2"/>
  <c r="CC69" i="2"/>
  <c r="CE42" i="2"/>
  <c r="CC120" i="2"/>
  <c r="CC121" i="2"/>
  <c r="CC168" i="2"/>
  <c r="CC169" i="2"/>
  <c r="CC60" i="2"/>
  <c r="CC61" i="2"/>
  <c r="CD92" i="2"/>
  <c r="CD173" i="2"/>
  <c r="CD179" i="2"/>
  <c r="CD212" i="2"/>
  <c r="CD77" i="2"/>
  <c r="CD134" i="2"/>
  <c r="CD185" i="2"/>
  <c r="CD86" i="2"/>
  <c r="CD101" i="2"/>
  <c r="CD152" i="2"/>
  <c r="CE152" i="2" s="1"/>
  <c r="CD161" i="2"/>
  <c r="CD200" i="2"/>
  <c r="CD197" i="2"/>
  <c r="CC207" i="2"/>
  <c r="CC208" i="2"/>
  <c r="CH34" i="2"/>
  <c r="CG33" i="2"/>
  <c r="CE38" i="2"/>
  <c r="CE39" i="2"/>
  <c r="CC214" i="2"/>
  <c r="CC213" i="2"/>
  <c r="CC106" i="2"/>
  <c r="CC105" i="2"/>
  <c r="CC66" i="2"/>
  <c r="CC67" i="2"/>
  <c r="CC135" i="2"/>
  <c r="CC136" i="2"/>
  <c r="CC175" i="2"/>
  <c r="CC174" i="2"/>
  <c r="CF43" i="2"/>
  <c r="CG44" i="2"/>
  <c r="CC226" i="2"/>
  <c r="CC225" i="2"/>
  <c r="CC100" i="2"/>
  <c r="CC99" i="2"/>
  <c r="CC184" i="2"/>
  <c r="CC183" i="2"/>
  <c r="CD194" i="2"/>
  <c r="CD218" i="2"/>
  <c r="CD146" i="2"/>
  <c r="CD203" i="2"/>
  <c r="CD107" i="2"/>
  <c r="CD143" i="2"/>
  <c r="CD137" i="2"/>
  <c r="CD155" i="2"/>
  <c r="CD122" i="2"/>
  <c r="CD128" i="2"/>
  <c r="CD59" i="2"/>
  <c r="CD206" i="2"/>
  <c r="CD140" i="2"/>
  <c r="CD113" i="2"/>
  <c r="CC111" i="2"/>
  <c r="CC112" i="2"/>
  <c r="CD184" i="2" l="1"/>
  <c r="CA9" i="2"/>
  <c r="CA8" i="2"/>
  <c r="CB7" i="2"/>
  <c r="CE119" i="2"/>
  <c r="CE120" i="2" s="1"/>
  <c r="CB18" i="2"/>
  <c r="CB19" i="2"/>
  <c r="CC17" i="2"/>
  <c r="CE182" i="2"/>
  <c r="CE183" i="2" s="1"/>
  <c r="CE89" i="2"/>
  <c r="CE90" i="2" s="1"/>
  <c r="CE71" i="2"/>
  <c r="CE72" i="2" s="1"/>
  <c r="CE188" i="2"/>
  <c r="CE189" i="2" s="1"/>
  <c r="CE155" i="2"/>
  <c r="CE156" i="2" s="1"/>
  <c r="CE149" i="2"/>
  <c r="CE150" i="2" s="1"/>
  <c r="CE116" i="2"/>
  <c r="CE164" i="2"/>
  <c r="CE165" i="2" s="1"/>
  <c r="CG3" i="2"/>
  <c r="CG2" i="2" s="1"/>
  <c r="CH4" i="2"/>
  <c r="CC53" i="2"/>
  <c r="CB55" i="2"/>
  <c r="CB54" i="2"/>
  <c r="CE125" i="2"/>
  <c r="CE191" i="2"/>
  <c r="CE192" i="2" s="1"/>
  <c r="CE170" i="2"/>
  <c r="CE171" i="2" s="1"/>
  <c r="CE98" i="2"/>
  <c r="CE215" i="2"/>
  <c r="CB52" i="2"/>
  <c r="CB51" i="2"/>
  <c r="CC50" i="2"/>
  <c r="CE143" i="2"/>
  <c r="CE144" i="2" s="1"/>
  <c r="CE77" i="2"/>
  <c r="CE78" i="2" s="1"/>
  <c r="CE59" i="2"/>
  <c r="CE60" i="2" s="1"/>
  <c r="CE95" i="2"/>
  <c r="CE96" i="2" s="1"/>
  <c r="CE74" i="2"/>
  <c r="CE101" i="2"/>
  <c r="CE102" i="2" s="1"/>
  <c r="CE140" i="2"/>
  <c r="CE141" i="2" s="1"/>
  <c r="CE185" i="2"/>
  <c r="CE186" i="2" s="1"/>
  <c r="CE161" i="2"/>
  <c r="CE162" i="2" s="1"/>
  <c r="CE65" i="2"/>
  <c r="CE66" i="2" s="1"/>
  <c r="CE224" i="2"/>
  <c r="CE225" i="2" s="1"/>
  <c r="CE68" i="2"/>
  <c r="CE110" i="2"/>
  <c r="CC47" i="2"/>
  <c r="CB49" i="2"/>
  <c r="CB48" i="2"/>
  <c r="CF38" i="2"/>
  <c r="CF39" i="2"/>
  <c r="CE153" i="2"/>
  <c r="CD114" i="2"/>
  <c r="CD115" i="2"/>
  <c r="CD219" i="2"/>
  <c r="CD220" i="2"/>
  <c r="CD88" i="2"/>
  <c r="CD87" i="2"/>
  <c r="CE216" i="2"/>
  <c r="CE117" i="2"/>
  <c r="CE86" i="2"/>
  <c r="CD82" i="2"/>
  <c r="CD81" i="2"/>
  <c r="CD228" i="2"/>
  <c r="CD229" i="2"/>
  <c r="CD160" i="2"/>
  <c r="CD159" i="2"/>
  <c r="CD222" i="2"/>
  <c r="CD223" i="2"/>
  <c r="CD117" i="2"/>
  <c r="CD118" i="2"/>
  <c r="CD132" i="2"/>
  <c r="CD133" i="2"/>
  <c r="CD124" i="2"/>
  <c r="CD123" i="2"/>
  <c r="CD195" i="2"/>
  <c r="CD196" i="2"/>
  <c r="CI34" i="2"/>
  <c r="CH33" i="2"/>
  <c r="CD163" i="2"/>
  <c r="CD162" i="2"/>
  <c r="CD186" i="2"/>
  <c r="CD187" i="2"/>
  <c r="CD213" i="2"/>
  <c r="CD214" i="2"/>
  <c r="CD94" i="2"/>
  <c r="CD93" i="2"/>
  <c r="CE212" i="2"/>
  <c r="CE131" i="2"/>
  <c r="CE99" i="2"/>
  <c r="CE126" i="2"/>
  <c r="CE122" i="2"/>
  <c r="CE75" i="2"/>
  <c r="CE80" i="2"/>
  <c r="CE221" i="2"/>
  <c r="CE92" i="2"/>
  <c r="CD106" i="2"/>
  <c r="CD105" i="2"/>
  <c r="CD96" i="2"/>
  <c r="CD97" i="2"/>
  <c r="CE97" i="2" s="1"/>
  <c r="CD150" i="2"/>
  <c r="CD151" i="2"/>
  <c r="CE151" i="2" s="1"/>
  <c r="CD112" i="2"/>
  <c r="CD111" i="2"/>
  <c r="CD85" i="2"/>
  <c r="CD84" i="2"/>
  <c r="CH12" i="2"/>
  <c r="CD58" i="2"/>
  <c r="CD57" i="2"/>
  <c r="CD177" i="2"/>
  <c r="CD178" i="2"/>
  <c r="CD130" i="2"/>
  <c r="CD129" i="2"/>
  <c r="CG32" i="2"/>
  <c r="CG37" i="2" s="1"/>
  <c r="CE184" i="2"/>
  <c r="CD166" i="2"/>
  <c r="CD165" i="2"/>
  <c r="CD66" i="2"/>
  <c r="CD67" i="2"/>
  <c r="CJ14" i="2"/>
  <c r="CI13" i="2"/>
  <c r="CD142" i="2"/>
  <c r="CD141" i="2"/>
  <c r="CD109" i="2"/>
  <c r="CD108" i="2"/>
  <c r="CF42" i="2"/>
  <c r="CF92" i="2" s="1"/>
  <c r="CF164" i="2"/>
  <c r="CF155" i="2"/>
  <c r="CD207" i="2"/>
  <c r="CD208" i="2"/>
  <c r="CD157" i="2"/>
  <c r="CD156" i="2"/>
  <c r="CD205" i="2"/>
  <c r="CD204" i="2"/>
  <c r="CD153" i="2"/>
  <c r="CD154" i="2"/>
  <c r="CE154" i="2" s="1"/>
  <c r="CD136" i="2"/>
  <c r="CD135" i="2"/>
  <c r="CD181" i="2"/>
  <c r="CD180" i="2"/>
  <c r="CE197" i="2"/>
  <c r="CE194" i="2"/>
  <c r="CE176" i="2"/>
  <c r="CF176" i="2" s="1"/>
  <c r="CE134" i="2"/>
  <c r="CE83" i="2"/>
  <c r="CE113" i="2"/>
  <c r="CE62" i="2"/>
  <c r="CE179" i="2"/>
  <c r="CE158" i="2"/>
  <c r="CE104" i="2"/>
  <c r="CE209" i="2"/>
  <c r="CE167" i="2"/>
  <c r="CE218" i="2"/>
  <c r="CE200" i="2"/>
  <c r="CD75" i="2"/>
  <c r="CD76" i="2"/>
  <c r="CE76" i="2" s="1"/>
  <c r="CD120" i="2"/>
  <c r="CD121" i="2"/>
  <c r="CD193" i="2"/>
  <c r="CD192" i="2"/>
  <c r="CD100" i="2"/>
  <c r="CD99" i="2"/>
  <c r="CD210" i="2"/>
  <c r="CD211" i="2"/>
  <c r="CD226" i="2"/>
  <c r="CD225" i="2"/>
  <c r="CD171" i="2"/>
  <c r="CD172" i="2"/>
  <c r="CG22" i="2"/>
  <c r="CD144" i="2"/>
  <c r="CD145" i="2"/>
  <c r="CE145" i="2" s="1"/>
  <c r="CH44" i="2"/>
  <c r="CG43" i="2"/>
  <c r="CD201" i="2"/>
  <c r="CD202" i="2"/>
  <c r="CD78" i="2"/>
  <c r="CD79" i="2"/>
  <c r="CE111" i="2"/>
  <c r="CD61" i="2"/>
  <c r="CD60" i="2"/>
  <c r="CD139" i="2"/>
  <c r="CD138" i="2"/>
  <c r="CD148" i="2"/>
  <c r="CD147" i="2"/>
  <c r="CD199" i="2"/>
  <c r="CD198" i="2"/>
  <c r="CD102" i="2"/>
  <c r="CD103" i="2"/>
  <c r="CD175" i="2"/>
  <c r="CD174" i="2"/>
  <c r="CE203" i="2"/>
  <c r="CE107" i="2"/>
  <c r="CE173" i="2"/>
  <c r="CE146" i="2"/>
  <c r="CE128" i="2"/>
  <c r="CE206" i="2"/>
  <c r="CE227" i="2"/>
  <c r="CE56" i="2"/>
  <c r="CE137" i="2"/>
  <c r="CD73" i="2"/>
  <c r="CD72" i="2"/>
  <c r="CD168" i="2"/>
  <c r="CD169" i="2"/>
  <c r="CD126" i="2"/>
  <c r="CD127" i="2"/>
  <c r="CD90" i="2"/>
  <c r="CD91" i="2"/>
  <c r="CE91" i="2" s="1"/>
  <c r="CD63" i="2"/>
  <c r="CD64" i="2"/>
  <c r="CD69" i="2"/>
  <c r="CD70" i="2"/>
  <c r="CE70" i="2" s="1"/>
  <c r="BZ28" i="2"/>
  <c r="BZ29" i="2"/>
  <c r="CA27" i="2"/>
  <c r="CD190" i="2"/>
  <c r="CD189" i="2"/>
  <c r="CD217" i="2"/>
  <c r="CD216" i="2"/>
  <c r="CI24" i="2"/>
  <c r="CH23" i="2"/>
  <c r="CE67" i="2" l="1"/>
  <c r="CE217" i="2"/>
  <c r="CE127" i="2"/>
  <c r="CE79" i="2"/>
  <c r="CE112" i="2"/>
  <c r="CE163" i="2"/>
  <c r="CE103" i="2"/>
  <c r="CF68" i="2"/>
  <c r="CF69" i="2" s="1"/>
  <c r="CE121" i="2"/>
  <c r="CE100" i="2"/>
  <c r="CF83" i="2"/>
  <c r="CF84" i="2" s="1"/>
  <c r="CF221" i="2"/>
  <c r="CF222" i="2" s="1"/>
  <c r="CE69" i="2"/>
  <c r="CB8" i="2"/>
  <c r="CB9" i="2"/>
  <c r="CC7" i="2"/>
  <c r="CE157" i="2"/>
  <c r="CE187" i="2"/>
  <c r="CE61" i="2"/>
  <c r="CE193" i="2"/>
  <c r="CF116" i="2"/>
  <c r="CF118" i="2" s="1"/>
  <c r="CC19" i="2"/>
  <c r="CC18" i="2"/>
  <c r="CD17" i="2"/>
  <c r="CE73" i="2"/>
  <c r="CE118" i="2"/>
  <c r="CE166" i="2"/>
  <c r="CF166" i="2" s="1"/>
  <c r="CC48" i="2"/>
  <c r="CC49" i="2"/>
  <c r="CD47" i="2"/>
  <c r="CC55" i="2"/>
  <c r="CC54" i="2"/>
  <c r="CD53" i="2"/>
  <c r="CI4" i="2"/>
  <c r="CH3" i="2"/>
  <c r="CH2" i="2" s="1"/>
  <c r="CE226" i="2"/>
  <c r="CE190" i="2"/>
  <c r="CE172" i="2"/>
  <c r="CE142" i="2"/>
  <c r="CD50" i="2"/>
  <c r="CC52" i="2"/>
  <c r="CC51" i="2"/>
  <c r="CF117" i="2"/>
  <c r="CE229" i="2"/>
  <c r="CE228" i="2"/>
  <c r="CE109" i="2"/>
  <c r="CE108" i="2"/>
  <c r="CE169" i="2"/>
  <c r="CE168" i="2"/>
  <c r="CE180" i="2"/>
  <c r="CE181" i="2"/>
  <c r="CE199" i="2"/>
  <c r="CE198" i="2"/>
  <c r="CF70" i="2"/>
  <c r="CF156" i="2"/>
  <c r="CF157" i="2"/>
  <c r="CF165" i="2"/>
  <c r="CF93" i="2"/>
  <c r="CF173" i="2"/>
  <c r="CF143" i="2"/>
  <c r="CF122" i="2"/>
  <c r="CF62" i="2"/>
  <c r="CF209" i="2"/>
  <c r="CF89" i="2"/>
  <c r="CF104" i="2"/>
  <c r="CG38" i="2"/>
  <c r="CG39" i="2"/>
  <c r="CE133" i="2"/>
  <c r="CE132" i="2"/>
  <c r="CJ24" i="2"/>
  <c r="CI23" i="2"/>
  <c r="CE139" i="2"/>
  <c r="CE138" i="2"/>
  <c r="CE207" i="2"/>
  <c r="CE208" i="2"/>
  <c r="CE205" i="2"/>
  <c r="CE204" i="2"/>
  <c r="CE210" i="2"/>
  <c r="CE211" i="2"/>
  <c r="CE64" i="2"/>
  <c r="CE63" i="2"/>
  <c r="CE136" i="2"/>
  <c r="CE135" i="2"/>
  <c r="CF215" i="2"/>
  <c r="CF194" i="2"/>
  <c r="CF119" i="2"/>
  <c r="CF65" i="2"/>
  <c r="CF197" i="2"/>
  <c r="CF170" i="2"/>
  <c r="CF152" i="2"/>
  <c r="CF191" i="2"/>
  <c r="CF107" i="2"/>
  <c r="CF110" i="2"/>
  <c r="CF128" i="2"/>
  <c r="CF125" i="2"/>
  <c r="CF227" i="2"/>
  <c r="CF56" i="2"/>
  <c r="CE214" i="2"/>
  <c r="CE213" i="2"/>
  <c r="CG42" i="2"/>
  <c r="CE202" i="2"/>
  <c r="CE201" i="2"/>
  <c r="CE105" i="2"/>
  <c r="CE106" i="2"/>
  <c r="CE115" i="2"/>
  <c r="CE114" i="2"/>
  <c r="CE177" i="2"/>
  <c r="CE178" i="2"/>
  <c r="CF178" i="2" s="1"/>
  <c r="CF113" i="2"/>
  <c r="CF179" i="2"/>
  <c r="CF146" i="2"/>
  <c r="CF98" i="2"/>
  <c r="CF200" i="2"/>
  <c r="CF74" i="2"/>
  <c r="CF224" i="2"/>
  <c r="CF167" i="2"/>
  <c r="CF212" i="2"/>
  <c r="CF182" i="2"/>
  <c r="CF59" i="2"/>
  <c r="CF101" i="2"/>
  <c r="CF203" i="2"/>
  <c r="CF149" i="2"/>
  <c r="CF131" i="2"/>
  <c r="CI12" i="2"/>
  <c r="CE93" i="2"/>
  <c r="CE94" i="2"/>
  <c r="CF94" i="2" s="1"/>
  <c r="CE81" i="2"/>
  <c r="CE82" i="2"/>
  <c r="CH32" i="2"/>
  <c r="CH37" i="2" s="1"/>
  <c r="CE87" i="2"/>
  <c r="CE88" i="2"/>
  <c r="CH22" i="2"/>
  <c r="CF177" i="2"/>
  <c r="CA28" i="2"/>
  <c r="CA29" i="2"/>
  <c r="CB27" i="2"/>
  <c r="CE129" i="2"/>
  <c r="CE130" i="2"/>
  <c r="CE174" i="2"/>
  <c r="CE175" i="2"/>
  <c r="CE57" i="2"/>
  <c r="CE58" i="2"/>
  <c r="CE148" i="2"/>
  <c r="CE147" i="2"/>
  <c r="CI44" i="2"/>
  <c r="CH43" i="2"/>
  <c r="CE219" i="2"/>
  <c r="CE220" i="2"/>
  <c r="CE159" i="2"/>
  <c r="CE160" i="2"/>
  <c r="CE84" i="2"/>
  <c r="CE85" i="2"/>
  <c r="CE196" i="2"/>
  <c r="CE195" i="2"/>
  <c r="CF134" i="2"/>
  <c r="CF185" i="2"/>
  <c r="CF71" i="2"/>
  <c r="CF137" i="2"/>
  <c r="CF218" i="2"/>
  <c r="CF77" i="2"/>
  <c r="CF80" i="2"/>
  <c r="CF86" i="2"/>
  <c r="CF95" i="2"/>
  <c r="CF140" i="2"/>
  <c r="CF158" i="2"/>
  <c r="CF206" i="2"/>
  <c r="CF161" i="2"/>
  <c r="CF188" i="2"/>
  <c r="CK14" i="2"/>
  <c r="CJ13" i="2"/>
  <c r="CE222" i="2"/>
  <c r="CE223" i="2"/>
  <c r="CE123" i="2"/>
  <c r="CE124" i="2"/>
  <c r="CI33" i="2"/>
  <c r="CJ34" i="2"/>
  <c r="CF85" i="2" l="1"/>
  <c r="CC9" i="2"/>
  <c r="CD7" i="2"/>
  <c r="CC8" i="2"/>
  <c r="CF223" i="2"/>
  <c r="CD19" i="2"/>
  <c r="CD18" i="2"/>
  <c r="CE17" i="2"/>
  <c r="CG134" i="2"/>
  <c r="CG164" i="2"/>
  <c r="CG170" i="2"/>
  <c r="CG171" i="2" s="1"/>
  <c r="CG137" i="2"/>
  <c r="CG138" i="2" s="1"/>
  <c r="CG152" i="2"/>
  <c r="CG153" i="2" s="1"/>
  <c r="CG86" i="2"/>
  <c r="CG155" i="2"/>
  <c r="CG157" i="2" s="1"/>
  <c r="CJ4" i="2"/>
  <c r="CI3" i="2"/>
  <c r="CI2" i="2" s="1"/>
  <c r="CD49" i="2"/>
  <c r="CE47" i="2"/>
  <c r="CD48" i="2"/>
  <c r="CG56" i="2"/>
  <c r="CG57" i="2" s="1"/>
  <c r="CG113" i="2"/>
  <c r="CD55" i="2"/>
  <c r="CE53" i="2"/>
  <c r="CD54" i="2"/>
  <c r="CG119" i="2"/>
  <c r="CG215" i="2"/>
  <c r="CG216" i="2" s="1"/>
  <c r="CD52" i="2"/>
  <c r="CE50" i="2"/>
  <c r="CD51" i="2"/>
  <c r="CG218" i="2"/>
  <c r="CG194" i="2"/>
  <c r="CG195" i="2" s="1"/>
  <c r="CG135" i="2"/>
  <c r="CF160" i="2"/>
  <c r="CF159" i="2"/>
  <c r="CF72" i="2"/>
  <c r="CF73" i="2"/>
  <c r="CF102" i="2"/>
  <c r="CF103" i="2"/>
  <c r="CF100" i="2"/>
  <c r="CF99" i="2"/>
  <c r="CG165" i="2"/>
  <c r="CG166" i="2"/>
  <c r="CG158" i="2"/>
  <c r="CG87" i="2"/>
  <c r="CF58" i="2"/>
  <c r="CF57" i="2"/>
  <c r="CF106" i="2"/>
  <c r="CF105" i="2"/>
  <c r="CF124" i="2"/>
  <c r="CF123" i="2"/>
  <c r="CF142" i="2"/>
  <c r="CF141" i="2"/>
  <c r="CF187" i="2"/>
  <c r="CF186" i="2"/>
  <c r="CF61" i="2"/>
  <c r="CF60" i="2"/>
  <c r="CF112" i="2"/>
  <c r="CF111" i="2"/>
  <c r="CF121" i="2"/>
  <c r="CG121" i="2" s="1"/>
  <c r="CF120" i="2"/>
  <c r="CI32" i="2"/>
  <c r="CI37" i="2" s="1"/>
  <c r="CF96" i="2"/>
  <c r="CF97" i="2"/>
  <c r="CF135" i="2"/>
  <c r="CF136" i="2"/>
  <c r="CF151" i="2"/>
  <c r="CF150" i="2"/>
  <c r="CF183" i="2"/>
  <c r="CF184" i="2"/>
  <c r="CF76" i="2"/>
  <c r="CF75" i="2"/>
  <c r="CF180" i="2"/>
  <c r="CF181" i="2"/>
  <c r="CG185" i="2"/>
  <c r="CG206" i="2"/>
  <c r="CG80" i="2"/>
  <c r="CG65" i="2"/>
  <c r="CG83" i="2"/>
  <c r="CG209" i="2"/>
  <c r="CG101" i="2"/>
  <c r="CG116" i="2"/>
  <c r="CG128" i="2"/>
  <c r="CG59" i="2"/>
  <c r="CG200" i="2"/>
  <c r="CG146" i="2"/>
  <c r="CG191" i="2"/>
  <c r="CG77" i="2"/>
  <c r="CF108" i="2"/>
  <c r="CF109" i="2"/>
  <c r="CF171" i="2"/>
  <c r="CF172" i="2"/>
  <c r="CF196" i="2"/>
  <c r="CF195" i="2"/>
  <c r="CI22" i="2"/>
  <c r="CF210" i="2"/>
  <c r="CF211" i="2"/>
  <c r="CF175" i="2"/>
  <c r="CF174" i="2"/>
  <c r="CK13" i="2"/>
  <c r="CL14" i="2"/>
  <c r="CF81" i="2"/>
  <c r="CF82" i="2"/>
  <c r="CB29" i="2"/>
  <c r="CB28" i="2"/>
  <c r="CC27" i="2"/>
  <c r="CF168" i="2"/>
  <c r="CF169" i="2"/>
  <c r="CG120" i="2"/>
  <c r="CG219" i="2"/>
  <c r="CG167" i="2"/>
  <c r="CG114" i="2"/>
  <c r="CG156" i="2"/>
  <c r="CF129" i="2"/>
  <c r="CF130" i="2"/>
  <c r="CF66" i="2"/>
  <c r="CF67" i="2"/>
  <c r="CJ33" i="2"/>
  <c r="CK34" i="2"/>
  <c r="CF190" i="2"/>
  <c r="CF189" i="2"/>
  <c r="CF78" i="2"/>
  <c r="CF79" i="2"/>
  <c r="CH39" i="2"/>
  <c r="CH38" i="2"/>
  <c r="CF132" i="2"/>
  <c r="CF133" i="2"/>
  <c r="CF225" i="2"/>
  <c r="CF226" i="2"/>
  <c r="CF147" i="2"/>
  <c r="CF148" i="2"/>
  <c r="CG140" i="2"/>
  <c r="CG176" i="2"/>
  <c r="CG95" i="2"/>
  <c r="CG122" i="2"/>
  <c r="CG227" i="2"/>
  <c r="CG224" i="2"/>
  <c r="CG110" i="2"/>
  <c r="CG143" i="2"/>
  <c r="CG203" i="2"/>
  <c r="CG98" i="2"/>
  <c r="CG71" i="2"/>
  <c r="CG89" i="2"/>
  <c r="CG188" i="2"/>
  <c r="CG131" i="2"/>
  <c r="CG212" i="2"/>
  <c r="CF229" i="2"/>
  <c r="CF228" i="2"/>
  <c r="CF153" i="2"/>
  <c r="CF154" i="2"/>
  <c r="CG154" i="2" s="1"/>
  <c r="CF90" i="2"/>
  <c r="CF91" i="2"/>
  <c r="CF145" i="2"/>
  <c r="CF144" i="2"/>
  <c r="CF163" i="2"/>
  <c r="CF162" i="2"/>
  <c r="CF219" i="2"/>
  <c r="CF220" i="2"/>
  <c r="CH42" i="2"/>
  <c r="CJ12" i="2"/>
  <c r="CF208" i="2"/>
  <c r="CF207" i="2"/>
  <c r="CF87" i="2"/>
  <c r="CF88" i="2"/>
  <c r="CG88" i="2" s="1"/>
  <c r="CF139" i="2"/>
  <c r="CF138" i="2"/>
  <c r="CJ44" i="2"/>
  <c r="CI43" i="2"/>
  <c r="CF205" i="2"/>
  <c r="CF204" i="2"/>
  <c r="CF214" i="2"/>
  <c r="CF213" i="2"/>
  <c r="CF202" i="2"/>
  <c r="CF201" i="2"/>
  <c r="CF114" i="2"/>
  <c r="CF115" i="2"/>
  <c r="CG115" i="2" s="1"/>
  <c r="CG197" i="2"/>
  <c r="CG149" i="2"/>
  <c r="CG161" i="2"/>
  <c r="CG92" i="2"/>
  <c r="CG221" i="2"/>
  <c r="CG107" i="2"/>
  <c r="CG182" i="2"/>
  <c r="CG173" i="2"/>
  <c r="CG62" i="2"/>
  <c r="CG68" i="2"/>
  <c r="CG125" i="2"/>
  <c r="CG104" i="2"/>
  <c r="CG74" i="2"/>
  <c r="CG179" i="2"/>
  <c r="CF127" i="2"/>
  <c r="CF126" i="2"/>
  <c r="CF193" i="2"/>
  <c r="CF192" i="2"/>
  <c r="CF199" i="2"/>
  <c r="CF198" i="2"/>
  <c r="CF217" i="2"/>
  <c r="CF216" i="2"/>
  <c r="CJ23" i="2"/>
  <c r="CK24" i="2"/>
  <c r="CF63" i="2"/>
  <c r="CF64" i="2"/>
  <c r="CD9" i="2" l="1"/>
  <c r="CD8" i="2"/>
  <c r="CE7" i="2"/>
  <c r="CH176" i="2"/>
  <c r="CI176" i="2" s="1"/>
  <c r="CG136" i="2"/>
  <c r="CE19" i="2"/>
  <c r="CE18" i="2"/>
  <c r="CF17" i="2"/>
  <c r="CG196" i="2"/>
  <c r="CG139" i="2"/>
  <c r="CG172" i="2"/>
  <c r="CG220" i="2"/>
  <c r="CG58" i="2"/>
  <c r="CF47" i="2"/>
  <c r="CE49" i="2"/>
  <c r="CE48" i="2"/>
  <c r="CF53" i="2"/>
  <c r="CE54" i="2"/>
  <c r="CE55" i="2"/>
  <c r="CH92" i="2"/>
  <c r="CH93" i="2" s="1"/>
  <c r="CH152" i="2"/>
  <c r="CF50" i="2"/>
  <c r="CE51" i="2"/>
  <c r="CE52" i="2"/>
  <c r="CH146" i="2"/>
  <c r="CH147" i="2" s="1"/>
  <c r="CJ3" i="2"/>
  <c r="CJ2" i="2" s="1"/>
  <c r="CK4" i="2"/>
  <c r="CG217" i="2"/>
  <c r="CH164" i="2"/>
  <c r="CI38" i="2"/>
  <c r="CI39" i="2"/>
  <c r="CH177" i="2"/>
  <c r="CJ22" i="2"/>
  <c r="CG76" i="2"/>
  <c r="CG75" i="2"/>
  <c r="CG63" i="2"/>
  <c r="CG64" i="2"/>
  <c r="CG223" i="2"/>
  <c r="CG222" i="2"/>
  <c r="CG199" i="2"/>
  <c r="CG198" i="2"/>
  <c r="CH154" i="2"/>
  <c r="CH153" i="2"/>
  <c r="CH131" i="2"/>
  <c r="CG73" i="2"/>
  <c r="CG72" i="2"/>
  <c r="CG111" i="2"/>
  <c r="CG112" i="2"/>
  <c r="CG97" i="2"/>
  <c r="CG96" i="2"/>
  <c r="CJ32" i="2"/>
  <c r="CJ37" i="2" s="1"/>
  <c r="CC29" i="2"/>
  <c r="CC28" i="2"/>
  <c r="CD27" i="2"/>
  <c r="CG130" i="2"/>
  <c r="CG129" i="2"/>
  <c r="CG207" i="2"/>
  <c r="CG208" i="2"/>
  <c r="CG159" i="2"/>
  <c r="CG160" i="2"/>
  <c r="CG175" i="2"/>
  <c r="CG174" i="2"/>
  <c r="CG94" i="2"/>
  <c r="CG93" i="2"/>
  <c r="CI42" i="2"/>
  <c r="CI152" i="2" s="1"/>
  <c r="CH125" i="2"/>
  <c r="CH71" i="2"/>
  <c r="CH194" i="2"/>
  <c r="CH62" i="2"/>
  <c r="CH197" i="2"/>
  <c r="CH155" i="2"/>
  <c r="CG133" i="2"/>
  <c r="CG132" i="2"/>
  <c r="CG225" i="2"/>
  <c r="CG226" i="2"/>
  <c r="CG168" i="2"/>
  <c r="CG169" i="2"/>
  <c r="CL13" i="2"/>
  <c r="CM14" i="2"/>
  <c r="CG147" i="2"/>
  <c r="CG148" i="2"/>
  <c r="CH148" i="2" s="1"/>
  <c r="CG85" i="2"/>
  <c r="CG84" i="2"/>
  <c r="CG186" i="2"/>
  <c r="CG187" i="2"/>
  <c r="CG126" i="2"/>
  <c r="CG127" i="2"/>
  <c r="CG184" i="2"/>
  <c r="CG183" i="2"/>
  <c r="CG163" i="2"/>
  <c r="CG162" i="2"/>
  <c r="CJ43" i="2"/>
  <c r="CK44" i="2"/>
  <c r="CH134" i="2"/>
  <c r="CH212" i="2"/>
  <c r="CH143" i="2"/>
  <c r="CH95" i="2"/>
  <c r="CH107" i="2"/>
  <c r="CH182" i="2"/>
  <c r="CH206" i="2"/>
  <c r="CH191" i="2"/>
  <c r="CH173" i="2"/>
  <c r="CH158" i="2"/>
  <c r="CH149" i="2"/>
  <c r="CH128" i="2"/>
  <c r="CH119" i="2"/>
  <c r="CH68" i="2"/>
  <c r="CH80" i="2"/>
  <c r="CH218" i="2"/>
  <c r="CG190" i="2"/>
  <c r="CG189" i="2"/>
  <c r="CG204" i="2"/>
  <c r="CG205" i="2"/>
  <c r="CG228" i="2"/>
  <c r="CG229" i="2"/>
  <c r="CG141" i="2"/>
  <c r="CG142" i="2"/>
  <c r="CK12" i="2"/>
  <c r="CG201" i="2"/>
  <c r="CG202" i="2"/>
  <c r="CG117" i="2"/>
  <c r="CG118" i="2"/>
  <c r="CG66" i="2"/>
  <c r="CG67" i="2"/>
  <c r="CH165" i="2"/>
  <c r="CH166" i="2"/>
  <c r="CH113" i="2"/>
  <c r="CH74" i="2"/>
  <c r="CH77" i="2"/>
  <c r="CH203" i="2"/>
  <c r="CH86" i="2"/>
  <c r="CH137" i="2"/>
  <c r="CH104" i="2"/>
  <c r="CH98" i="2"/>
  <c r="CG214" i="2"/>
  <c r="CG213" i="2"/>
  <c r="CG192" i="2"/>
  <c r="CG193" i="2"/>
  <c r="CG211" i="2"/>
  <c r="CG210" i="2"/>
  <c r="CG106" i="2"/>
  <c r="CG105" i="2"/>
  <c r="CH170" i="2"/>
  <c r="CH179" i="2"/>
  <c r="CH227" i="2"/>
  <c r="CH110" i="2"/>
  <c r="CH188" i="2"/>
  <c r="CH185" i="2"/>
  <c r="CH122" i="2"/>
  <c r="CG100" i="2"/>
  <c r="CG99" i="2"/>
  <c r="CG178" i="2"/>
  <c r="CG177" i="2"/>
  <c r="CL24" i="2"/>
  <c r="CK23" i="2"/>
  <c r="CG181" i="2"/>
  <c r="CG180" i="2"/>
  <c r="CG70" i="2"/>
  <c r="CG69" i="2"/>
  <c r="CG109" i="2"/>
  <c r="CG108" i="2"/>
  <c r="CG151" i="2"/>
  <c r="CG150" i="2"/>
  <c r="CH65" i="2"/>
  <c r="CH221" i="2"/>
  <c r="CH161" i="2"/>
  <c r="CH209" i="2"/>
  <c r="CH140" i="2"/>
  <c r="CI140" i="2" s="1"/>
  <c r="CH89" i="2"/>
  <c r="CH116" i="2"/>
  <c r="CH167" i="2"/>
  <c r="CH224" i="2"/>
  <c r="CH215" i="2"/>
  <c r="CH200" i="2"/>
  <c r="CH59" i="2"/>
  <c r="CH83" i="2"/>
  <c r="CI83" i="2" s="1"/>
  <c r="CH56" i="2"/>
  <c r="CH101" i="2"/>
  <c r="CG90" i="2"/>
  <c r="CG91" i="2"/>
  <c r="CG144" i="2"/>
  <c r="CG145" i="2"/>
  <c r="CG123" i="2"/>
  <c r="CG124" i="2"/>
  <c r="CL34" i="2"/>
  <c r="CK33" i="2"/>
  <c r="CG79" i="2"/>
  <c r="CG78" i="2"/>
  <c r="CG60" i="2"/>
  <c r="CG61" i="2"/>
  <c r="CG103" i="2"/>
  <c r="CG102" i="2"/>
  <c r="CG81" i="2"/>
  <c r="CG82" i="2"/>
  <c r="CI110" i="2" l="1"/>
  <c r="CE8" i="2"/>
  <c r="CE9" i="2"/>
  <c r="CF7" i="2"/>
  <c r="CI227" i="2"/>
  <c r="CI228" i="2" s="1"/>
  <c r="CH178" i="2"/>
  <c r="CF19" i="2"/>
  <c r="CF18" i="2"/>
  <c r="CG17" i="2"/>
  <c r="CI146" i="2"/>
  <c r="CI80" i="2"/>
  <c r="CI81" i="2" s="1"/>
  <c r="CI143" i="2"/>
  <c r="CI144" i="2" s="1"/>
  <c r="CI200" i="2"/>
  <c r="CI201" i="2" s="1"/>
  <c r="CI56" i="2"/>
  <c r="CI218" i="2"/>
  <c r="CI128" i="2"/>
  <c r="CI129" i="2" s="1"/>
  <c r="CI167" i="2"/>
  <c r="CI168" i="2" s="1"/>
  <c r="CI158" i="2"/>
  <c r="CH94" i="2"/>
  <c r="CL4" i="2"/>
  <c r="CK3" i="2"/>
  <c r="CK2" i="2" s="1"/>
  <c r="CF51" i="2"/>
  <c r="CF52" i="2"/>
  <c r="CG50" i="2"/>
  <c r="CF48" i="2"/>
  <c r="CF49" i="2"/>
  <c r="CG47" i="2"/>
  <c r="CI182" i="2"/>
  <c r="CI183" i="2" s="1"/>
  <c r="CI77" i="2"/>
  <c r="CI78" i="2" s="1"/>
  <c r="CI164" i="2"/>
  <c r="CI206" i="2"/>
  <c r="CI207" i="2" s="1"/>
  <c r="CI131" i="2"/>
  <c r="CI132" i="2" s="1"/>
  <c r="CI95" i="2"/>
  <c r="CI96" i="2" s="1"/>
  <c r="CI224" i="2"/>
  <c r="CI74" i="2"/>
  <c r="CI75" i="2" s="1"/>
  <c r="CF54" i="2"/>
  <c r="CF55" i="2"/>
  <c r="CG53" i="2"/>
  <c r="CI104" i="2"/>
  <c r="CI105" i="2" s="1"/>
  <c r="CI134" i="2"/>
  <c r="CI136" i="2" s="1"/>
  <c r="CI92" i="2"/>
  <c r="CI170" i="2"/>
  <c r="CI116" i="2"/>
  <c r="CI117" i="2" s="1"/>
  <c r="CI113" i="2"/>
  <c r="CI114" i="2" s="1"/>
  <c r="CI59" i="2"/>
  <c r="CI60" i="2" s="1"/>
  <c r="CI191" i="2"/>
  <c r="CI57" i="2"/>
  <c r="CI219" i="2"/>
  <c r="CJ39" i="2"/>
  <c r="CJ38" i="2"/>
  <c r="CI84" i="2"/>
  <c r="CH217" i="2"/>
  <c r="CH216" i="2"/>
  <c r="CH187" i="2"/>
  <c r="CH186" i="2"/>
  <c r="CH138" i="2"/>
  <c r="CH139" i="2"/>
  <c r="CH121" i="2"/>
  <c r="CH120" i="2"/>
  <c r="CL12" i="2"/>
  <c r="CI171" i="2"/>
  <c r="CI225" i="2"/>
  <c r="CH141" i="2"/>
  <c r="CH142" i="2"/>
  <c r="CI142" i="2" s="1"/>
  <c r="CK22" i="2"/>
  <c r="CH190" i="2"/>
  <c r="CH189" i="2"/>
  <c r="CH75" i="2"/>
  <c r="CH76" i="2"/>
  <c r="CH130" i="2"/>
  <c r="CH129" i="2"/>
  <c r="CH97" i="2"/>
  <c r="CH96" i="2"/>
  <c r="CK43" i="2"/>
  <c r="CL44" i="2"/>
  <c r="CI215" i="2"/>
  <c r="CI111" i="2"/>
  <c r="CI137" i="2"/>
  <c r="CI153" i="2"/>
  <c r="CI154" i="2"/>
  <c r="CH60" i="2"/>
  <c r="CH61" i="2"/>
  <c r="CH168" i="2"/>
  <c r="CH169" i="2"/>
  <c r="CI169" i="2" s="1"/>
  <c r="CH210" i="2"/>
  <c r="CH211" i="2"/>
  <c r="CM24" i="2"/>
  <c r="CL23" i="2"/>
  <c r="CH111" i="2"/>
  <c r="CH112" i="2"/>
  <c r="CI112" i="2" s="1"/>
  <c r="CH99" i="2"/>
  <c r="CH100" i="2"/>
  <c r="CH204" i="2"/>
  <c r="CH205" i="2"/>
  <c r="CH115" i="2"/>
  <c r="CH114" i="2"/>
  <c r="CH82" i="2"/>
  <c r="CH81" i="2"/>
  <c r="CH150" i="2"/>
  <c r="CH151" i="2"/>
  <c r="CH208" i="2"/>
  <c r="CH207" i="2"/>
  <c r="CH145" i="2"/>
  <c r="CH144" i="2"/>
  <c r="CJ42" i="2"/>
  <c r="CH198" i="2"/>
  <c r="CH199" i="2"/>
  <c r="CH126" i="2"/>
  <c r="CH127" i="2"/>
  <c r="CI188" i="2"/>
  <c r="CI161" i="2"/>
  <c r="CI173" i="2"/>
  <c r="CI203" i="2"/>
  <c r="CI119" i="2"/>
  <c r="CI125" i="2"/>
  <c r="CI185" i="2"/>
  <c r="CI209" i="2"/>
  <c r="CH132" i="2"/>
  <c r="CH133" i="2"/>
  <c r="CL33" i="2"/>
  <c r="CM34" i="2"/>
  <c r="CH57" i="2"/>
  <c r="CH58" i="2"/>
  <c r="CI58" i="2" s="1"/>
  <c r="CH90" i="2"/>
  <c r="CH91" i="2"/>
  <c r="CH223" i="2"/>
  <c r="CH222" i="2"/>
  <c r="CH181" i="2"/>
  <c r="CH180" i="2"/>
  <c r="CH174" i="2"/>
  <c r="CH175" i="2"/>
  <c r="CH109" i="2"/>
  <c r="CH108" i="2"/>
  <c r="CH136" i="2"/>
  <c r="CH135" i="2"/>
  <c r="CH195" i="2"/>
  <c r="CH196" i="2"/>
  <c r="CI141" i="2"/>
  <c r="CI178" i="2"/>
  <c r="CI177" i="2"/>
  <c r="CI107" i="2"/>
  <c r="CI89" i="2"/>
  <c r="CI192" i="2"/>
  <c r="CH84" i="2"/>
  <c r="CH85" i="2"/>
  <c r="CI85" i="2" s="1"/>
  <c r="CH226" i="2"/>
  <c r="CI226" i="2" s="1"/>
  <c r="CH225" i="2"/>
  <c r="CH66" i="2"/>
  <c r="CH67" i="2"/>
  <c r="CH171" i="2"/>
  <c r="CH172" i="2"/>
  <c r="CI172" i="2" s="1"/>
  <c r="CH88" i="2"/>
  <c r="CH87" i="2"/>
  <c r="CH220" i="2"/>
  <c r="CH219" i="2"/>
  <c r="CH192" i="2"/>
  <c r="CH193" i="2"/>
  <c r="CI193" i="2" s="1"/>
  <c r="CH73" i="2"/>
  <c r="CH72" i="2"/>
  <c r="CI86" i="2"/>
  <c r="CI159" i="2"/>
  <c r="CI194" i="2"/>
  <c r="CI221" i="2"/>
  <c r="CK32" i="2"/>
  <c r="CK37" i="2" s="1"/>
  <c r="CH102" i="2"/>
  <c r="CH103" i="2"/>
  <c r="CH201" i="2"/>
  <c r="CH202" i="2"/>
  <c r="CI202" i="2" s="1"/>
  <c r="CH118" i="2"/>
  <c r="CH117" i="2"/>
  <c r="CH162" i="2"/>
  <c r="CH163" i="2"/>
  <c r="CH123" i="2"/>
  <c r="CH124" i="2"/>
  <c r="CH229" i="2"/>
  <c r="CH228" i="2"/>
  <c r="CH105" i="2"/>
  <c r="CH106" i="2"/>
  <c r="CI106" i="2" s="1"/>
  <c r="CH78" i="2"/>
  <c r="CH79" i="2"/>
  <c r="CH69" i="2"/>
  <c r="CH70" i="2"/>
  <c r="CH160" i="2"/>
  <c r="CI160" i="2" s="1"/>
  <c r="CH159" i="2"/>
  <c r="CH184" i="2"/>
  <c r="CH183" i="2"/>
  <c r="CH213" i="2"/>
  <c r="CH214" i="2"/>
  <c r="CM13" i="2"/>
  <c r="CN14" i="2"/>
  <c r="CH157" i="2"/>
  <c r="CH156" i="2"/>
  <c r="CH64" i="2"/>
  <c r="CH63" i="2"/>
  <c r="CI62" i="2"/>
  <c r="CI212" i="2"/>
  <c r="CI101" i="2"/>
  <c r="CI166" i="2"/>
  <c r="CI165" i="2"/>
  <c r="CI98" i="2"/>
  <c r="CI147" i="2"/>
  <c r="CI148" i="2"/>
  <c r="CI197" i="2"/>
  <c r="CI122" i="2"/>
  <c r="CI155" i="2"/>
  <c r="CI149" i="2"/>
  <c r="CI71" i="2"/>
  <c r="CI179" i="2"/>
  <c r="CI68" i="2"/>
  <c r="CI65" i="2"/>
  <c r="CD28" i="2"/>
  <c r="CD29" i="2"/>
  <c r="CE27" i="2"/>
  <c r="CI118" i="2" l="1"/>
  <c r="CJ80" i="2"/>
  <c r="CG7" i="2"/>
  <c r="CF8" i="2"/>
  <c r="CF9" i="2"/>
  <c r="CI229" i="2"/>
  <c r="CI97" i="2"/>
  <c r="CI130" i="2"/>
  <c r="CI184" i="2"/>
  <c r="CJ167" i="2"/>
  <c r="CI82" i="2"/>
  <c r="CJ82" i="2" s="1"/>
  <c r="CI220" i="2"/>
  <c r="CI76" i="2"/>
  <c r="CI208" i="2"/>
  <c r="CJ158" i="2"/>
  <c r="CJ159" i="2" s="1"/>
  <c r="CJ206" i="2"/>
  <c r="CI145" i="2"/>
  <c r="CI115" i="2"/>
  <c r="CI61" i="2"/>
  <c r="CI94" i="2"/>
  <c r="CJ92" i="2"/>
  <c r="CJ131" i="2"/>
  <c r="CJ132" i="2" s="1"/>
  <c r="CG18" i="2"/>
  <c r="CG19" i="2"/>
  <c r="CH17" i="2"/>
  <c r="CJ101" i="2"/>
  <c r="CJ102" i="2" s="1"/>
  <c r="CI133" i="2"/>
  <c r="CJ185" i="2"/>
  <c r="CJ186" i="2" s="1"/>
  <c r="CJ77" i="2"/>
  <c r="CJ78" i="2" s="1"/>
  <c r="CJ122" i="2"/>
  <c r="CJ123" i="2" s="1"/>
  <c r="CJ62" i="2"/>
  <c r="CJ63" i="2" s="1"/>
  <c r="CJ197" i="2"/>
  <c r="CI135" i="2"/>
  <c r="CI79" i="2"/>
  <c r="CJ113" i="2"/>
  <c r="CJ134" i="2"/>
  <c r="CJ135" i="2" s="1"/>
  <c r="CJ125" i="2"/>
  <c r="CJ126" i="2" s="1"/>
  <c r="CJ68" i="2"/>
  <c r="CJ69" i="2" s="1"/>
  <c r="CJ152" i="2"/>
  <c r="CJ154" i="2" s="1"/>
  <c r="CJ83" i="2"/>
  <c r="CJ84" i="2" s="1"/>
  <c r="CJ104" i="2"/>
  <c r="CJ105" i="2" s="1"/>
  <c r="CJ116" i="2"/>
  <c r="CJ118" i="2" s="1"/>
  <c r="CJ194" i="2"/>
  <c r="CJ140" i="2"/>
  <c r="CJ141" i="2" s="1"/>
  <c r="CJ191" i="2"/>
  <c r="CJ192" i="2" s="1"/>
  <c r="CJ95" i="2"/>
  <c r="CJ200" i="2"/>
  <c r="CJ202" i="2" s="1"/>
  <c r="CJ110" i="2"/>
  <c r="CJ112" i="2" s="1"/>
  <c r="CJ176" i="2"/>
  <c r="CJ178" i="2" s="1"/>
  <c r="CJ182" i="2"/>
  <c r="CJ184" i="2" s="1"/>
  <c r="CJ74" i="2"/>
  <c r="CJ75" i="2" s="1"/>
  <c r="CG54" i="2"/>
  <c r="CG55" i="2"/>
  <c r="CH53" i="2"/>
  <c r="CJ56" i="2"/>
  <c r="CJ57" i="2" s="1"/>
  <c r="CJ143" i="2"/>
  <c r="CJ144" i="2" s="1"/>
  <c r="CJ137" i="2"/>
  <c r="CJ138" i="2" s="1"/>
  <c r="CJ224" i="2"/>
  <c r="CJ226" i="2" s="1"/>
  <c r="CJ161" i="2"/>
  <c r="CJ170" i="2"/>
  <c r="CJ172" i="2" s="1"/>
  <c r="CJ149" i="2"/>
  <c r="CI93" i="2"/>
  <c r="CG51" i="2"/>
  <c r="CG52" i="2"/>
  <c r="CH50" i="2"/>
  <c r="CG48" i="2"/>
  <c r="CG49" i="2"/>
  <c r="CH47" i="2"/>
  <c r="CL3" i="2"/>
  <c r="CL2" i="2" s="1"/>
  <c r="CM4" i="2"/>
  <c r="CJ195" i="2"/>
  <c r="CI157" i="2"/>
  <c r="CI156" i="2"/>
  <c r="CI205" i="2"/>
  <c r="CI204" i="2"/>
  <c r="CJ162" i="2"/>
  <c r="CI73" i="2"/>
  <c r="CI72" i="2"/>
  <c r="CI99" i="2"/>
  <c r="CI100" i="2"/>
  <c r="CI223" i="2"/>
  <c r="CI222" i="2"/>
  <c r="CJ155" i="2"/>
  <c r="CJ111" i="2"/>
  <c r="CJ71" i="2"/>
  <c r="CL22" i="2"/>
  <c r="CI217" i="2"/>
  <c r="CI216" i="2"/>
  <c r="CI64" i="2"/>
  <c r="CJ64" i="2" s="1"/>
  <c r="CI63" i="2"/>
  <c r="CI91" i="2"/>
  <c r="CI90" i="2"/>
  <c r="CI126" i="2"/>
  <c r="CI127" i="2"/>
  <c r="CI163" i="2"/>
  <c r="CI162" i="2"/>
  <c r="CJ93" i="2"/>
  <c r="CJ193" i="2"/>
  <c r="CJ218" i="2"/>
  <c r="CJ107" i="2"/>
  <c r="CJ212" i="2"/>
  <c r="CJ227" i="2"/>
  <c r="CJ164" i="2"/>
  <c r="CJ215" i="2"/>
  <c r="CJ146" i="2"/>
  <c r="CJ209" i="2"/>
  <c r="CJ86" i="2"/>
  <c r="CJ128" i="2"/>
  <c r="CJ173" i="2"/>
  <c r="CJ59" i="2"/>
  <c r="CN24" i="2"/>
  <c r="CM23" i="2"/>
  <c r="CI138" i="2"/>
  <c r="CI139" i="2"/>
  <c r="CL43" i="2"/>
  <c r="CM44" i="2"/>
  <c r="CI181" i="2"/>
  <c r="CI180" i="2"/>
  <c r="CI103" i="2"/>
  <c r="CI102" i="2"/>
  <c r="CM12" i="2"/>
  <c r="CI196" i="2"/>
  <c r="CI195" i="2"/>
  <c r="CN34" i="2"/>
  <c r="CM33" i="2"/>
  <c r="CI211" i="2"/>
  <c r="CI210" i="2"/>
  <c r="CI190" i="2"/>
  <c r="CI189" i="2"/>
  <c r="CJ153" i="2"/>
  <c r="CJ198" i="2"/>
  <c r="CJ203" i="2"/>
  <c r="CJ179" i="2"/>
  <c r="CI124" i="2"/>
  <c r="CI123" i="2"/>
  <c r="CI213" i="2"/>
  <c r="CI214" i="2"/>
  <c r="CK39" i="2"/>
  <c r="CK38" i="2"/>
  <c r="CL32" i="2"/>
  <c r="CL37" i="2" s="1"/>
  <c r="CI187" i="2"/>
  <c r="CI186" i="2"/>
  <c r="CI175" i="2"/>
  <c r="CI174" i="2"/>
  <c r="CJ114" i="2"/>
  <c r="CJ150" i="2"/>
  <c r="CJ81" i="2"/>
  <c r="CI66" i="2"/>
  <c r="CI67" i="2"/>
  <c r="CI199" i="2"/>
  <c r="CJ199" i="2" s="1"/>
  <c r="CI198" i="2"/>
  <c r="CE28" i="2"/>
  <c r="CE29" i="2"/>
  <c r="CF27" i="2"/>
  <c r="CI69" i="2"/>
  <c r="CI70" i="2"/>
  <c r="CI151" i="2"/>
  <c r="CI150" i="2"/>
  <c r="CN13" i="2"/>
  <c r="CO14" i="2"/>
  <c r="CI87" i="2"/>
  <c r="CI88" i="2"/>
  <c r="CI109" i="2"/>
  <c r="CI108" i="2"/>
  <c r="CI121" i="2"/>
  <c r="CI120" i="2"/>
  <c r="CJ98" i="2"/>
  <c r="CJ221" i="2"/>
  <c r="CJ188" i="2"/>
  <c r="CK188" i="2" s="1"/>
  <c r="CJ89" i="2"/>
  <c r="CJ207" i="2"/>
  <c r="CJ65" i="2"/>
  <c r="CJ119" i="2"/>
  <c r="CK215" i="2"/>
  <c r="CK42" i="2"/>
  <c r="CJ142" i="2" l="1"/>
  <c r="CJ160" i="2"/>
  <c r="CJ85" i="2"/>
  <c r="CJ76" i="2"/>
  <c r="CJ171" i="2"/>
  <c r="CJ97" i="2"/>
  <c r="CJ115" i="2"/>
  <c r="CJ208" i="2"/>
  <c r="CK167" i="2"/>
  <c r="CJ136" i="2"/>
  <c r="CJ187" i="2"/>
  <c r="CJ196" i="2"/>
  <c r="CJ163" i="2"/>
  <c r="CJ94" i="2"/>
  <c r="CK94" i="2" s="1"/>
  <c r="CJ145" i="2"/>
  <c r="CK92" i="2"/>
  <c r="CK104" i="2"/>
  <c r="CJ106" i="2"/>
  <c r="CJ103" i="2"/>
  <c r="CJ133" i="2"/>
  <c r="CJ70" i="2"/>
  <c r="CJ96" i="2"/>
  <c r="CK221" i="2"/>
  <c r="CK222" i="2" s="1"/>
  <c r="CJ177" i="2"/>
  <c r="CJ124" i="2"/>
  <c r="CJ139" i="2"/>
  <c r="CG9" i="2"/>
  <c r="CG8" i="2"/>
  <c r="CH7" i="2"/>
  <c r="CJ169" i="2"/>
  <c r="CH18" i="2"/>
  <c r="CH19" i="2"/>
  <c r="CI17" i="2"/>
  <c r="CK197" i="2"/>
  <c r="CJ168" i="2"/>
  <c r="CJ117" i="2"/>
  <c r="CJ183" i="2"/>
  <c r="CK206" i="2"/>
  <c r="CJ151" i="2"/>
  <c r="CJ79" i="2"/>
  <c r="CJ127" i="2"/>
  <c r="CK191" i="2"/>
  <c r="CK176" i="2"/>
  <c r="CK177" i="2" s="1"/>
  <c r="CK113" i="2"/>
  <c r="CK114" i="2" s="1"/>
  <c r="CK77" i="2"/>
  <c r="CK78" i="2" s="1"/>
  <c r="CK86" i="2"/>
  <c r="CK87" i="2" s="1"/>
  <c r="CK56" i="2"/>
  <c r="CK57" i="2" s="1"/>
  <c r="CK134" i="2"/>
  <c r="CK116" i="2"/>
  <c r="CK117" i="2" s="1"/>
  <c r="CJ201" i="2"/>
  <c r="CJ225" i="2"/>
  <c r="CK185" i="2"/>
  <c r="CK186" i="2" s="1"/>
  <c r="CK62" i="2"/>
  <c r="CK64" i="2" s="1"/>
  <c r="CK158" i="2"/>
  <c r="CK160" i="2" s="1"/>
  <c r="CK122" i="2"/>
  <c r="CK155" i="2"/>
  <c r="CK179" i="2"/>
  <c r="CK180" i="2" s="1"/>
  <c r="CK107" i="2"/>
  <c r="CK108" i="2" s="1"/>
  <c r="CJ58" i="2"/>
  <c r="CN4" i="2"/>
  <c r="CM3" i="2"/>
  <c r="CM2" i="2" s="1"/>
  <c r="CK131" i="2"/>
  <c r="CK133" i="2" s="1"/>
  <c r="CI47" i="2"/>
  <c r="CH49" i="2"/>
  <c r="CH48" i="2"/>
  <c r="CH51" i="2"/>
  <c r="CH52" i="2"/>
  <c r="CI50" i="2"/>
  <c r="CH55" i="2"/>
  <c r="CH54" i="2"/>
  <c r="CI53" i="2"/>
  <c r="CK170" i="2"/>
  <c r="CK171" i="2" s="1"/>
  <c r="CK227" i="2"/>
  <c r="CK228" i="2" s="1"/>
  <c r="CK152" i="2"/>
  <c r="CK153" i="2" s="1"/>
  <c r="CK143" i="2"/>
  <c r="CK145" i="2" s="1"/>
  <c r="CK149" i="2"/>
  <c r="CK150" i="2" s="1"/>
  <c r="CK203" i="2"/>
  <c r="CK204" i="2" s="1"/>
  <c r="CK192" i="2"/>
  <c r="CK193" i="2"/>
  <c r="CL38" i="2"/>
  <c r="CL39" i="2"/>
  <c r="CK207" i="2"/>
  <c r="CK208" i="2"/>
  <c r="CK216" i="2"/>
  <c r="CK118" i="2"/>
  <c r="CL42" i="2"/>
  <c r="CL197" i="2" s="1"/>
  <c r="CL113" i="2"/>
  <c r="CJ165" i="2"/>
  <c r="CJ166" i="2"/>
  <c r="CK132" i="2"/>
  <c r="CK172" i="2"/>
  <c r="CM32" i="2"/>
  <c r="CM37" i="2"/>
  <c r="CJ210" i="2"/>
  <c r="CJ211" i="2"/>
  <c r="CK59" i="2"/>
  <c r="CK173" i="2"/>
  <c r="CK110" i="2"/>
  <c r="CK125" i="2"/>
  <c r="CO13" i="2"/>
  <c r="CP14" i="2"/>
  <c r="CN33" i="2"/>
  <c r="CO34" i="2"/>
  <c r="CJ175" i="2"/>
  <c r="CJ174" i="2"/>
  <c r="CJ147" i="2"/>
  <c r="CJ148" i="2"/>
  <c r="CJ213" i="2"/>
  <c r="CJ214" i="2"/>
  <c r="CJ156" i="2"/>
  <c r="CJ157" i="2"/>
  <c r="CK168" i="2"/>
  <c r="CK169" i="2"/>
  <c r="CK154" i="2"/>
  <c r="CK135" i="2"/>
  <c r="CK198" i="2"/>
  <c r="CK199" i="2"/>
  <c r="CK93" i="2"/>
  <c r="CK189" i="2"/>
  <c r="CJ90" i="2"/>
  <c r="CJ91" i="2"/>
  <c r="CJ223" i="2"/>
  <c r="CJ222" i="2"/>
  <c r="CF28" i="2"/>
  <c r="CF29" i="2"/>
  <c r="CG27" i="2"/>
  <c r="CJ204" i="2"/>
  <c r="CJ205" i="2"/>
  <c r="CO24" i="2"/>
  <c r="CN23" i="2"/>
  <c r="CJ87" i="2"/>
  <c r="CJ88" i="2"/>
  <c r="CK88" i="2" s="1"/>
  <c r="CJ219" i="2"/>
  <c r="CJ220" i="2"/>
  <c r="CK89" i="2"/>
  <c r="CL89" i="2" s="1"/>
  <c r="CK187" i="2"/>
  <c r="CK63" i="2"/>
  <c r="CK79" i="2"/>
  <c r="CK105" i="2"/>
  <c r="CJ190" i="2"/>
  <c r="CK190" i="2" s="1"/>
  <c r="CJ189" i="2"/>
  <c r="CJ100" i="2"/>
  <c r="CJ99" i="2"/>
  <c r="CJ61" i="2"/>
  <c r="CJ60" i="2"/>
  <c r="CJ229" i="2"/>
  <c r="CJ228" i="2"/>
  <c r="CK83" i="2"/>
  <c r="CK212" i="2"/>
  <c r="CK128" i="2"/>
  <c r="CK164" i="2"/>
  <c r="CK200" i="2"/>
  <c r="CK68" i="2"/>
  <c r="CK140" i="2"/>
  <c r="CK218" i="2"/>
  <c r="CK209" i="2"/>
  <c r="CJ121" i="2"/>
  <c r="CJ120" i="2"/>
  <c r="CK101" i="2"/>
  <c r="CK95" i="2"/>
  <c r="CK65" i="2"/>
  <c r="CK182" i="2"/>
  <c r="CK161" i="2"/>
  <c r="CK146" i="2"/>
  <c r="CK137" i="2"/>
  <c r="CK98" i="2"/>
  <c r="CK74" i="2"/>
  <c r="CK224" i="2"/>
  <c r="CK119" i="2"/>
  <c r="CK80" i="2"/>
  <c r="CK194" i="2"/>
  <c r="CK71" i="2"/>
  <c r="CJ66" i="2"/>
  <c r="CJ67" i="2"/>
  <c r="CN12" i="2"/>
  <c r="CJ181" i="2"/>
  <c r="CK181" i="2" s="1"/>
  <c r="CJ180" i="2"/>
  <c r="CN44" i="2"/>
  <c r="CM43" i="2"/>
  <c r="CM22" i="2"/>
  <c r="CJ130" i="2"/>
  <c r="CJ129" i="2"/>
  <c r="CJ216" i="2"/>
  <c r="CJ217" i="2"/>
  <c r="CK217" i="2" s="1"/>
  <c r="CJ108" i="2"/>
  <c r="CJ109" i="2"/>
  <c r="CJ73" i="2"/>
  <c r="CJ72" i="2"/>
  <c r="CK178" i="2" l="1"/>
  <c r="CL95" i="2"/>
  <c r="CL209" i="2"/>
  <c r="CK136" i="2"/>
  <c r="CK159" i="2"/>
  <c r="CK106" i="2"/>
  <c r="CL74" i="2"/>
  <c r="CL75" i="2" s="1"/>
  <c r="CL122" i="2"/>
  <c r="CL123" i="2" s="1"/>
  <c r="CL164" i="2"/>
  <c r="CK123" i="2"/>
  <c r="CK205" i="2"/>
  <c r="CL143" i="2"/>
  <c r="CL144" i="2" s="1"/>
  <c r="CK144" i="2"/>
  <c r="CI7" i="2"/>
  <c r="CH9" i="2"/>
  <c r="CH8" i="2"/>
  <c r="CL137" i="2"/>
  <c r="CK223" i="2"/>
  <c r="CL200" i="2"/>
  <c r="CL201" i="2" s="1"/>
  <c r="CK157" i="2"/>
  <c r="CK115" i="2"/>
  <c r="CK124" i="2"/>
  <c r="CK58" i="2"/>
  <c r="CI55" i="2"/>
  <c r="CI18" i="2"/>
  <c r="CI19" i="2"/>
  <c r="CJ17" i="2"/>
  <c r="CK156" i="2"/>
  <c r="CK151" i="2"/>
  <c r="CK109" i="2"/>
  <c r="CI52" i="2"/>
  <c r="CJ50" i="2"/>
  <c r="CI51" i="2"/>
  <c r="CL119" i="2"/>
  <c r="CL120" i="2" s="1"/>
  <c r="CI54" i="2"/>
  <c r="CJ53" i="2"/>
  <c r="CJ47" i="2"/>
  <c r="CI48" i="2"/>
  <c r="CI49" i="2"/>
  <c r="CO4" i="2"/>
  <c r="CN3" i="2"/>
  <c r="CN2" i="2" s="1"/>
  <c r="CK229" i="2"/>
  <c r="CL83" i="2"/>
  <c r="CL140" i="2"/>
  <c r="CL141" i="2" s="1"/>
  <c r="CL206" i="2"/>
  <c r="CL208" i="2" s="1"/>
  <c r="CL96" i="2"/>
  <c r="CK148" i="2"/>
  <c r="CK147" i="2"/>
  <c r="CK174" i="2"/>
  <c r="CK175" i="2"/>
  <c r="CL138" i="2"/>
  <c r="CL210" i="2"/>
  <c r="CK81" i="2"/>
  <c r="CK82" i="2"/>
  <c r="CK76" i="2"/>
  <c r="CL76" i="2" s="1"/>
  <c r="CK75" i="2"/>
  <c r="CK102" i="2"/>
  <c r="CK103" i="2"/>
  <c r="CK210" i="2"/>
  <c r="CK211" i="2"/>
  <c r="CK201" i="2"/>
  <c r="CK202" i="2"/>
  <c r="CL202" i="2" s="1"/>
  <c r="CK85" i="2"/>
  <c r="CK84" i="2"/>
  <c r="CO12" i="2"/>
  <c r="CK60" i="2"/>
  <c r="CK61" i="2"/>
  <c r="CK100" i="2"/>
  <c r="CK99" i="2"/>
  <c r="CK166" i="2"/>
  <c r="CL166" i="2" s="1"/>
  <c r="CK165" i="2"/>
  <c r="CK90" i="2"/>
  <c r="CK91" i="2"/>
  <c r="CO33" i="2"/>
  <c r="CP34" i="2"/>
  <c r="CK127" i="2"/>
  <c r="CK126" i="2"/>
  <c r="CL167" i="2"/>
  <c r="CL182" i="2"/>
  <c r="CL149" i="2"/>
  <c r="CL158" i="2"/>
  <c r="CL221" i="2"/>
  <c r="CL107" i="2"/>
  <c r="CL170" i="2"/>
  <c r="CL86" i="2"/>
  <c r="CL116" i="2"/>
  <c r="CL188" i="2"/>
  <c r="CL128" i="2"/>
  <c r="CL227" i="2"/>
  <c r="CL161" i="2"/>
  <c r="CL152" i="2"/>
  <c r="CL59" i="2"/>
  <c r="CN43" i="2"/>
  <c r="CO44" i="2"/>
  <c r="CK195" i="2"/>
  <c r="CK196" i="2"/>
  <c r="CK226" i="2"/>
  <c r="CK225" i="2"/>
  <c r="CK97" i="2"/>
  <c r="CL97" i="2" s="1"/>
  <c r="CK96" i="2"/>
  <c r="CK69" i="2"/>
  <c r="CK70" i="2"/>
  <c r="CK214" i="2"/>
  <c r="CK213" i="2"/>
  <c r="CO23" i="2"/>
  <c r="CP24" i="2"/>
  <c r="CP13" i="2"/>
  <c r="CQ14" i="2"/>
  <c r="CM38" i="2"/>
  <c r="CM39" i="2"/>
  <c r="CL115" i="2"/>
  <c r="CL114" i="2"/>
  <c r="CL91" i="2"/>
  <c r="CL90" i="2"/>
  <c r="CL165" i="2"/>
  <c r="CL199" i="2"/>
  <c r="CL198" i="2"/>
  <c r="CK162" i="2"/>
  <c r="CK163" i="2"/>
  <c r="CL62" i="2"/>
  <c r="CL101" i="2"/>
  <c r="CL218" i="2"/>
  <c r="CL176" i="2"/>
  <c r="CL65" i="2"/>
  <c r="CL56" i="2"/>
  <c r="CL104" i="2"/>
  <c r="CL146" i="2"/>
  <c r="CL125" i="2"/>
  <c r="CL155" i="2"/>
  <c r="CL179" i="2"/>
  <c r="CL191" i="2"/>
  <c r="CM191" i="2" s="1"/>
  <c r="CL80" i="2"/>
  <c r="CL215" i="2"/>
  <c r="CL212" i="2"/>
  <c r="CK120" i="2"/>
  <c r="CK121" i="2"/>
  <c r="CK184" i="2"/>
  <c r="CK183" i="2"/>
  <c r="CK220" i="2"/>
  <c r="CK219" i="2"/>
  <c r="CM42" i="2"/>
  <c r="CM86" i="2" s="1"/>
  <c r="CM110" i="2"/>
  <c r="CM65" i="2"/>
  <c r="CK73" i="2"/>
  <c r="CK72" i="2"/>
  <c r="CK138" i="2"/>
  <c r="CK139" i="2"/>
  <c r="CL139" i="2" s="1"/>
  <c r="CK66" i="2"/>
  <c r="CK67" i="2"/>
  <c r="CK141" i="2"/>
  <c r="CK142" i="2"/>
  <c r="CL142" i="2" s="1"/>
  <c r="CK130" i="2"/>
  <c r="CK129" i="2"/>
  <c r="CN22" i="2"/>
  <c r="CG29" i="2"/>
  <c r="CG28" i="2"/>
  <c r="CH27" i="2"/>
  <c r="CN32" i="2"/>
  <c r="CN37" i="2" s="1"/>
  <c r="CK112" i="2"/>
  <c r="CK111" i="2"/>
  <c r="CL98" i="2"/>
  <c r="CL224" i="2"/>
  <c r="CM224" i="2" s="1"/>
  <c r="CL185" i="2"/>
  <c r="CM185" i="2" s="1"/>
  <c r="CL71" i="2"/>
  <c r="CL110" i="2"/>
  <c r="CL173" i="2"/>
  <c r="CL68" i="2"/>
  <c r="CL134" i="2"/>
  <c r="CL203" i="2"/>
  <c r="CL77" i="2"/>
  <c r="CL92" i="2"/>
  <c r="CL194" i="2"/>
  <c r="CL131" i="2"/>
  <c r="CL124" i="2" l="1"/>
  <c r="CM143" i="2"/>
  <c r="CM144" i="2" s="1"/>
  <c r="CM56" i="2"/>
  <c r="CM57" i="2" s="1"/>
  <c r="CM128" i="2"/>
  <c r="CL211" i="2"/>
  <c r="CL145" i="2"/>
  <c r="CJ7" i="2"/>
  <c r="CI9" i="2"/>
  <c r="CI8" i="2"/>
  <c r="CM71" i="2"/>
  <c r="CM72" i="2" s="1"/>
  <c r="CM176" i="2"/>
  <c r="CM177" i="2" s="1"/>
  <c r="CL121" i="2"/>
  <c r="CM80" i="2"/>
  <c r="CL85" i="2"/>
  <c r="CJ52" i="2"/>
  <c r="CJ18" i="2"/>
  <c r="CJ19" i="2"/>
  <c r="CK17" i="2"/>
  <c r="CM170" i="2"/>
  <c r="CM171" i="2" s="1"/>
  <c r="CM167" i="2"/>
  <c r="CL84" i="2"/>
  <c r="CM125" i="2"/>
  <c r="CM126" i="2" s="1"/>
  <c r="CO3" i="2"/>
  <c r="CO2" i="2" s="1"/>
  <c r="CP4" i="2"/>
  <c r="CJ55" i="2"/>
  <c r="CJ54" i="2"/>
  <c r="CK53" i="2"/>
  <c r="CJ51" i="2"/>
  <c r="CK50" i="2"/>
  <c r="CL207" i="2"/>
  <c r="CJ49" i="2"/>
  <c r="CJ48" i="2"/>
  <c r="CK47" i="2"/>
  <c r="CM225" i="2"/>
  <c r="CL175" i="2"/>
  <c r="CL174" i="2"/>
  <c r="CM111" i="2"/>
  <c r="CM145" i="2"/>
  <c r="CO22" i="2"/>
  <c r="CL169" i="2"/>
  <c r="CM169" i="2" s="1"/>
  <c r="CL168" i="2"/>
  <c r="CM95" i="2"/>
  <c r="CM173" i="2"/>
  <c r="CM161" i="2"/>
  <c r="CM227" i="2"/>
  <c r="CM134" i="2"/>
  <c r="CM119" i="2"/>
  <c r="CM218" i="2"/>
  <c r="CM200" i="2"/>
  <c r="CM182" i="2"/>
  <c r="CM98" i="2"/>
  <c r="CL126" i="2"/>
  <c r="CL127" i="2"/>
  <c r="CL64" i="2"/>
  <c r="CL63" i="2"/>
  <c r="CL60" i="2"/>
  <c r="CL61" i="2"/>
  <c r="CL129" i="2"/>
  <c r="CL130" i="2"/>
  <c r="CL87" i="2"/>
  <c r="CL88" i="2"/>
  <c r="CM88" i="2" s="1"/>
  <c r="CL159" i="2"/>
  <c r="CL160" i="2"/>
  <c r="CL78" i="2"/>
  <c r="CL79" i="2"/>
  <c r="CN39" i="2"/>
  <c r="CN38" i="2"/>
  <c r="CM130" i="2"/>
  <c r="CM129" i="2"/>
  <c r="CM186" i="2"/>
  <c r="CM168" i="2"/>
  <c r="CL216" i="2"/>
  <c r="CL217" i="2"/>
  <c r="CL58" i="2"/>
  <c r="CL57" i="2"/>
  <c r="CL118" i="2"/>
  <c r="CL117" i="2"/>
  <c r="CL111" i="2"/>
  <c r="CL112" i="2"/>
  <c r="CM112" i="2" s="1"/>
  <c r="CL81" i="2"/>
  <c r="CL82" i="2"/>
  <c r="CM82" i="2" s="1"/>
  <c r="CL66" i="2"/>
  <c r="CL67" i="2"/>
  <c r="CQ13" i="2"/>
  <c r="CR14" i="2"/>
  <c r="CL196" i="2"/>
  <c r="CL195" i="2"/>
  <c r="CL136" i="2"/>
  <c r="CL135" i="2"/>
  <c r="CL72" i="2"/>
  <c r="CL73" i="2"/>
  <c r="CH29" i="2"/>
  <c r="CH28" i="2"/>
  <c r="CI27" i="2"/>
  <c r="CM215" i="2"/>
  <c r="CM107" i="2"/>
  <c r="CM89" i="2"/>
  <c r="CM68" i="2"/>
  <c r="CM146" i="2"/>
  <c r="CM59" i="2"/>
  <c r="CM158" i="2"/>
  <c r="CM206" i="2"/>
  <c r="CM137" i="2"/>
  <c r="CM113" i="2"/>
  <c r="CM83" i="2"/>
  <c r="CM197" i="2"/>
  <c r="CM74" i="2"/>
  <c r="CM179" i="2"/>
  <c r="CL193" i="2"/>
  <c r="CM193" i="2" s="1"/>
  <c r="CL192" i="2"/>
  <c r="CL147" i="2"/>
  <c r="CL148" i="2"/>
  <c r="CL178" i="2"/>
  <c r="CL177" i="2"/>
  <c r="CP12" i="2"/>
  <c r="CL154" i="2"/>
  <c r="CL153" i="2"/>
  <c r="CL171" i="2"/>
  <c r="CL172" i="2"/>
  <c r="CL150" i="2"/>
  <c r="CL151" i="2"/>
  <c r="CP33" i="2"/>
  <c r="CQ34" i="2"/>
  <c r="CL226" i="2"/>
  <c r="CM226" i="2" s="1"/>
  <c r="CL225" i="2"/>
  <c r="CM192" i="2"/>
  <c r="CM67" i="2"/>
  <c r="CM66" i="2"/>
  <c r="CM81" i="2"/>
  <c r="CM77" i="2"/>
  <c r="CM87" i="2"/>
  <c r="CL157" i="2"/>
  <c r="CL156" i="2"/>
  <c r="CL102" i="2"/>
  <c r="CL103" i="2"/>
  <c r="CN42" i="2"/>
  <c r="CL229" i="2"/>
  <c r="CL228" i="2"/>
  <c r="CL223" i="2"/>
  <c r="CL222" i="2"/>
  <c r="CL133" i="2"/>
  <c r="CL132" i="2"/>
  <c r="CL205" i="2"/>
  <c r="CL204" i="2"/>
  <c r="CL100" i="2"/>
  <c r="CL99" i="2"/>
  <c r="CM212" i="2"/>
  <c r="CM140" i="2"/>
  <c r="CM209" i="2"/>
  <c r="CL94" i="2"/>
  <c r="CL93" i="2"/>
  <c r="CL70" i="2"/>
  <c r="CL69" i="2"/>
  <c r="CL187" i="2"/>
  <c r="CM187" i="2" s="1"/>
  <c r="CL186" i="2"/>
  <c r="CM149" i="2"/>
  <c r="CM155" i="2"/>
  <c r="CM203" i="2"/>
  <c r="CM116" i="2"/>
  <c r="CM188" i="2"/>
  <c r="CM221" i="2"/>
  <c r="CM62" i="2"/>
  <c r="CM122" i="2"/>
  <c r="CM92" i="2"/>
  <c r="CM131" i="2"/>
  <c r="CM101" i="2"/>
  <c r="CM194" i="2"/>
  <c r="CM104" i="2"/>
  <c r="CM164" i="2"/>
  <c r="CM152" i="2"/>
  <c r="CL213" i="2"/>
  <c r="CL214" i="2"/>
  <c r="CL180" i="2"/>
  <c r="CL181" i="2"/>
  <c r="CL105" i="2"/>
  <c r="CL106" i="2"/>
  <c r="CL220" i="2"/>
  <c r="CL219" i="2"/>
  <c r="CP23" i="2"/>
  <c r="CQ24" i="2"/>
  <c r="CP44" i="2"/>
  <c r="CO43" i="2"/>
  <c r="CL162" i="2"/>
  <c r="CL163" i="2"/>
  <c r="CL190" i="2"/>
  <c r="CL189" i="2"/>
  <c r="CL108" i="2"/>
  <c r="CL109" i="2"/>
  <c r="CL184" i="2"/>
  <c r="CL183" i="2"/>
  <c r="CO32" i="2"/>
  <c r="CO37" i="2" s="1"/>
  <c r="CN74" i="2" l="1"/>
  <c r="CM178" i="2"/>
  <c r="CM58" i="2"/>
  <c r="CM73" i="2"/>
  <c r="CK7" i="2"/>
  <c r="CJ8" i="2"/>
  <c r="CJ9" i="2"/>
  <c r="CK18" i="2"/>
  <c r="CK19" i="2"/>
  <c r="CL17" i="2"/>
  <c r="CM172" i="2"/>
  <c r="CM127" i="2"/>
  <c r="CN146" i="2"/>
  <c r="CN65" i="2"/>
  <c r="CN67" i="2" s="1"/>
  <c r="CN215" i="2"/>
  <c r="CN216" i="2" s="1"/>
  <c r="CN80" i="2"/>
  <c r="CN98" i="2"/>
  <c r="CN99" i="2" s="1"/>
  <c r="CK51" i="2"/>
  <c r="CK52" i="2"/>
  <c r="CL50" i="2"/>
  <c r="CN191" i="2"/>
  <c r="CN192" i="2" s="1"/>
  <c r="CN209" i="2"/>
  <c r="CN210" i="2" s="1"/>
  <c r="CN101" i="2"/>
  <c r="CN102" i="2" s="1"/>
  <c r="CN95" i="2"/>
  <c r="CN179" i="2"/>
  <c r="CN77" i="2"/>
  <c r="CN78" i="2" s="1"/>
  <c r="CN122" i="2"/>
  <c r="CN203" i="2"/>
  <c r="CN116" i="2"/>
  <c r="CN117" i="2" s="1"/>
  <c r="CN143" i="2"/>
  <c r="CN144" i="2" s="1"/>
  <c r="CN71" i="2"/>
  <c r="CN72" i="2" s="1"/>
  <c r="CN110" i="2"/>
  <c r="CN131" i="2"/>
  <c r="CN83" i="2"/>
  <c r="CN84" i="2" s="1"/>
  <c r="CK49" i="2"/>
  <c r="CL47" i="2"/>
  <c r="CK48" i="2"/>
  <c r="CN176" i="2"/>
  <c r="CN178" i="2" s="1"/>
  <c r="CN89" i="2"/>
  <c r="CN90" i="2" s="1"/>
  <c r="CN224" i="2"/>
  <c r="CQ4" i="2"/>
  <c r="CP3" i="2"/>
  <c r="CP2" i="2" s="1"/>
  <c r="CN137" i="2"/>
  <c r="CN138" i="2" s="1"/>
  <c r="CN182" i="2"/>
  <c r="CN161" i="2"/>
  <c r="CN113" i="2"/>
  <c r="CN114" i="2" s="1"/>
  <c r="CN152" i="2"/>
  <c r="CN153" i="2" s="1"/>
  <c r="CN134" i="2"/>
  <c r="CN107" i="2"/>
  <c r="CN197" i="2"/>
  <c r="CN198" i="2" s="1"/>
  <c r="CK54" i="2"/>
  <c r="CK55" i="2"/>
  <c r="CL53" i="2"/>
  <c r="CN75" i="2"/>
  <c r="CN123" i="2"/>
  <c r="CM190" i="2"/>
  <c r="CM189" i="2"/>
  <c r="CM141" i="2"/>
  <c r="CM142" i="2"/>
  <c r="CN135" i="2"/>
  <c r="CN183" i="2"/>
  <c r="CN226" i="2"/>
  <c r="CN225" i="2"/>
  <c r="CM78" i="2"/>
  <c r="CM79" i="2"/>
  <c r="CI28" i="2"/>
  <c r="CI29" i="2"/>
  <c r="CJ27" i="2"/>
  <c r="CM195" i="2"/>
  <c r="CM196" i="2"/>
  <c r="CN145" i="2"/>
  <c r="CN194" i="2"/>
  <c r="CN81" i="2"/>
  <c r="CN82" i="2"/>
  <c r="CN108" i="2"/>
  <c r="CR34" i="2"/>
  <c r="CQ33" i="2"/>
  <c r="CM180" i="2"/>
  <c r="CM181" i="2"/>
  <c r="CM84" i="2"/>
  <c r="CM85" i="2"/>
  <c r="CM160" i="2"/>
  <c r="CM159" i="2"/>
  <c r="CM90" i="2"/>
  <c r="CM91" i="2"/>
  <c r="CR13" i="2"/>
  <c r="CS14" i="2"/>
  <c r="CM184" i="2"/>
  <c r="CN184" i="2" s="1"/>
  <c r="CM183" i="2"/>
  <c r="CM174" i="2"/>
  <c r="CM175" i="2"/>
  <c r="CO39" i="2"/>
  <c r="CO38" i="2"/>
  <c r="CR24" i="2"/>
  <c r="CQ23" i="2"/>
  <c r="CM105" i="2"/>
  <c r="CM106" i="2"/>
  <c r="CM150" i="2"/>
  <c r="CM151" i="2"/>
  <c r="CN104" i="2"/>
  <c r="CN96" i="2"/>
  <c r="CN180" i="2"/>
  <c r="CN132" i="2"/>
  <c r="CM199" i="2"/>
  <c r="CM198" i="2"/>
  <c r="CM100" i="2"/>
  <c r="CM99" i="2"/>
  <c r="CM163" i="2"/>
  <c r="CM162" i="2"/>
  <c r="CM118" i="2"/>
  <c r="CM117" i="2"/>
  <c r="CM213" i="2"/>
  <c r="CM214" i="2"/>
  <c r="CM154" i="2"/>
  <c r="CM153" i="2"/>
  <c r="CM204" i="2"/>
  <c r="CM205" i="2"/>
  <c r="CN205" i="2" s="1"/>
  <c r="CN119" i="2"/>
  <c r="CN158" i="2"/>
  <c r="CN164" i="2"/>
  <c r="CN200" i="2"/>
  <c r="CN185" i="2"/>
  <c r="CN56" i="2"/>
  <c r="CN125" i="2"/>
  <c r="CN170" i="2"/>
  <c r="CN155" i="2"/>
  <c r="CN173" i="2"/>
  <c r="CN212" i="2"/>
  <c r="CN92" i="2"/>
  <c r="CN227" i="2"/>
  <c r="CP32" i="2"/>
  <c r="CP37" i="2" s="1"/>
  <c r="CM115" i="2"/>
  <c r="CM114" i="2"/>
  <c r="CM61" i="2"/>
  <c r="CM60" i="2"/>
  <c r="CM108" i="2"/>
  <c r="CM109" i="2"/>
  <c r="CN109" i="2" s="1"/>
  <c r="CQ12" i="2"/>
  <c r="CM202" i="2"/>
  <c r="CM201" i="2"/>
  <c r="CM135" i="2"/>
  <c r="CM136" i="2"/>
  <c r="CN136" i="2" s="1"/>
  <c r="CM97" i="2"/>
  <c r="CN97" i="2" s="1"/>
  <c r="CM96" i="2"/>
  <c r="CM93" i="2"/>
  <c r="CM94" i="2"/>
  <c r="CN147" i="2"/>
  <c r="CN112" i="2"/>
  <c r="CN111" i="2"/>
  <c r="CM207" i="2"/>
  <c r="CM208" i="2"/>
  <c r="CM70" i="2"/>
  <c r="CM69" i="2"/>
  <c r="CM120" i="2"/>
  <c r="CM121" i="2"/>
  <c r="CP22" i="2"/>
  <c r="CM123" i="2"/>
  <c r="CM124" i="2"/>
  <c r="CN204" i="2"/>
  <c r="CO42" i="2"/>
  <c r="CO110" i="2" s="1"/>
  <c r="CO176" i="2"/>
  <c r="CM102" i="2"/>
  <c r="CM103" i="2"/>
  <c r="CM63" i="2"/>
  <c r="CM64" i="2"/>
  <c r="CP43" i="2"/>
  <c r="CQ44" i="2"/>
  <c r="CM166" i="2"/>
  <c r="CM165" i="2"/>
  <c r="CM132" i="2"/>
  <c r="CM133" i="2"/>
  <c r="CN133" i="2" s="1"/>
  <c r="CM223" i="2"/>
  <c r="CM222" i="2"/>
  <c r="CM156" i="2"/>
  <c r="CM157" i="2"/>
  <c r="CM210" i="2"/>
  <c r="CM211" i="2"/>
  <c r="CN62" i="2"/>
  <c r="CN167" i="2"/>
  <c r="CN59" i="2"/>
  <c r="CN140" i="2"/>
  <c r="CN149" i="2"/>
  <c r="CN218" i="2"/>
  <c r="CN188" i="2"/>
  <c r="CN68" i="2"/>
  <c r="CN206" i="2"/>
  <c r="CN86" i="2"/>
  <c r="CN221" i="2"/>
  <c r="CN128" i="2"/>
  <c r="CM75" i="2"/>
  <c r="CM76" i="2"/>
  <c r="CN76" i="2" s="1"/>
  <c r="CM138" i="2"/>
  <c r="CM139" i="2"/>
  <c r="CM147" i="2"/>
  <c r="CM148" i="2"/>
  <c r="CN148" i="2" s="1"/>
  <c r="CM216" i="2"/>
  <c r="CM217" i="2"/>
  <c r="CM219" i="2"/>
  <c r="CM220" i="2"/>
  <c r="CM229" i="2"/>
  <c r="CM228" i="2"/>
  <c r="CO146" i="2" l="1"/>
  <c r="CN181" i="2"/>
  <c r="CK8" i="2"/>
  <c r="CK9" i="2"/>
  <c r="CL7" i="2"/>
  <c r="CO182" i="2"/>
  <c r="CN73" i="2"/>
  <c r="CN66" i="2"/>
  <c r="CN163" i="2"/>
  <c r="CM17" i="2"/>
  <c r="CL19" i="2"/>
  <c r="CL18" i="2"/>
  <c r="CN211" i="2"/>
  <c r="CO80" i="2"/>
  <c r="CO81" i="2" s="1"/>
  <c r="CO116" i="2"/>
  <c r="CO117" i="2" s="1"/>
  <c r="CO65" i="2"/>
  <c r="CO66" i="2" s="1"/>
  <c r="CN85" i="2"/>
  <c r="CN193" i="2"/>
  <c r="CO191" i="2"/>
  <c r="CO74" i="2"/>
  <c r="CO76" i="2" s="1"/>
  <c r="CO209" i="2"/>
  <c r="CO211" i="2" s="1"/>
  <c r="CO98" i="2"/>
  <c r="CO99" i="2" s="1"/>
  <c r="CN115" i="2"/>
  <c r="CN118" i="2"/>
  <c r="CN100" i="2"/>
  <c r="CN177" i="2"/>
  <c r="CN79" i="2"/>
  <c r="CN162" i="2"/>
  <c r="CO119" i="2"/>
  <c r="CO120" i="2" s="1"/>
  <c r="CO104" i="2"/>
  <c r="CO105" i="2" s="1"/>
  <c r="CO155" i="2"/>
  <c r="CO113" i="2"/>
  <c r="CO114" i="2" s="1"/>
  <c r="CO95" i="2"/>
  <c r="CO96" i="2" s="1"/>
  <c r="CN217" i="2"/>
  <c r="CN103" i="2"/>
  <c r="CO194" i="2"/>
  <c r="CO195" i="2" s="1"/>
  <c r="CO215" i="2"/>
  <c r="CO216" i="2" s="1"/>
  <c r="CO134" i="2"/>
  <c r="CO135" i="2" s="1"/>
  <c r="CO200" i="2"/>
  <c r="CO201" i="2" s="1"/>
  <c r="CO128" i="2"/>
  <c r="CP128" i="2" s="1"/>
  <c r="CO149" i="2"/>
  <c r="CO92" i="2"/>
  <c r="CO93" i="2" s="1"/>
  <c r="CO68" i="2"/>
  <c r="CO69" i="2" s="1"/>
  <c r="CN124" i="2"/>
  <c r="CO107" i="2"/>
  <c r="CO108" i="2" s="1"/>
  <c r="CO221" i="2"/>
  <c r="CO77" i="2"/>
  <c r="CO78" i="2" s="1"/>
  <c r="CO158" i="2"/>
  <c r="CO159" i="2" s="1"/>
  <c r="CO101" i="2"/>
  <c r="CO203" i="2"/>
  <c r="CO205" i="2" s="1"/>
  <c r="CO197" i="2"/>
  <c r="CO198" i="2" s="1"/>
  <c r="CO83" i="2"/>
  <c r="CO84" i="2" s="1"/>
  <c r="CO170" i="2"/>
  <c r="CO89" i="2"/>
  <c r="CO131" i="2"/>
  <c r="CO133" i="2" s="1"/>
  <c r="CN199" i="2"/>
  <c r="CL48" i="2"/>
  <c r="CM47" i="2"/>
  <c r="CL49" i="2"/>
  <c r="CM50" i="2"/>
  <c r="CL52" i="2"/>
  <c r="CL51" i="2"/>
  <c r="CO224" i="2"/>
  <c r="CO226" i="2" s="1"/>
  <c r="CO143" i="2"/>
  <c r="CP143" i="2" s="1"/>
  <c r="CO161" i="2"/>
  <c r="CO163" i="2" s="1"/>
  <c r="CO122" i="2"/>
  <c r="CO123" i="2" s="1"/>
  <c r="CO227" i="2"/>
  <c r="CO228" i="2" s="1"/>
  <c r="CN154" i="2"/>
  <c r="CO212" i="2"/>
  <c r="CO213" i="2" s="1"/>
  <c r="CN139" i="2"/>
  <c r="CO152" i="2"/>
  <c r="CO153" i="2" s="1"/>
  <c r="CO125" i="2"/>
  <c r="CO126" i="2" s="1"/>
  <c r="CO185" i="2"/>
  <c r="CO186" i="2" s="1"/>
  <c r="CN91" i="2"/>
  <c r="CL54" i="2"/>
  <c r="CL55" i="2"/>
  <c r="CM53" i="2"/>
  <c r="CQ3" i="2"/>
  <c r="CQ2" i="2" s="1"/>
  <c r="CR4" i="2"/>
  <c r="CP39" i="2"/>
  <c r="CP38" i="2"/>
  <c r="CO112" i="2"/>
  <c r="CO111" i="2"/>
  <c r="CN88" i="2"/>
  <c r="CN87" i="2"/>
  <c r="CN61" i="2"/>
  <c r="CN60" i="2"/>
  <c r="CO222" i="2"/>
  <c r="CN165" i="2"/>
  <c r="CN166" i="2"/>
  <c r="CN129" i="2"/>
  <c r="CN130" i="2"/>
  <c r="CN208" i="2"/>
  <c r="CN207" i="2"/>
  <c r="CN150" i="2"/>
  <c r="CN151" i="2"/>
  <c r="CN169" i="2"/>
  <c r="CN168" i="2"/>
  <c r="CQ43" i="2"/>
  <c r="CR44" i="2"/>
  <c r="CO147" i="2"/>
  <c r="CO148" i="2"/>
  <c r="CO59" i="2"/>
  <c r="CO102" i="2"/>
  <c r="CO184" i="2"/>
  <c r="CO183" i="2"/>
  <c r="CN229" i="2"/>
  <c r="CN228" i="2"/>
  <c r="CN156" i="2"/>
  <c r="CN157" i="2"/>
  <c r="CN187" i="2"/>
  <c r="CN186" i="2"/>
  <c r="CN160" i="2"/>
  <c r="CN159" i="2"/>
  <c r="CN106" i="2"/>
  <c r="CO106" i="2" s="1"/>
  <c r="CN105" i="2"/>
  <c r="CQ32" i="2"/>
  <c r="CQ37" i="2" s="1"/>
  <c r="CN196" i="2"/>
  <c r="CN195" i="2"/>
  <c r="CO75" i="2"/>
  <c r="CN175" i="2"/>
  <c r="CN174" i="2"/>
  <c r="CN69" i="2"/>
  <c r="CN70" i="2"/>
  <c r="CN63" i="2"/>
  <c r="CN64" i="2"/>
  <c r="CO210" i="2"/>
  <c r="CO178" i="2"/>
  <c r="CO177" i="2"/>
  <c r="CO171" i="2"/>
  <c r="CN93" i="2"/>
  <c r="CN94" i="2"/>
  <c r="CN171" i="2"/>
  <c r="CN172" i="2"/>
  <c r="CN121" i="2"/>
  <c r="CN120" i="2"/>
  <c r="CQ22" i="2"/>
  <c r="CS34" i="2"/>
  <c r="CR33" i="2"/>
  <c r="CJ28" i="2"/>
  <c r="CJ29" i="2"/>
  <c r="CK27" i="2"/>
  <c r="CN220" i="2"/>
  <c r="CN219" i="2"/>
  <c r="CO82" i="2"/>
  <c r="CO156" i="2"/>
  <c r="CO129" i="2"/>
  <c r="CO90" i="2"/>
  <c r="CN57" i="2"/>
  <c r="CN58" i="2"/>
  <c r="CR12" i="2"/>
  <c r="CN222" i="2"/>
  <c r="CN223" i="2"/>
  <c r="CP110" i="2"/>
  <c r="CP131" i="2"/>
  <c r="CP42" i="2"/>
  <c r="CP122" i="2" s="1"/>
  <c r="CP134" i="2"/>
  <c r="CP194" i="2"/>
  <c r="CP149" i="2"/>
  <c r="CO86" i="2"/>
  <c r="CO206" i="2"/>
  <c r="CO62" i="2"/>
  <c r="CN189" i="2"/>
  <c r="CN190" i="2"/>
  <c r="CN142" i="2"/>
  <c r="CN141" i="2"/>
  <c r="CO173" i="2"/>
  <c r="CP173" i="2" s="1"/>
  <c r="CO167" i="2"/>
  <c r="CO218" i="2"/>
  <c r="CP218" i="2" s="1"/>
  <c r="CO164" i="2"/>
  <c r="CO188" i="2"/>
  <c r="CP188" i="2" s="1"/>
  <c r="CO179" i="2"/>
  <c r="CP179" i="2" s="1"/>
  <c r="CO56" i="2"/>
  <c r="CO71" i="2"/>
  <c r="CO140" i="2"/>
  <c r="CO137" i="2"/>
  <c r="CN213" i="2"/>
  <c r="CN214" i="2"/>
  <c r="CN127" i="2"/>
  <c r="CN126" i="2"/>
  <c r="CN202" i="2"/>
  <c r="CN201" i="2"/>
  <c r="CR23" i="2"/>
  <c r="CS24" i="2"/>
  <c r="CS13" i="2"/>
  <c r="CT14" i="2"/>
  <c r="CO115" i="2" l="1"/>
  <c r="CO144" i="2"/>
  <c r="CP227" i="2"/>
  <c r="CP229" i="2" s="1"/>
  <c r="CP161" i="2"/>
  <c r="CO132" i="2"/>
  <c r="CO130" i="2"/>
  <c r="CP130" i="2" s="1"/>
  <c r="CO202" i="2"/>
  <c r="CO160" i="2"/>
  <c r="CM52" i="2"/>
  <c r="CO172" i="2"/>
  <c r="CO85" i="2"/>
  <c r="CP85" i="2" s="1"/>
  <c r="CP107" i="2"/>
  <c r="CO217" i="2"/>
  <c r="CO109" i="2"/>
  <c r="CO145" i="2"/>
  <c r="CP145" i="2" s="1"/>
  <c r="CO121" i="2"/>
  <c r="CO187" i="2"/>
  <c r="CO67" i="2"/>
  <c r="CO199" i="2"/>
  <c r="CP199" i="2" s="1"/>
  <c r="CO193" i="2"/>
  <c r="CO151" i="2"/>
  <c r="CM7" i="2"/>
  <c r="CL8" i="2"/>
  <c r="CL9" i="2"/>
  <c r="CO162" i="2"/>
  <c r="CO127" i="2"/>
  <c r="CO150" i="2"/>
  <c r="CO196" i="2"/>
  <c r="CO91" i="2"/>
  <c r="CO136" i="2"/>
  <c r="CP136" i="2" s="1"/>
  <c r="CM19" i="2"/>
  <c r="CM18" i="2"/>
  <c r="CN17" i="2"/>
  <c r="CO214" i="2"/>
  <c r="CO192" i="2"/>
  <c r="CP86" i="2"/>
  <c r="CP87" i="2" s="1"/>
  <c r="CP80" i="2"/>
  <c r="CP82" i="2" s="1"/>
  <c r="CP83" i="2"/>
  <c r="CP215" i="2"/>
  <c r="CP216" i="2" s="1"/>
  <c r="CO223" i="2"/>
  <c r="CO124" i="2"/>
  <c r="CP124" i="2" s="1"/>
  <c r="CO100" i="2"/>
  <c r="CO97" i="2"/>
  <c r="CO204" i="2"/>
  <c r="CO118" i="2"/>
  <c r="CP116" i="2"/>
  <c r="CP89" i="2"/>
  <c r="CP91" i="2" s="1"/>
  <c r="CP209" i="2"/>
  <c r="CP211" i="2" s="1"/>
  <c r="CO94" i="2"/>
  <c r="CO103" i="2"/>
  <c r="CP155" i="2"/>
  <c r="CP156" i="2" s="1"/>
  <c r="CP185" i="2"/>
  <c r="CP186" i="2" s="1"/>
  <c r="CP101" i="2"/>
  <c r="CP146" i="2"/>
  <c r="CP147" i="2" s="1"/>
  <c r="CP92" i="2"/>
  <c r="CP93" i="2" s="1"/>
  <c r="CP203" i="2"/>
  <c r="CP205" i="2" s="1"/>
  <c r="CP59" i="2"/>
  <c r="CP77" i="2"/>
  <c r="CP95" i="2"/>
  <c r="CP96" i="2" s="1"/>
  <c r="CO229" i="2"/>
  <c r="CO154" i="2"/>
  <c r="CP98" i="2"/>
  <c r="CP100" i="2" s="1"/>
  <c r="CP74" i="2"/>
  <c r="CP75" i="2" s="1"/>
  <c r="CP191" i="2"/>
  <c r="CP192" i="2" s="1"/>
  <c r="CP221" i="2"/>
  <c r="CP222" i="2" s="1"/>
  <c r="CP158" i="2"/>
  <c r="CP159" i="2" s="1"/>
  <c r="CP113" i="2"/>
  <c r="CP114" i="2" s="1"/>
  <c r="CP197" i="2"/>
  <c r="CP198" i="2" s="1"/>
  <c r="CP125" i="2"/>
  <c r="CO157" i="2"/>
  <c r="CO79" i="2"/>
  <c r="CP79" i="2" s="1"/>
  <c r="CO225" i="2"/>
  <c r="CM51" i="2"/>
  <c r="CN50" i="2"/>
  <c r="CR3" i="2"/>
  <c r="CR2" i="2" s="1"/>
  <c r="CS4" i="2"/>
  <c r="CP224" i="2"/>
  <c r="CP225" i="2" s="1"/>
  <c r="CM48" i="2"/>
  <c r="CM49" i="2"/>
  <c r="CN47" i="2"/>
  <c r="CO70" i="2"/>
  <c r="CM54" i="2"/>
  <c r="CM55" i="2"/>
  <c r="CN53" i="2"/>
  <c r="CP180" i="2"/>
  <c r="CP189" i="2"/>
  <c r="CP219" i="2"/>
  <c r="CT13" i="2"/>
  <c r="CU14" i="2"/>
  <c r="CO73" i="2"/>
  <c r="CO72" i="2"/>
  <c r="CP150" i="2"/>
  <c r="CP151" i="2"/>
  <c r="CP204" i="2"/>
  <c r="CP60" i="2"/>
  <c r="CP123" i="2"/>
  <c r="CP132" i="2"/>
  <c r="CP133" i="2"/>
  <c r="CR32" i="2"/>
  <c r="CR37" i="2" s="1"/>
  <c r="CS12" i="2"/>
  <c r="CO57" i="2"/>
  <c r="CO58" i="2"/>
  <c r="CO207" i="2"/>
  <c r="CO208" i="2"/>
  <c r="CP129" i="2"/>
  <c r="CP193" i="2"/>
  <c r="CP84" i="2"/>
  <c r="CP135" i="2"/>
  <c r="CP78" i="2"/>
  <c r="CP71" i="2"/>
  <c r="CP176" i="2"/>
  <c r="CK29" i="2"/>
  <c r="CK28" i="2"/>
  <c r="CL27" i="2"/>
  <c r="CT34" i="2"/>
  <c r="CS33" i="2"/>
  <c r="CS44" i="2"/>
  <c r="CR43" i="2"/>
  <c r="CO169" i="2"/>
  <c r="CO168" i="2"/>
  <c r="CQ38" i="2"/>
  <c r="CQ39" i="2"/>
  <c r="CO60" i="2"/>
  <c r="CO61" i="2"/>
  <c r="CP61" i="2" s="1"/>
  <c r="CO180" i="2"/>
  <c r="CO181" i="2"/>
  <c r="CP181" i="2" s="1"/>
  <c r="CO165" i="2"/>
  <c r="CO166" i="2"/>
  <c r="CO63" i="2"/>
  <c r="CO64" i="2"/>
  <c r="CP226" i="2"/>
  <c r="CP56" i="2"/>
  <c r="CP117" i="2"/>
  <c r="CP162" i="2"/>
  <c r="CP163" i="2"/>
  <c r="CP108" i="2"/>
  <c r="CP109" i="2"/>
  <c r="CP164" i="2"/>
  <c r="CP112" i="2"/>
  <c r="CP111" i="2"/>
  <c r="CQ42" i="2"/>
  <c r="CP174" i="2"/>
  <c r="CP223" i="2"/>
  <c r="CP195" i="2"/>
  <c r="CP196" i="2"/>
  <c r="CP144" i="2"/>
  <c r="CP126" i="2"/>
  <c r="CS23" i="2"/>
  <c r="CT24" i="2"/>
  <c r="CO139" i="2"/>
  <c r="CO138" i="2"/>
  <c r="CO87" i="2"/>
  <c r="CO88" i="2"/>
  <c r="CP88" i="2" s="1"/>
  <c r="CP167" i="2"/>
  <c r="CP102" i="2"/>
  <c r="CR22" i="2"/>
  <c r="CO141" i="2"/>
  <c r="CO142" i="2"/>
  <c r="CO189" i="2"/>
  <c r="CO190" i="2"/>
  <c r="CP190" i="2" s="1"/>
  <c r="CO219" i="2"/>
  <c r="CO220" i="2"/>
  <c r="CP220" i="2" s="1"/>
  <c r="CO174" i="2"/>
  <c r="CO175" i="2"/>
  <c r="CP175" i="2" s="1"/>
  <c r="CP182" i="2"/>
  <c r="CP152" i="2"/>
  <c r="CP104" i="2"/>
  <c r="CP65" i="2"/>
  <c r="CP62" i="2"/>
  <c r="CP170" i="2"/>
  <c r="CP68" i="2"/>
  <c r="CP206" i="2"/>
  <c r="CQ206" i="2" s="1"/>
  <c r="CP212" i="2"/>
  <c r="CP119" i="2"/>
  <c r="CP140" i="2"/>
  <c r="CP200" i="2"/>
  <c r="CQ200" i="2" s="1"/>
  <c r="CP137" i="2"/>
  <c r="CP160" i="2" l="1"/>
  <c r="CP99" i="2"/>
  <c r="CP228" i="2"/>
  <c r="CP148" i="2"/>
  <c r="CP90" i="2"/>
  <c r="CP217" i="2"/>
  <c r="CP127" i="2"/>
  <c r="CP103" i="2"/>
  <c r="CP118" i="2"/>
  <c r="CM9" i="2"/>
  <c r="CM8" i="2"/>
  <c r="CN7" i="2"/>
  <c r="CQ155" i="2"/>
  <c r="CP97" i="2"/>
  <c r="CQ224" i="2"/>
  <c r="CQ226" i="2" s="1"/>
  <c r="CQ65" i="2"/>
  <c r="CQ66" i="2" s="1"/>
  <c r="CQ56" i="2"/>
  <c r="CQ57" i="2" s="1"/>
  <c r="CN19" i="2"/>
  <c r="CN18" i="2"/>
  <c r="CO17" i="2"/>
  <c r="CQ86" i="2"/>
  <c r="CQ87" i="2" s="1"/>
  <c r="CQ170" i="2"/>
  <c r="CQ125" i="2"/>
  <c r="CQ116" i="2"/>
  <c r="CQ118" i="2" s="1"/>
  <c r="CQ176" i="2"/>
  <c r="CP187" i="2"/>
  <c r="CP81" i="2"/>
  <c r="CP210" i="2"/>
  <c r="CP157" i="2"/>
  <c r="CQ188" i="2"/>
  <c r="CQ164" i="2"/>
  <c r="CQ165" i="2" s="1"/>
  <c r="CQ218" i="2"/>
  <c r="CQ219" i="2" s="1"/>
  <c r="CQ215" i="2"/>
  <c r="CQ217" i="2" s="1"/>
  <c r="CQ203" i="2"/>
  <c r="CQ59" i="2"/>
  <c r="CQ61" i="2" s="1"/>
  <c r="CP115" i="2"/>
  <c r="CP76" i="2"/>
  <c r="CQ161" i="2"/>
  <c r="CQ140" i="2"/>
  <c r="CQ141" i="2" s="1"/>
  <c r="CQ209" i="2"/>
  <c r="CQ210" i="2" s="1"/>
  <c r="CQ122" i="2"/>
  <c r="CQ80" i="2"/>
  <c r="CQ95" i="2"/>
  <c r="CQ97" i="2" s="1"/>
  <c r="CP94" i="2"/>
  <c r="CQ137" i="2"/>
  <c r="CQ77" i="2"/>
  <c r="CQ146" i="2"/>
  <c r="CO53" i="2"/>
  <c r="CN54" i="2"/>
  <c r="CN55" i="2"/>
  <c r="CO47" i="2"/>
  <c r="CN48" i="2"/>
  <c r="CN49" i="2"/>
  <c r="CS3" i="2"/>
  <c r="CS2" i="2" s="1"/>
  <c r="CT4" i="2"/>
  <c r="CO50" i="2"/>
  <c r="CN51" i="2"/>
  <c r="CN52" i="2"/>
  <c r="CQ152" i="2"/>
  <c r="CQ156" i="2"/>
  <c r="CR38" i="2"/>
  <c r="CR39" i="2"/>
  <c r="CQ127" i="2"/>
  <c r="CQ126" i="2"/>
  <c r="CQ204" i="2"/>
  <c r="CQ205" i="2"/>
  <c r="CQ138" i="2"/>
  <c r="CQ201" i="2"/>
  <c r="CR42" i="2"/>
  <c r="CR140" i="2" s="1"/>
  <c r="CR170" i="2"/>
  <c r="CR86" i="2"/>
  <c r="CP139" i="2"/>
  <c r="CP138" i="2"/>
  <c r="CP213" i="2"/>
  <c r="CP214" i="2"/>
  <c r="CP171" i="2"/>
  <c r="CP172" i="2"/>
  <c r="CQ172" i="2" s="1"/>
  <c r="CP153" i="2"/>
  <c r="CP154" i="2"/>
  <c r="CP169" i="2"/>
  <c r="CP168" i="2"/>
  <c r="CQ71" i="2"/>
  <c r="CQ83" i="2"/>
  <c r="CQ173" i="2"/>
  <c r="CR173" i="2" s="1"/>
  <c r="CQ221" i="2"/>
  <c r="CQ110" i="2"/>
  <c r="CQ107" i="2"/>
  <c r="CQ185" i="2"/>
  <c r="CQ104" i="2"/>
  <c r="CR104" i="2" s="1"/>
  <c r="CQ194" i="2"/>
  <c r="CQ92" i="2"/>
  <c r="CR92" i="2" s="1"/>
  <c r="CQ134" i="2"/>
  <c r="CR134" i="2" s="1"/>
  <c r="CQ131" i="2"/>
  <c r="CQ179" i="2"/>
  <c r="CR179" i="2" s="1"/>
  <c r="CQ167" i="2"/>
  <c r="CQ128" i="2"/>
  <c r="CR128" i="2" s="1"/>
  <c r="CP57" i="2"/>
  <c r="CP58" i="2"/>
  <c r="CQ58" i="2" s="1"/>
  <c r="CT44" i="2"/>
  <c r="CS43" i="2"/>
  <c r="CU34" i="2"/>
  <c r="CT33" i="2"/>
  <c r="CP177" i="2"/>
  <c r="CP178" i="2"/>
  <c r="CU13" i="2"/>
  <c r="CV14" i="2"/>
  <c r="CP120" i="2"/>
  <c r="CP121" i="2"/>
  <c r="CP105" i="2"/>
  <c r="CP106" i="2"/>
  <c r="CQ171" i="2"/>
  <c r="CQ78" i="2"/>
  <c r="CQ79" i="2"/>
  <c r="CQ147" i="2"/>
  <c r="CP166" i="2"/>
  <c r="CP165" i="2"/>
  <c r="CS32" i="2"/>
  <c r="CS37" i="2" s="1"/>
  <c r="CP208" i="2"/>
  <c r="CQ208" i="2" s="1"/>
  <c r="CP207" i="2"/>
  <c r="CP183" i="2"/>
  <c r="CP184" i="2"/>
  <c r="CU24" i="2"/>
  <c r="CT23" i="2"/>
  <c r="CQ190" i="2"/>
  <c r="CQ189" i="2"/>
  <c r="CQ216" i="2"/>
  <c r="CQ81" i="2"/>
  <c r="CQ82" i="2"/>
  <c r="CQ74" i="2"/>
  <c r="CQ62" i="2"/>
  <c r="CQ113" i="2"/>
  <c r="CL29" i="2"/>
  <c r="CL28" i="2"/>
  <c r="CM27" i="2"/>
  <c r="CP72" i="2"/>
  <c r="CP73" i="2"/>
  <c r="CT12" i="2"/>
  <c r="CP69" i="2"/>
  <c r="CP70" i="2"/>
  <c r="CQ225" i="2"/>
  <c r="CQ88" i="2"/>
  <c r="CQ207" i="2"/>
  <c r="CP201" i="2"/>
  <c r="CP202" i="2"/>
  <c r="CQ202" i="2" s="1"/>
  <c r="CP64" i="2"/>
  <c r="CP63" i="2"/>
  <c r="CQ162" i="2"/>
  <c r="CQ163" i="2"/>
  <c r="CP142" i="2"/>
  <c r="CP141" i="2"/>
  <c r="CP67" i="2"/>
  <c r="CP66" i="2"/>
  <c r="CS22" i="2"/>
  <c r="CQ98" i="2"/>
  <c r="CQ89" i="2"/>
  <c r="CQ149" i="2"/>
  <c r="CQ143" i="2"/>
  <c r="CQ119" i="2"/>
  <c r="CQ191" i="2"/>
  <c r="CQ182" i="2"/>
  <c r="CQ212" i="2"/>
  <c r="CQ158" i="2"/>
  <c r="CQ101" i="2"/>
  <c r="CR101" i="2" s="1"/>
  <c r="CQ197" i="2"/>
  <c r="CQ68" i="2"/>
  <c r="CQ227" i="2"/>
  <c r="CQ148" i="2" l="1"/>
  <c r="CQ96" i="2"/>
  <c r="CR122" i="2"/>
  <c r="CR123" i="2" s="1"/>
  <c r="CQ178" i="2"/>
  <c r="CQ157" i="2"/>
  <c r="CQ124" i="2"/>
  <c r="CR155" i="2"/>
  <c r="CR157" i="2" s="1"/>
  <c r="CN8" i="2"/>
  <c r="CO7" i="2"/>
  <c r="CN9" i="2"/>
  <c r="CQ117" i="2"/>
  <c r="CQ123" i="2"/>
  <c r="CQ139" i="2"/>
  <c r="CR56" i="2"/>
  <c r="CR137" i="2"/>
  <c r="CR139" i="2" s="1"/>
  <c r="CR152" i="2"/>
  <c r="CR154" i="2" s="1"/>
  <c r="CR59" i="2"/>
  <c r="CR60" i="2" s="1"/>
  <c r="CQ67" i="2"/>
  <c r="CQ177" i="2"/>
  <c r="CO18" i="2"/>
  <c r="CO19" i="2"/>
  <c r="CP17" i="2"/>
  <c r="CQ142" i="2"/>
  <c r="CR142" i="2" s="1"/>
  <c r="CQ166" i="2"/>
  <c r="CQ220" i="2"/>
  <c r="CR167" i="2"/>
  <c r="CR83" i="2"/>
  <c r="CR84" i="2" s="1"/>
  <c r="CQ154" i="2"/>
  <c r="CR200" i="2"/>
  <c r="CR202" i="2" s="1"/>
  <c r="CR215" i="2"/>
  <c r="CR203" i="2"/>
  <c r="CR204" i="2" s="1"/>
  <c r="CR65" i="2"/>
  <c r="CR66" i="2" s="1"/>
  <c r="CR221" i="2"/>
  <c r="CR222" i="2" s="1"/>
  <c r="CR209" i="2"/>
  <c r="CQ60" i="2"/>
  <c r="CO52" i="2"/>
  <c r="CO55" i="2"/>
  <c r="CO48" i="2"/>
  <c r="CP47" i="2"/>
  <c r="CQ211" i="2"/>
  <c r="CR211" i="2" s="1"/>
  <c r="CQ153" i="2"/>
  <c r="CU4" i="2"/>
  <c r="CT3" i="2"/>
  <c r="CT2" i="2" s="1"/>
  <c r="CO49" i="2"/>
  <c r="CO51" i="2"/>
  <c r="CP50" i="2"/>
  <c r="CO54" i="2"/>
  <c r="CP53" i="2"/>
  <c r="CS38" i="2"/>
  <c r="CS39" i="2"/>
  <c r="CR138" i="2"/>
  <c r="CQ228" i="2"/>
  <c r="CQ229" i="2"/>
  <c r="CU12" i="2"/>
  <c r="CQ133" i="2"/>
  <c r="CQ132" i="2"/>
  <c r="CR129" i="2"/>
  <c r="CR171" i="2"/>
  <c r="CR172" i="2"/>
  <c r="CR105" i="2"/>
  <c r="CR174" i="2"/>
  <c r="CQ70" i="2"/>
  <c r="CQ69" i="2"/>
  <c r="CQ213" i="2"/>
  <c r="CQ214" i="2"/>
  <c r="CQ99" i="2"/>
  <c r="CQ100" i="2"/>
  <c r="CQ115" i="2"/>
  <c r="CQ114" i="2"/>
  <c r="CV24" i="2"/>
  <c r="CU23" i="2"/>
  <c r="CS42" i="2"/>
  <c r="CS155" i="2" s="1"/>
  <c r="CS137" i="2"/>
  <c r="CQ129" i="2"/>
  <c r="CQ130" i="2"/>
  <c r="CR130" i="2" s="1"/>
  <c r="CQ135" i="2"/>
  <c r="CQ136" i="2"/>
  <c r="CR136" i="2" s="1"/>
  <c r="CQ105" i="2"/>
  <c r="CQ106" i="2"/>
  <c r="CR106" i="2" s="1"/>
  <c r="CQ223" i="2"/>
  <c r="CQ222" i="2"/>
  <c r="CR143" i="2"/>
  <c r="CR212" i="2"/>
  <c r="CR218" i="2"/>
  <c r="CR98" i="2"/>
  <c r="CR197" i="2"/>
  <c r="CR185" i="2"/>
  <c r="CR188" i="2"/>
  <c r="CR125" i="2"/>
  <c r="CR80" i="2"/>
  <c r="CR89" i="2"/>
  <c r="CR194" i="2"/>
  <c r="CR146" i="2"/>
  <c r="CR149" i="2"/>
  <c r="CR62" i="2"/>
  <c r="CQ121" i="2"/>
  <c r="CQ120" i="2"/>
  <c r="CV34" i="2"/>
  <c r="CU33" i="2"/>
  <c r="CQ111" i="2"/>
  <c r="CQ112" i="2"/>
  <c r="CR102" i="2"/>
  <c r="CR135" i="2"/>
  <c r="CR61" i="2"/>
  <c r="CR93" i="2"/>
  <c r="CR180" i="2"/>
  <c r="CQ199" i="2"/>
  <c r="CQ198" i="2"/>
  <c r="CQ184" i="2"/>
  <c r="CQ183" i="2"/>
  <c r="CQ145" i="2"/>
  <c r="CQ144" i="2"/>
  <c r="CQ63" i="2"/>
  <c r="CQ64" i="2"/>
  <c r="CU44" i="2"/>
  <c r="CT43" i="2"/>
  <c r="CQ168" i="2"/>
  <c r="CQ169" i="2"/>
  <c r="CR169" i="2" s="1"/>
  <c r="CQ94" i="2"/>
  <c r="CR94" i="2" s="1"/>
  <c r="CQ93" i="2"/>
  <c r="CQ187" i="2"/>
  <c r="CQ186" i="2"/>
  <c r="CQ175" i="2"/>
  <c r="CR175" i="2" s="1"/>
  <c r="CQ174" i="2"/>
  <c r="CR116" i="2"/>
  <c r="CS116" i="2" s="1"/>
  <c r="CR74" i="2"/>
  <c r="CR176" i="2"/>
  <c r="CR224" i="2"/>
  <c r="CR77" i="2"/>
  <c r="CS77" i="2" s="1"/>
  <c r="CR164" i="2"/>
  <c r="CR227" i="2"/>
  <c r="CR206" i="2"/>
  <c r="CR95" i="2"/>
  <c r="CR119" i="2"/>
  <c r="CR107" i="2"/>
  <c r="CR161" i="2"/>
  <c r="CR158" i="2"/>
  <c r="CQ159" i="2"/>
  <c r="CQ160" i="2"/>
  <c r="CQ91" i="2"/>
  <c r="CQ90" i="2"/>
  <c r="CM28" i="2"/>
  <c r="CM29" i="2"/>
  <c r="CN27" i="2"/>
  <c r="CT22" i="2"/>
  <c r="CQ73" i="2"/>
  <c r="CQ72" i="2"/>
  <c r="CR124" i="2"/>
  <c r="CR87" i="2"/>
  <c r="CR88" i="2"/>
  <c r="CQ102" i="2"/>
  <c r="CQ103" i="2"/>
  <c r="CR103" i="2" s="1"/>
  <c r="CQ192" i="2"/>
  <c r="CQ193" i="2"/>
  <c r="CQ150" i="2"/>
  <c r="CQ151" i="2"/>
  <c r="CQ75" i="2"/>
  <c r="CQ76" i="2"/>
  <c r="CW14" i="2"/>
  <c r="CV13" i="2"/>
  <c r="CT32" i="2"/>
  <c r="CT37" i="2" s="1"/>
  <c r="CQ181" i="2"/>
  <c r="CR181" i="2" s="1"/>
  <c r="CQ180" i="2"/>
  <c r="CQ196" i="2"/>
  <c r="CQ195" i="2"/>
  <c r="CQ109" i="2"/>
  <c r="CQ108" i="2"/>
  <c r="CQ84" i="2"/>
  <c r="CQ85" i="2"/>
  <c r="CR110" i="2"/>
  <c r="CR131" i="2"/>
  <c r="CR210" i="2"/>
  <c r="CR113" i="2"/>
  <c r="CR168" i="2"/>
  <c r="CR216" i="2"/>
  <c r="CR217" i="2"/>
  <c r="CR68" i="2"/>
  <c r="CR182" i="2"/>
  <c r="CR205" i="2"/>
  <c r="CR58" i="2"/>
  <c r="CR57" i="2"/>
  <c r="CR71" i="2"/>
  <c r="CS71" i="2" s="1"/>
  <c r="CR67" i="2"/>
  <c r="CR141" i="2"/>
  <c r="CR191" i="2"/>
  <c r="CR153" i="2" l="1"/>
  <c r="CR156" i="2"/>
  <c r="CO8" i="2"/>
  <c r="CP7" i="2"/>
  <c r="CO9" i="2"/>
  <c r="CS182" i="2"/>
  <c r="CS183" i="2" s="1"/>
  <c r="CR85" i="2"/>
  <c r="CS65" i="2"/>
  <c r="CP19" i="2"/>
  <c r="CP18" i="2"/>
  <c r="CQ17" i="2"/>
  <c r="CR201" i="2"/>
  <c r="CS98" i="2"/>
  <c r="CS99" i="2" s="1"/>
  <c r="CS92" i="2"/>
  <c r="CS93" i="2" s="1"/>
  <c r="CS128" i="2"/>
  <c r="CS130" i="2" s="1"/>
  <c r="CR223" i="2"/>
  <c r="CS56" i="2"/>
  <c r="CS58" i="2" s="1"/>
  <c r="CS170" i="2"/>
  <c r="CS172" i="2" s="1"/>
  <c r="CS107" i="2"/>
  <c r="CS108" i="2" s="1"/>
  <c r="CS149" i="2"/>
  <c r="CS146" i="2"/>
  <c r="CS147" i="2" s="1"/>
  <c r="CS83" i="2"/>
  <c r="CS84" i="2" s="1"/>
  <c r="CS176" i="2"/>
  <c r="CS177" i="2" s="1"/>
  <c r="CS173" i="2"/>
  <c r="CS221" i="2"/>
  <c r="CS222" i="2" s="1"/>
  <c r="CS122" i="2"/>
  <c r="CS123" i="2" s="1"/>
  <c r="CS206" i="2"/>
  <c r="CS101" i="2"/>
  <c r="CS224" i="2"/>
  <c r="CS225" i="2" s="1"/>
  <c r="CS161" i="2"/>
  <c r="CS162" i="2" s="1"/>
  <c r="CS80" i="2"/>
  <c r="CS81" i="2" s="1"/>
  <c r="CP49" i="2"/>
  <c r="CP48" i="2"/>
  <c r="CQ47" i="2"/>
  <c r="CP55" i="2"/>
  <c r="CP54" i="2"/>
  <c r="CQ53" i="2"/>
  <c r="CS215" i="2"/>
  <c r="CS216" i="2" s="1"/>
  <c r="CS104" i="2"/>
  <c r="CS105" i="2" s="1"/>
  <c r="CS134" i="2"/>
  <c r="CS179" i="2"/>
  <c r="CS180" i="2" s="1"/>
  <c r="CS86" i="2"/>
  <c r="CS87" i="2" s="1"/>
  <c r="CS209" i="2"/>
  <c r="CS210" i="2" s="1"/>
  <c r="CS158" i="2"/>
  <c r="CS159" i="2" s="1"/>
  <c r="CP51" i="2"/>
  <c r="CP52" i="2"/>
  <c r="CQ50" i="2"/>
  <c r="CV4" i="2"/>
  <c r="CU3" i="2"/>
  <c r="CU2" i="2" s="1"/>
  <c r="CS117" i="2"/>
  <c r="CS72" i="2"/>
  <c r="CR70" i="2"/>
  <c r="CR69" i="2"/>
  <c r="CR121" i="2"/>
  <c r="CR120" i="2"/>
  <c r="CU43" i="2"/>
  <c r="CV44" i="2"/>
  <c r="CR91" i="2"/>
  <c r="CR90" i="2"/>
  <c r="CR220" i="2"/>
  <c r="CR219" i="2"/>
  <c r="CS78" i="2"/>
  <c r="CS150" i="2"/>
  <c r="CS157" i="2"/>
  <c r="CS156" i="2"/>
  <c r="CR193" i="2"/>
  <c r="CR192" i="2"/>
  <c r="CR115" i="2"/>
  <c r="CR114" i="2"/>
  <c r="CR112" i="2"/>
  <c r="CR111" i="2"/>
  <c r="CR159" i="2"/>
  <c r="CR160" i="2"/>
  <c r="CS160" i="2" s="1"/>
  <c r="CR96" i="2"/>
  <c r="CR97" i="2"/>
  <c r="CR79" i="2"/>
  <c r="CS79" i="2" s="1"/>
  <c r="CR78" i="2"/>
  <c r="CR75" i="2"/>
  <c r="CR76" i="2"/>
  <c r="CR151" i="2"/>
  <c r="CS151" i="2" s="1"/>
  <c r="CR150" i="2"/>
  <c r="CR82" i="2"/>
  <c r="CR81" i="2"/>
  <c r="CR198" i="2"/>
  <c r="CR199" i="2"/>
  <c r="CR213" i="2"/>
  <c r="CR214" i="2"/>
  <c r="CS174" i="2"/>
  <c r="CS175" i="2"/>
  <c r="CS139" i="2"/>
  <c r="CS138" i="2"/>
  <c r="CS135" i="2"/>
  <c r="CS136" i="2"/>
  <c r="CS67" i="2"/>
  <c r="CS66" i="2"/>
  <c r="CS171" i="2"/>
  <c r="CS95" i="2"/>
  <c r="CS102" i="2"/>
  <c r="CS103" i="2"/>
  <c r="CS68" i="2"/>
  <c r="CS185" i="2"/>
  <c r="CS200" i="2"/>
  <c r="CS167" i="2"/>
  <c r="CU22" i="2"/>
  <c r="CR133" i="2"/>
  <c r="CR132" i="2"/>
  <c r="CT39" i="2"/>
  <c r="CT38" i="2"/>
  <c r="CR177" i="2"/>
  <c r="CR178" i="2"/>
  <c r="CR64" i="2"/>
  <c r="CR63" i="2"/>
  <c r="CS207" i="2"/>
  <c r="CS89" i="2"/>
  <c r="CN28" i="2"/>
  <c r="CN29" i="2"/>
  <c r="CO27" i="2"/>
  <c r="CR162" i="2"/>
  <c r="CR163" i="2"/>
  <c r="CR208" i="2"/>
  <c r="CR207" i="2"/>
  <c r="CR226" i="2"/>
  <c r="CR225" i="2"/>
  <c r="CR118" i="2"/>
  <c r="CS118" i="2" s="1"/>
  <c r="CR117" i="2"/>
  <c r="CU32" i="2"/>
  <c r="CU37" i="2" s="1"/>
  <c r="CR148" i="2"/>
  <c r="CR147" i="2"/>
  <c r="CR126" i="2"/>
  <c r="CR127" i="2"/>
  <c r="CR145" i="2"/>
  <c r="CR144" i="2"/>
  <c r="CS191" i="2"/>
  <c r="CS119" i="2"/>
  <c r="CS197" i="2"/>
  <c r="CS212" i="2"/>
  <c r="CS110" i="2"/>
  <c r="CS164" i="2"/>
  <c r="CS59" i="2"/>
  <c r="CW24" i="2"/>
  <c r="CV23" i="2"/>
  <c r="CR165" i="2"/>
  <c r="CR166" i="2"/>
  <c r="CR186" i="2"/>
  <c r="CR187" i="2"/>
  <c r="CS94" i="2"/>
  <c r="CR73" i="2"/>
  <c r="CS73" i="2" s="1"/>
  <c r="CR72" i="2"/>
  <c r="CV12" i="2"/>
  <c r="CR183" i="2"/>
  <c r="CR184" i="2"/>
  <c r="CX14" i="2"/>
  <c r="CW13" i="2"/>
  <c r="CR108" i="2"/>
  <c r="CR109" i="2"/>
  <c r="CS109" i="2" s="1"/>
  <c r="CR228" i="2"/>
  <c r="CR229" i="2"/>
  <c r="CT42" i="2"/>
  <c r="CT200" i="2" s="1"/>
  <c r="CV33" i="2"/>
  <c r="CW34" i="2"/>
  <c r="CR196" i="2"/>
  <c r="CR195" i="2"/>
  <c r="CR190" i="2"/>
  <c r="CR189" i="2"/>
  <c r="CR100" i="2"/>
  <c r="CS100" i="2" s="1"/>
  <c r="CR99" i="2"/>
  <c r="CS188" i="2"/>
  <c r="CS113" i="2"/>
  <c r="CS218" i="2"/>
  <c r="CS131" i="2"/>
  <c r="CS62" i="2"/>
  <c r="CS143" i="2"/>
  <c r="CS125" i="2"/>
  <c r="CS203" i="2"/>
  <c r="CS140" i="2"/>
  <c r="CS227" i="2"/>
  <c r="CS194" i="2"/>
  <c r="CS152" i="2"/>
  <c r="CS74" i="2"/>
  <c r="CS217" i="2" l="1"/>
  <c r="CS124" i="2"/>
  <c r="CS184" i="2"/>
  <c r="CS85" i="2"/>
  <c r="CS57" i="2"/>
  <c r="CP9" i="2"/>
  <c r="CQ7" i="2"/>
  <c r="CP8" i="2"/>
  <c r="CS226" i="2"/>
  <c r="CS148" i="2"/>
  <c r="CS163" i="2"/>
  <c r="CS178" i="2"/>
  <c r="CS129" i="2"/>
  <c r="CS211" i="2"/>
  <c r="CS88" i="2"/>
  <c r="CS82" i="2"/>
  <c r="CS106" i="2"/>
  <c r="CQ19" i="2"/>
  <c r="CQ18" i="2"/>
  <c r="CR17" i="2"/>
  <c r="CS208" i="2"/>
  <c r="CW4" i="2"/>
  <c r="CV3" i="2"/>
  <c r="CV2" i="2" s="1"/>
  <c r="CR53" i="2"/>
  <c r="CQ55" i="2"/>
  <c r="CQ54" i="2"/>
  <c r="CS181" i="2"/>
  <c r="CR47" i="2"/>
  <c r="CQ49" i="2"/>
  <c r="CQ48" i="2"/>
  <c r="CS223" i="2"/>
  <c r="CQ52" i="2"/>
  <c r="CQ51" i="2"/>
  <c r="CR50" i="2"/>
  <c r="CT201" i="2"/>
  <c r="CS198" i="2"/>
  <c r="CS199" i="2"/>
  <c r="CU42" i="2"/>
  <c r="CV32" i="2"/>
  <c r="CV37" i="2" s="1"/>
  <c r="CT170" i="2"/>
  <c r="CT83" i="2"/>
  <c r="CT140" i="2"/>
  <c r="CT182" i="2"/>
  <c r="CT101" i="2"/>
  <c r="CT194" i="2"/>
  <c r="CT197" i="2"/>
  <c r="CT113" i="2"/>
  <c r="CT161" i="2"/>
  <c r="CT98" i="2"/>
  <c r="CY14" i="2"/>
  <c r="CX13" i="2"/>
  <c r="CS166" i="2"/>
  <c r="CS165" i="2"/>
  <c r="CS186" i="2"/>
  <c r="CS187" i="2"/>
  <c r="CS126" i="2"/>
  <c r="CS127" i="2"/>
  <c r="CT179" i="2"/>
  <c r="CT188" i="2"/>
  <c r="CT131" i="2"/>
  <c r="CT128" i="2"/>
  <c r="CT107" i="2"/>
  <c r="CT203" i="2"/>
  <c r="CS111" i="2"/>
  <c r="CS112" i="2"/>
  <c r="CS202" i="2"/>
  <c r="CT202" i="2" s="1"/>
  <c r="CS201" i="2"/>
  <c r="CS145" i="2"/>
  <c r="CS144" i="2"/>
  <c r="CS189" i="2"/>
  <c r="CS190" i="2"/>
  <c r="CT104" i="2"/>
  <c r="CT221" i="2"/>
  <c r="CS64" i="2"/>
  <c r="CS63" i="2"/>
  <c r="CT149" i="2"/>
  <c r="CT212" i="2"/>
  <c r="CT77" i="2"/>
  <c r="CU77" i="2" s="1"/>
  <c r="CT176" i="2"/>
  <c r="CT224" i="2"/>
  <c r="CT68" i="2"/>
  <c r="CV22" i="2"/>
  <c r="CU39" i="2"/>
  <c r="CU38" i="2"/>
  <c r="CS70" i="2"/>
  <c r="CS69" i="2"/>
  <c r="CS195" i="2"/>
  <c r="CS196" i="2"/>
  <c r="CS133" i="2"/>
  <c r="CS132" i="2"/>
  <c r="CS115" i="2"/>
  <c r="CS114" i="2"/>
  <c r="CX34" i="2"/>
  <c r="CW33" i="2"/>
  <c r="CT227" i="2"/>
  <c r="CT125" i="2"/>
  <c r="CT155" i="2"/>
  <c r="CT191" i="2"/>
  <c r="CT137" i="2"/>
  <c r="CT146" i="2"/>
  <c r="CT62" i="2"/>
  <c r="CW12" i="2"/>
  <c r="CS61" i="2"/>
  <c r="CS60" i="2"/>
  <c r="CS192" i="2"/>
  <c r="CS193" i="2"/>
  <c r="CS91" i="2"/>
  <c r="CS90" i="2"/>
  <c r="CS228" i="2"/>
  <c r="CS229" i="2"/>
  <c r="CS219" i="2"/>
  <c r="CS220" i="2"/>
  <c r="CT89" i="2"/>
  <c r="CT86" i="2"/>
  <c r="CS76" i="2"/>
  <c r="CS75" i="2"/>
  <c r="CS142" i="2"/>
  <c r="CS141" i="2"/>
  <c r="CT143" i="2"/>
  <c r="CT215" i="2"/>
  <c r="CT173" i="2"/>
  <c r="CT110" i="2"/>
  <c r="CT80" i="2"/>
  <c r="CT206" i="2"/>
  <c r="CT185" i="2"/>
  <c r="CT167" i="2"/>
  <c r="CT95" i="2"/>
  <c r="CS154" i="2"/>
  <c r="CS153" i="2"/>
  <c r="CS204" i="2"/>
  <c r="CS205" i="2"/>
  <c r="CT74" i="2"/>
  <c r="CT119" i="2"/>
  <c r="CT209" i="2"/>
  <c r="CT116" i="2"/>
  <c r="CT218" i="2"/>
  <c r="CT71" i="2"/>
  <c r="CT92" i="2"/>
  <c r="CU92" i="2" s="1"/>
  <c r="CT134" i="2"/>
  <c r="CT56" i="2"/>
  <c r="CT59" i="2"/>
  <c r="CT152" i="2"/>
  <c r="CT164" i="2"/>
  <c r="CT65" i="2"/>
  <c r="CT158" i="2"/>
  <c r="CT122" i="2"/>
  <c r="CX24" i="2"/>
  <c r="CW23" i="2"/>
  <c r="CS214" i="2"/>
  <c r="CS213" i="2"/>
  <c r="CS120" i="2"/>
  <c r="CS121" i="2"/>
  <c r="CO28" i="2"/>
  <c r="CO29" i="2"/>
  <c r="CP27" i="2"/>
  <c r="CS169" i="2"/>
  <c r="CS168" i="2"/>
  <c r="CS97" i="2"/>
  <c r="CS96" i="2"/>
  <c r="CW44" i="2"/>
  <c r="CV43" i="2"/>
  <c r="CU119" i="2" l="1"/>
  <c r="CU206" i="2"/>
  <c r="CU149" i="2"/>
  <c r="CU116" i="2"/>
  <c r="CU227" i="2"/>
  <c r="CU228" i="2" s="1"/>
  <c r="CQ9" i="2"/>
  <c r="CR7" i="2"/>
  <c r="CQ8" i="2"/>
  <c r="CU170" i="2"/>
  <c r="CU171" i="2" s="1"/>
  <c r="CR18" i="2"/>
  <c r="CR19" i="2"/>
  <c r="CS17" i="2"/>
  <c r="CU200" i="2"/>
  <c r="CU202" i="2" s="1"/>
  <c r="CS53" i="2"/>
  <c r="CR55" i="2"/>
  <c r="CR54" i="2"/>
  <c r="CU203" i="2"/>
  <c r="CU204" i="2" s="1"/>
  <c r="CU188" i="2"/>
  <c r="CU189" i="2" s="1"/>
  <c r="CR49" i="2"/>
  <c r="CR48" i="2"/>
  <c r="CS47" i="2"/>
  <c r="CR51" i="2"/>
  <c r="CR52" i="2"/>
  <c r="CS50" i="2"/>
  <c r="CX4" i="2"/>
  <c r="CW3" i="2"/>
  <c r="CW2" i="2" s="1"/>
  <c r="CU207" i="2"/>
  <c r="CV38" i="2"/>
  <c r="CV39" i="2"/>
  <c r="CT219" i="2"/>
  <c r="CT220" i="2"/>
  <c r="CU117" i="2"/>
  <c r="CU93" i="2"/>
  <c r="CU78" i="2"/>
  <c r="CU120" i="2"/>
  <c r="CU218" i="2"/>
  <c r="CU83" i="2"/>
  <c r="CU146" i="2"/>
  <c r="CV42" i="2"/>
  <c r="CV83" i="2" s="1"/>
  <c r="CT165" i="2"/>
  <c r="CT166" i="2"/>
  <c r="CT135" i="2"/>
  <c r="CT136" i="2"/>
  <c r="CT117" i="2"/>
  <c r="CT118" i="2"/>
  <c r="CU118" i="2" s="1"/>
  <c r="CT96" i="2"/>
  <c r="CT97" i="2"/>
  <c r="CT81" i="2"/>
  <c r="CT82" i="2"/>
  <c r="CT144" i="2"/>
  <c r="CT145" i="2"/>
  <c r="CT148" i="2"/>
  <c r="CT147" i="2"/>
  <c r="CT156" i="2"/>
  <c r="CT157" i="2"/>
  <c r="CX33" i="2"/>
  <c r="CY34" i="2"/>
  <c r="CT70" i="2"/>
  <c r="CT69" i="2"/>
  <c r="CT79" i="2"/>
  <c r="CU79" i="2" s="1"/>
  <c r="CT78" i="2"/>
  <c r="CT133" i="2"/>
  <c r="CT132" i="2"/>
  <c r="CT163" i="2"/>
  <c r="CT162" i="2"/>
  <c r="CT195" i="2"/>
  <c r="CT196" i="2"/>
  <c r="CT84" i="2"/>
  <c r="CT85" i="2"/>
  <c r="CU131" i="2"/>
  <c r="CU164" i="2"/>
  <c r="CU155" i="2"/>
  <c r="CU86" i="2"/>
  <c r="CU107" i="2"/>
  <c r="CU128" i="2"/>
  <c r="CU215" i="2"/>
  <c r="CU80" i="2"/>
  <c r="CU185" i="2"/>
  <c r="CU62" i="2"/>
  <c r="CU59" i="2"/>
  <c r="CU209" i="2"/>
  <c r="CU101" i="2"/>
  <c r="CU137" i="2"/>
  <c r="CU89" i="2"/>
  <c r="CT58" i="2"/>
  <c r="CT57" i="2"/>
  <c r="CT216" i="2"/>
  <c r="CT217" i="2"/>
  <c r="CT63" i="2"/>
  <c r="CT64" i="2"/>
  <c r="CT192" i="2"/>
  <c r="CT193" i="2"/>
  <c r="CT129" i="2"/>
  <c r="CT130" i="2"/>
  <c r="CT100" i="2"/>
  <c r="CT99" i="2"/>
  <c r="CT199" i="2"/>
  <c r="CT198" i="2"/>
  <c r="CT141" i="2"/>
  <c r="CT142" i="2"/>
  <c r="CU201" i="2"/>
  <c r="CU150" i="2"/>
  <c r="CU68" i="2"/>
  <c r="CX44" i="2"/>
  <c r="CW43" i="2"/>
  <c r="CW22" i="2"/>
  <c r="CT123" i="2"/>
  <c r="CT124" i="2"/>
  <c r="CT154" i="2"/>
  <c r="CT153" i="2"/>
  <c r="CT93" i="2"/>
  <c r="CT94" i="2"/>
  <c r="CU94" i="2" s="1"/>
  <c r="CT211" i="2"/>
  <c r="CT210" i="2"/>
  <c r="CT168" i="2"/>
  <c r="CT169" i="2"/>
  <c r="CT112" i="2"/>
  <c r="CT111" i="2"/>
  <c r="CT87" i="2"/>
  <c r="CT88" i="2"/>
  <c r="CT138" i="2"/>
  <c r="CT139" i="2"/>
  <c r="CT126" i="2"/>
  <c r="CT127" i="2"/>
  <c r="CT225" i="2"/>
  <c r="CT226" i="2"/>
  <c r="CT213" i="2"/>
  <c r="CT214" i="2"/>
  <c r="CT222" i="2"/>
  <c r="CT223" i="2"/>
  <c r="CT204" i="2"/>
  <c r="CT205" i="2"/>
  <c r="CT190" i="2"/>
  <c r="CT189" i="2"/>
  <c r="CX12" i="2"/>
  <c r="CT102" i="2"/>
  <c r="CT103" i="2"/>
  <c r="CT171" i="2"/>
  <c r="CT172" i="2"/>
  <c r="CU113" i="2"/>
  <c r="CU95" i="2"/>
  <c r="CU74" i="2"/>
  <c r="CU173" i="2"/>
  <c r="CU71" i="2"/>
  <c r="CU143" i="2"/>
  <c r="CU194" i="2"/>
  <c r="CU182" i="2"/>
  <c r="CU221" i="2"/>
  <c r="CU176" i="2"/>
  <c r="CV176" i="2" s="1"/>
  <c r="CU56" i="2"/>
  <c r="CU167" i="2"/>
  <c r="CU212" i="2"/>
  <c r="CU98" i="2"/>
  <c r="CT67" i="2"/>
  <c r="CT66" i="2"/>
  <c r="CT76" i="2"/>
  <c r="CT75" i="2"/>
  <c r="CT208" i="2"/>
  <c r="CT207" i="2"/>
  <c r="CW32" i="2"/>
  <c r="CW37" i="2" s="1"/>
  <c r="CT177" i="2"/>
  <c r="CT178" i="2"/>
  <c r="CP29" i="2"/>
  <c r="CP28" i="2"/>
  <c r="CQ27" i="2"/>
  <c r="CY24" i="2"/>
  <c r="CX23" i="2"/>
  <c r="CT159" i="2"/>
  <c r="CT160" i="2"/>
  <c r="CT61" i="2"/>
  <c r="CT60" i="2"/>
  <c r="CT72" i="2"/>
  <c r="CT73" i="2"/>
  <c r="CT121" i="2"/>
  <c r="CT120" i="2"/>
  <c r="CT186" i="2"/>
  <c r="CT187" i="2"/>
  <c r="CT175" i="2"/>
  <c r="CT174" i="2"/>
  <c r="CT91" i="2"/>
  <c r="CT90" i="2"/>
  <c r="CT228" i="2"/>
  <c r="CT229" i="2"/>
  <c r="CU229" i="2" s="1"/>
  <c r="CT150" i="2"/>
  <c r="CT151" i="2"/>
  <c r="CU151" i="2" s="1"/>
  <c r="CT106" i="2"/>
  <c r="CT105" i="2"/>
  <c r="CT108" i="2"/>
  <c r="CT109" i="2"/>
  <c r="CT180" i="2"/>
  <c r="CT181" i="2"/>
  <c r="CY13" i="2"/>
  <c r="CZ14" i="2"/>
  <c r="CT115" i="2"/>
  <c r="CT114" i="2"/>
  <c r="CT184" i="2"/>
  <c r="CT183" i="2"/>
  <c r="CU197" i="2"/>
  <c r="CU125" i="2"/>
  <c r="CU161" i="2"/>
  <c r="CU110" i="2"/>
  <c r="CU191" i="2"/>
  <c r="CU179" i="2"/>
  <c r="CU122" i="2"/>
  <c r="CU140" i="2"/>
  <c r="CU104" i="2"/>
  <c r="CU152" i="2"/>
  <c r="CU158" i="2"/>
  <c r="CU224" i="2"/>
  <c r="CU134" i="2"/>
  <c r="CU65" i="2"/>
  <c r="CV152" i="2" l="1"/>
  <c r="CV179" i="2"/>
  <c r="CV125" i="2"/>
  <c r="CV134" i="2"/>
  <c r="CV104" i="2"/>
  <c r="CV197" i="2"/>
  <c r="CV198" i="2" s="1"/>
  <c r="CU121" i="2"/>
  <c r="CU208" i="2"/>
  <c r="CV194" i="2"/>
  <c r="CV92" i="2"/>
  <c r="CU205" i="2"/>
  <c r="CV137" i="2"/>
  <c r="CV62" i="2"/>
  <c r="CV63" i="2" s="1"/>
  <c r="CV77" i="2"/>
  <c r="CV78" i="2" s="1"/>
  <c r="CS7" i="2"/>
  <c r="CR8" i="2"/>
  <c r="CR9" i="2"/>
  <c r="CU172" i="2"/>
  <c r="CV68" i="2"/>
  <c r="CV70" i="2" s="1"/>
  <c r="CV185" i="2"/>
  <c r="CV107" i="2"/>
  <c r="CV108" i="2" s="1"/>
  <c r="CV146" i="2"/>
  <c r="CV147" i="2" s="1"/>
  <c r="CS19" i="2"/>
  <c r="CS18" i="2"/>
  <c r="CT17" i="2"/>
  <c r="CU190" i="2"/>
  <c r="CV190" i="2" s="1"/>
  <c r="CV206" i="2"/>
  <c r="CV207" i="2" s="1"/>
  <c r="CV188" i="2"/>
  <c r="CV158" i="2"/>
  <c r="CV159" i="2" s="1"/>
  <c r="CV122" i="2"/>
  <c r="CV161" i="2"/>
  <c r="CV173" i="2"/>
  <c r="CV174" i="2" s="1"/>
  <c r="CV200" i="2"/>
  <c r="CV201" i="2" s="1"/>
  <c r="CV59" i="2"/>
  <c r="CV60" i="2" s="1"/>
  <c r="CV119" i="2"/>
  <c r="CV120" i="2" s="1"/>
  <c r="CV89" i="2"/>
  <c r="CV90" i="2" s="1"/>
  <c r="CV80" i="2"/>
  <c r="CV81" i="2" s="1"/>
  <c r="CV149" i="2"/>
  <c r="CV150" i="2" s="1"/>
  <c r="CX3" i="2"/>
  <c r="CX2" i="2" s="1"/>
  <c r="CY4" i="2"/>
  <c r="CS48" i="2"/>
  <c r="CS49" i="2"/>
  <c r="CT47" i="2"/>
  <c r="CV218" i="2"/>
  <c r="CV219" i="2" s="1"/>
  <c r="CS52" i="2"/>
  <c r="CS51" i="2"/>
  <c r="CT50" i="2"/>
  <c r="CS55" i="2"/>
  <c r="CS54" i="2"/>
  <c r="CT53" i="2"/>
  <c r="CV126" i="2"/>
  <c r="CV153" i="2"/>
  <c r="CV123" i="2"/>
  <c r="CV162" i="2"/>
  <c r="CV177" i="2"/>
  <c r="CV195" i="2"/>
  <c r="CV186" i="2"/>
  <c r="CU213" i="2"/>
  <c r="CU214" i="2"/>
  <c r="CU76" i="2"/>
  <c r="CU75" i="2"/>
  <c r="CU103" i="2"/>
  <c r="CU102" i="2"/>
  <c r="CU165" i="2"/>
  <c r="CU166" i="2"/>
  <c r="CV121" i="2"/>
  <c r="CV189" i="2"/>
  <c r="CV93" i="2"/>
  <c r="CV94" i="2"/>
  <c r="CU66" i="2"/>
  <c r="CU67" i="2"/>
  <c r="CU169" i="2"/>
  <c r="CU168" i="2"/>
  <c r="CU222" i="2"/>
  <c r="CU223" i="2"/>
  <c r="CU145" i="2"/>
  <c r="CU144" i="2"/>
  <c r="CU96" i="2"/>
  <c r="CU97" i="2"/>
  <c r="CW42" i="2"/>
  <c r="CU210" i="2"/>
  <c r="CU211" i="2"/>
  <c r="CU82" i="2"/>
  <c r="CU81" i="2"/>
  <c r="CU88" i="2"/>
  <c r="CU87" i="2"/>
  <c r="CU132" i="2"/>
  <c r="CU133" i="2"/>
  <c r="CV164" i="2"/>
  <c r="CV167" i="2"/>
  <c r="CV84" i="2"/>
  <c r="CU159" i="2"/>
  <c r="CU160" i="2"/>
  <c r="CU162" i="2"/>
  <c r="CU163" i="2"/>
  <c r="CU178" i="2"/>
  <c r="CV178" i="2" s="1"/>
  <c r="CU177" i="2"/>
  <c r="CU108" i="2"/>
  <c r="CU109" i="2"/>
  <c r="CV109" i="2" s="1"/>
  <c r="CV105" i="2"/>
  <c r="CU219" i="2"/>
  <c r="CU220" i="2"/>
  <c r="CV220" i="2" s="1"/>
  <c r="CU180" i="2"/>
  <c r="CU181" i="2"/>
  <c r="CX22" i="2"/>
  <c r="CU192" i="2"/>
  <c r="CU193" i="2"/>
  <c r="CU183" i="2"/>
  <c r="CU184" i="2"/>
  <c r="CU114" i="2"/>
  <c r="CU115" i="2"/>
  <c r="CX43" i="2"/>
  <c r="CY44" i="2"/>
  <c r="CU91" i="2"/>
  <c r="CV91" i="2" s="1"/>
  <c r="CU90" i="2"/>
  <c r="CU61" i="2"/>
  <c r="CU60" i="2"/>
  <c r="CU217" i="2"/>
  <c r="CU216" i="2"/>
  <c r="CY33" i="2"/>
  <c r="CZ34" i="2"/>
  <c r="CV143" i="2"/>
  <c r="CV208" i="2"/>
  <c r="CV95" i="2"/>
  <c r="CV56" i="2"/>
  <c r="CV140" i="2"/>
  <c r="CV215" i="2"/>
  <c r="CV74" i="2"/>
  <c r="CV155" i="2"/>
  <c r="CV128" i="2"/>
  <c r="CV212" i="2"/>
  <c r="CV131" i="2"/>
  <c r="CV116" i="2"/>
  <c r="CV182" i="2"/>
  <c r="CU147" i="2"/>
  <c r="CU148" i="2"/>
  <c r="CU124" i="2"/>
  <c r="CU123" i="2"/>
  <c r="CY12" i="2"/>
  <c r="CW39" i="2"/>
  <c r="CW38" i="2"/>
  <c r="CU195" i="2"/>
  <c r="CU196" i="2"/>
  <c r="CV196" i="2" s="1"/>
  <c r="CU187" i="2"/>
  <c r="CV187" i="2" s="1"/>
  <c r="CU186" i="2"/>
  <c r="CV180" i="2"/>
  <c r="CV181" i="2"/>
  <c r="CV135" i="2"/>
  <c r="CV138" i="2"/>
  <c r="CV69" i="2"/>
  <c r="CU154" i="2"/>
  <c r="CV154" i="2" s="1"/>
  <c r="CU153" i="2"/>
  <c r="CU126" i="2"/>
  <c r="CU127" i="2"/>
  <c r="CU136" i="2"/>
  <c r="CV136" i="2" s="1"/>
  <c r="CU135" i="2"/>
  <c r="CU106" i="2"/>
  <c r="CV106" i="2" s="1"/>
  <c r="CU105" i="2"/>
  <c r="CU198" i="2"/>
  <c r="CU199" i="2"/>
  <c r="CV199" i="2" s="1"/>
  <c r="CZ24" i="2"/>
  <c r="CY23" i="2"/>
  <c r="CU58" i="2"/>
  <c r="CU57" i="2"/>
  <c r="CU73" i="2"/>
  <c r="CU72" i="2"/>
  <c r="CU226" i="2"/>
  <c r="CU225" i="2"/>
  <c r="CU141" i="2"/>
  <c r="CU142" i="2"/>
  <c r="CU112" i="2"/>
  <c r="CU111" i="2"/>
  <c r="DA14" i="2"/>
  <c r="DA13" i="2" s="1"/>
  <c r="CZ13" i="2"/>
  <c r="CQ28" i="2"/>
  <c r="CQ29" i="2"/>
  <c r="CR27" i="2"/>
  <c r="CU100" i="2"/>
  <c r="CU99" i="2"/>
  <c r="CU174" i="2"/>
  <c r="CU175" i="2"/>
  <c r="CV175" i="2" s="1"/>
  <c r="CU70" i="2"/>
  <c r="CU69" i="2"/>
  <c r="CU138" i="2"/>
  <c r="CU139" i="2"/>
  <c r="CV139" i="2" s="1"/>
  <c r="CU63" i="2"/>
  <c r="CU64" i="2"/>
  <c r="CU130" i="2"/>
  <c r="CU129" i="2"/>
  <c r="CU156" i="2"/>
  <c r="CU157" i="2"/>
  <c r="CX32" i="2"/>
  <c r="CX37" i="2" s="1"/>
  <c r="CV110" i="2"/>
  <c r="CV71" i="2"/>
  <c r="CV98" i="2"/>
  <c r="CV191" i="2"/>
  <c r="CV203" i="2"/>
  <c r="CV227" i="2"/>
  <c r="CV221" i="2"/>
  <c r="CV170" i="2"/>
  <c r="CV101" i="2"/>
  <c r="CV86" i="2"/>
  <c r="CV65" i="2"/>
  <c r="CV224" i="2"/>
  <c r="CV209" i="2"/>
  <c r="CV113" i="2"/>
  <c r="CU84" i="2"/>
  <c r="CU85" i="2"/>
  <c r="CV85" i="2" s="1"/>
  <c r="CV163" i="2" l="1"/>
  <c r="CV124" i="2"/>
  <c r="CV127" i="2"/>
  <c r="CV79" i="2"/>
  <c r="CV148" i="2"/>
  <c r="CV151" i="2"/>
  <c r="CV64" i="2"/>
  <c r="CV61" i="2"/>
  <c r="CS9" i="2"/>
  <c r="CS8" i="2"/>
  <c r="CT7" i="2"/>
  <c r="CT18" i="2"/>
  <c r="CT19" i="2"/>
  <c r="CU17" i="2"/>
  <c r="CW191" i="2"/>
  <c r="CV160" i="2"/>
  <c r="CV202" i="2"/>
  <c r="CW143" i="2"/>
  <c r="CW215" i="2"/>
  <c r="CW216" i="2" s="1"/>
  <c r="CW152" i="2"/>
  <c r="CW62" i="2"/>
  <c r="CW63" i="2" s="1"/>
  <c r="CW80" i="2"/>
  <c r="CT54" i="2"/>
  <c r="CT55" i="2"/>
  <c r="CU53" i="2"/>
  <c r="CW59" i="2"/>
  <c r="CW60" i="2" s="1"/>
  <c r="CW203" i="2"/>
  <c r="CW204" i="2" s="1"/>
  <c r="CW92" i="2"/>
  <c r="CW93" i="2" s="1"/>
  <c r="CW56" i="2"/>
  <c r="CW57" i="2" s="1"/>
  <c r="CZ4" i="2"/>
  <c r="CY3" i="2"/>
  <c r="CY2" i="2" s="1"/>
  <c r="CV82" i="2"/>
  <c r="CW113" i="2"/>
  <c r="CW114" i="2" s="1"/>
  <c r="CW206" i="2"/>
  <c r="CW208" i="2" s="1"/>
  <c r="CW173" i="2"/>
  <c r="CW174" i="2" s="1"/>
  <c r="CW68" i="2"/>
  <c r="CW69" i="2" s="1"/>
  <c r="CT51" i="2"/>
  <c r="CT52" i="2"/>
  <c r="CU50" i="2"/>
  <c r="CT48" i="2"/>
  <c r="CT49" i="2"/>
  <c r="CU47" i="2"/>
  <c r="CV67" i="2"/>
  <c r="CV66" i="2"/>
  <c r="CV99" i="2"/>
  <c r="CV100" i="2"/>
  <c r="CV183" i="2"/>
  <c r="CV184" i="2"/>
  <c r="CV142" i="2"/>
  <c r="CV141" i="2"/>
  <c r="CZ44" i="2"/>
  <c r="CY43" i="2"/>
  <c r="CW182" i="2"/>
  <c r="CV115" i="2"/>
  <c r="CW115" i="2" s="1"/>
  <c r="CV114" i="2"/>
  <c r="CV72" i="2"/>
  <c r="CV73" i="2"/>
  <c r="CV156" i="2"/>
  <c r="CV157" i="2"/>
  <c r="CV144" i="2"/>
  <c r="CV145" i="2"/>
  <c r="CW194" i="2"/>
  <c r="CW65" i="2"/>
  <c r="CW74" i="2"/>
  <c r="CW122" i="2"/>
  <c r="CW137" i="2"/>
  <c r="CW227" i="2"/>
  <c r="CX38" i="2"/>
  <c r="CX39" i="2"/>
  <c r="CV130" i="2"/>
  <c r="CV129" i="2"/>
  <c r="CW153" i="2"/>
  <c r="CW154" i="2"/>
  <c r="CW70" i="2"/>
  <c r="CV228" i="2"/>
  <c r="CV229" i="2"/>
  <c r="CV118" i="2"/>
  <c r="CV117" i="2"/>
  <c r="CV58" i="2"/>
  <c r="CV57" i="2"/>
  <c r="CX42" i="2"/>
  <c r="CW116" i="2"/>
  <c r="CW107" i="2"/>
  <c r="CW77" i="2"/>
  <c r="CW110" i="2"/>
  <c r="CW119" i="2"/>
  <c r="CW125" i="2"/>
  <c r="CW71" i="2"/>
  <c r="CW176" i="2"/>
  <c r="CW134" i="2"/>
  <c r="CV211" i="2"/>
  <c r="CV210" i="2"/>
  <c r="CV103" i="2"/>
  <c r="CV102" i="2"/>
  <c r="CV204" i="2"/>
  <c r="CV205" i="2"/>
  <c r="CV112" i="2"/>
  <c r="CV111" i="2"/>
  <c r="CZ12" i="2"/>
  <c r="CY22" i="2"/>
  <c r="CV133" i="2"/>
  <c r="CV132" i="2"/>
  <c r="CV75" i="2"/>
  <c r="CV76" i="2"/>
  <c r="CV97" i="2"/>
  <c r="CV96" i="2"/>
  <c r="CZ33" i="2"/>
  <c r="DA34" i="2"/>
  <c r="DA33" i="2" s="1"/>
  <c r="CV168" i="2"/>
  <c r="CV169" i="2"/>
  <c r="CW89" i="2"/>
  <c r="CW83" i="2"/>
  <c r="CW221" i="2"/>
  <c r="CW131" i="2"/>
  <c r="CW140" i="2"/>
  <c r="CW146" i="2"/>
  <c r="CW185" i="2"/>
  <c r="CW209" i="2"/>
  <c r="CW86" i="2"/>
  <c r="CW128" i="2"/>
  <c r="CW170" i="2"/>
  <c r="CW104" i="2"/>
  <c r="CW164" i="2"/>
  <c r="CW161" i="2"/>
  <c r="CV222" i="2"/>
  <c r="CV223" i="2"/>
  <c r="CW144" i="2"/>
  <c r="CW61" i="2"/>
  <c r="CV87" i="2"/>
  <c r="CV88" i="2"/>
  <c r="CV226" i="2"/>
  <c r="CV225" i="2"/>
  <c r="CV171" i="2"/>
  <c r="CV172" i="2"/>
  <c r="CV193" i="2"/>
  <c r="CV192" i="2"/>
  <c r="CR28" i="2"/>
  <c r="CR29" i="2"/>
  <c r="CS27" i="2"/>
  <c r="DA12" i="2"/>
  <c r="CZ23" i="2"/>
  <c r="DA24" i="2"/>
  <c r="DA23" i="2" s="1"/>
  <c r="CV213" i="2"/>
  <c r="CV214" i="2"/>
  <c r="CV216" i="2"/>
  <c r="CV217" i="2"/>
  <c r="CY32" i="2"/>
  <c r="CY37" i="2" s="1"/>
  <c r="CV166" i="2"/>
  <c r="CV165" i="2"/>
  <c r="CW188" i="2"/>
  <c r="CW95" i="2"/>
  <c r="CW218" i="2"/>
  <c r="CW200" i="2"/>
  <c r="CW224" i="2"/>
  <c r="CW98" i="2"/>
  <c r="CW101" i="2"/>
  <c r="CW155" i="2"/>
  <c r="CW158" i="2"/>
  <c r="CW179" i="2"/>
  <c r="CW149" i="2"/>
  <c r="CW167" i="2"/>
  <c r="CW197" i="2"/>
  <c r="CW212" i="2"/>
  <c r="CW217" i="2" l="1"/>
  <c r="CW175" i="2"/>
  <c r="CW205" i="2"/>
  <c r="CW58" i="2"/>
  <c r="CW193" i="2"/>
  <c r="CT9" i="2"/>
  <c r="CU7" i="2"/>
  <c r="CT8" i="2"/>
  <c r="CW82" i="2"/>
  <c r="CW145" i="2"/>
  <c r="CW81" i="2"/>
  <c r="CU19" i="2"/>
  <c r="CU18" i="2"/>
  <c r="CV17" i="2"/>
  <c r="CW192" i="2"/>
  <c r="CW207" i="2"/>
  <c r="CV50" i="2"/>
  <c r="CU52" i="2"/>
  <c r="CU51" i="2"/>
  <c r="CW94" i="2"/>
  <c r="CV47" i="2"/>
  <c r="CU49" i="2"/>
  <c r="CU48" i="2"/>
  <c r="CW64" i="2"/>
  <c r="CZ3" i="2"/>
  <c r="CZ2" i="2" s="1"/>
  <c r="DA4" i="2"/>
  <c r="DA3" i="2" s="1"/>
  <c r="DA2" i="2" s="1"/>
  <c r="CX77" i="2"/>
  <c r="CX78" i="2" s="1"/>
  <c r="CV53" i="2"/>
  <c r="CU55" i="2"/>
  <c r="CU54" i="2"/>
  <c r="CW180" i="2"/>
  <c r="CW181" i="2"/>
  <c r="CY38" i="2"/>
  <c r="CY39" i="2"/>
  <c r="CW106" i="2"/>
  <c r="CW105" i="2"/>
  <c r="CW91" i="2"/>
  <c r="CW90" i="2"/>
  <c r="CX143" i="2"/>
  <c r="CW67" i="2"/>
  <c r="CW66" i="2"/>
  <c r="CW172" i="2"/>
  <c r="CW171" i="2"/>
  <c r="CW187" i="2"/>
  <c r="CW186" i="2"/>
  <c r="CW223" i="2"/>
  <c r="CW222" i="2"/>
  <c r="CW72" i="2"/>
  <c r="CW73" i="2"/>
  <c r="CW79" i="2"/>
  <c r="CW78" i="2"/>
  <c r="CX113" i="2"/>
  <c r="CX194" i="2"/>
  <c r="CX215" i="2"/>
  <c r="CX170" i="2"/>
  <c r="CX68" i="2"/>
  <c r="CX134" i="2"/>
  <c r="CX89" i="2"/>
  <c r="CX206" i="2"/>
  <c r="CX155" i="2"/>
  <c r="CX56" i="2"/>
  <c r="CX116" i="2"/>
  <c r="CX164" i="2"/>
  <c r="CX110" i="2"/>
  <c r="CX98" i="2"/>
  <c r="CX137" i="2"/>
  <c r="CW139" i="2"/>
  <c r="CW138" i="2"/>
  <c r="CW195" i="2"/>
  <c r="CW196" i="2"/>
  <c r="CY42" i="2"/>
  <c r="CW213" i="2"/>
  <c r="CW214" i="2"/>
  <c r="CW100" i="2"/>
  <c r="CW99" i="2"/>
  <c r="CW111" i="2"/>
  <c r="CW112" i="2"/>
  <c r="CX149" i="2"/>
  <c r="CX65" i="2"/>
  <c r="CX203" i="2"/>
  <c r="CX185" i="2"/>
  <c r="CX95" i="2"/>
  <c r="CX167" i="2"/>
  <c r="CX86" i="2"/>
  <c r="CX59" i="2"/>
  <c r="CW202" i="2"/>
  <c r="CW201" i="2"/>
  <c r="DA22" i="2"/>
  <c r="CS29" i="2"/>
  <c r="CS28" i="2"/>
  <c r="CT27" i="2"/>
  <c r="CW162" i="2"/>
  <c r="CW163" i="2"/>
  <c r="CW130" i="2"/>
  <c r="CW129" i="2"/>
  <c r="CW147" i="2"/>
  <c r="CW148" i="2"/>
  <c r="CW127" i="2"/>
  <c r="CW126" i="2"/>
  <c r="CW109" i="2"/>
  <c r="CW108" i="2"/>
  <c r="CX122" i="2"/>
  <c r="CX83" i="2"/>
  <c r="CX173" i="2"/>
  <c r="CX104" i="2"/>
  <c r="CX128" i="2"/>
  <c r="CX212" i="2"/>
  <c r="CX71" i="2"/>
  <c r="CX224" i="2"/>
  <c r="CX209" i="2"/>
  <c r="CX80" i="2"/>
  <c r="CX182" i="2"/>
  <c r="CX131" i="2"/>
  <c r="CX188" i="2"/>
  <c r="CX161" i="2"/>
  <c r="CW123" i="2"/>
  <c r="CW124" i="2"/>
  <c r="CW184" i="2"/>
  <c r="CW183" i="2"/>
  <c r="CZ43" i="2"/>
  <c r="DA44" i="2"/>
  <c r="DA43" i="2" s="1"/>
  <c r="CW97" i="2"/>
  <c r="CW96" i="2"/>
  <c r="CW210" i="2"/>
  <c r="CW211" i="2"/>
  <c r="CW132" i="2"/>
  <c r="CW133" i="2"/>
  <c r="CZ32" i="2"/>
  <c r="CZ37" i="2" s="1"/>
  <c r="CW178" i="2"/>
  <c r="CW177" i="2"/>
  <c r="CX101" i="2"/>
  <c r="CX158" i="2"/>
  <c r="CX227" i="2"/>
  <c r="CX146" i="2"/>
  <c r="CX92" i="2"/>
  <c r="CX119" i="2"/>
  <c r="CW228" i="2"/>
  <c r="CW229" i="2"/>
  <c r="CW198" i="2"/>
  <c r="CW199" i="2"/>
  <c r="CW159" i="2"/>
  <c r="CW160" i="2"/>
  <c r="CW226" i="2"/>
  <c r="CW225" i="2"/>
  <c r="CW189" i="2"/>
  <c r="CW190" i="2"/>
  <c r="CW169" i="2"/>
  <c r="CW168" i="2"/>
  <c r="CW156" i="2"/>
  <c r="CW157" i="2"/>
  <c r="CW151" i="2"/>
  <c r="CW150" i="2"/>
  <c r="CW103" i="2"/>
  <c r="CW102" i="2"/>
  <c r="CW220" i="2"/>
  <c r="CW219" i="2"/>
  <c r="CZ22" i="2"/>
  <c r="CW166" i="2"/>
  <c r="CW165" i="2"/>
  <c r="CW88" i="2"/>
  <c r="CW87" i="2"/>
  <c r="CW142" i="2"/>
  <c r="CW141" i="2"/>
  <c r="CW85" i="2"/>
  <c r="CW84" i="2"/>
  <c r="DA32" i="2"/>
  <c r="DA37" i="2" s="1"/>
  <c r="CW136" i="2"/>
  <c r="CW135" i="2"/>
  <c r="CW121" i="2"/>
  <c r="CW120" i="2"/>
  <c r="CW117" i="2"/>
  <c r="CW118" i="2"/>
  <c r="CX191" i="2"/>
  <c r="CX218" i="2"/>
  <c r="CX107" i="2"/>
  <c r="CX197" i="2"/>
  <c r="CX74" i="2"/>
  <c r="CX140" i="2"/>
  <c r="CX125" i="2"/>
  <c r="CX200" i="2"/>
  <c r="CX62" i="2"/>
  <c r="CX152" i="2"/>
  <c r="CX176" i="2"/>
  <c r="CX221" i="2"/>
  <c r="CX179" i="2"/>
  <c r="CW75" i="2"/>
  <c r="CW76" i="2"/>
  <c r="CV7" i="2" l="1"/>
  <c r="CU8" i="2"/>
  <c r="CU9" i="2"/>
  <c r="CY140" i="2"/>
  <c r="CY141" i="2" s="1"/>
  <c r="CY146" i="2"/>
  <c r="CY173" i="2"/>
  <c r="CY131" i="2"/>
  <c r="CY132" i="2" s="1"/>
  <c r="CV52" i="2"/>
  <c r="CV18" i="2"/>
  <c r="CV19" i="2"/>
  <c r="CW17" i="2"/>
  <c r="CY176" i="2"/>
  <c r="CY177" i="2" s="1"/>
  <c r="CY107" i="2"/>
  <c r="CY108" i="2" s="1"/>
  <c r="CY191" i="2"/>
  <c r="CY192" i="2" s="1"/>
  <c r="CY98" i="2"/>
  <c r="CY99" i="2" s="1"/>
  <c r="CY77" i="2"/>
  <c r="CY78" i="2" s="1"/>
  <c r="CY224" i="2"/>
  <c r="CY200" i="2"/>
  <c r="CY201" i="2" s="1"/>
  <c r="CV55" i="2"/>
  <c r="CV54" i="2"/>
  <c r="CW53" i="2"/>
  <c r="CY167" i="2"/>
  <c r="CY168" i="2" s="1"/>
  <c r="CY134" i="2"/>
  <c r="CY206" i="2"/>
  <c r="CY207" i="2" s="1"/>
  <c r="CY218" i="2"/>
  <c r="CY219" i="2" s="1"/>
  <c r="CY185" i="2"/>
  <c r="CY59" i="2"/>
  <c r="CY86" i="2"/>
  <c r="CY197" i="2"/>
  <c r="CY198" i="2" s="1"/>
  <c r="CY137" i="2"/>
  <c r="CY104" i="2"/>
  <c r="CY105" i="2" s="1"/>
  <c r="CY179" i="2"/>
  <c r="CY180" i="2" s="1"/>
  <c r="CY119" i="2"/>
  <c r="CY120" i="2" s="1"/>
  <c r="CY209" i="2"/>
  <c r="CY170" i="2"/>
  <c r="CY113" i="2"/>
  <c r="CY114" i="2" s="1"/>
  <c r="CY203" i="2"/>
  <c r="CY204" i="2" s="1"/>
  <c r="CY164" i="2"/>
  <c r="CY165" i="2" s="1"/>
  <c r="CY194" i="2"/>
  <c r="CY195" i="2" s="1"/>
  <c r="CX79" i="2"/>
  <c r="CV48" i="2"/>
  <c r="CV49" i="2"/>
  <c r="CW47" i="2"/>
  <c r="CV51" i="2"/>
  <c r="CW50" i="2"/>
  <c r="DA38" i="2"/>
  <c r="CZ38" i="2"/>
  <c r="CZ39" i="2"/>
  <c r="DA39" i="2" s="1"/>
  <c r="CY147" i="2"/>
  <c r="CY174" i="2"/>
  <c r="CX160" i="2"/>
  <c r="CX159" i="2"/>
  <c r="CX163" i="2"/>
  <c r="CX162" i="2"/>
  <c r="CX66" i="2"/>
  <c r="CX67" i="2"/>
  <c r="CY60" i="2"/>
  <c r="CY161" i="2"/>
  <c r="CX111" i="2"/>
  <c r="CX112" i="2"/>
  <c r="CX69" i="2"/>
  <c r="CX70" i="2"/>
  <c r="CX145" i="2"/>
  <c r="CX144" i="2"/>
  <c r="CX181" i="2"/>
  <c r="CX180" i="2"/>
  <c r="CX63" i="2"/>
  <c r="CX64" i="2"/>
  <c r="CX76" i="2"/>
  <c r="CX75" i="2"/>
  <c r="CX219" i="2"/>
  <c r="CX220" i="2"/>
  <c r="CX93" i="2"/>
  <c r="CX94" i="2"/>
  <c r="CX190" i="2"/>
  <c r="CX189" i="2"/>
  <c r="CX84" i="2"/>
  <c r="CX85" i="2"/>
  <c r="CX96" i="2"/>
  <c r="CX97" i="2"/>
  <c r="CX151" i="2"/>
  <c r="CX150" i="2"/>
  <c r="CY110" i="2"/>
  <c r="CY135" i="2"/>
  <c r="CY225" i="2"/>
  <c r="CY95" i="2"/>
  <c r="CX166" i="2"/>
  <c r="CX165" i="2"/>
  <c r="CX207" i="2"/>
  <c r="CX208" i="2"/>
  <c r="CX171" i="2"/>
  <c r="CX172" i="2"/>
  <c r="CY172" i="2" s="1"/>
  <c r="CX115" i="2"/>
  <c r="CX114" i="2"/>
  <c r="CX154" i="2"/>
  <c r="CX153" i="2"/>
  <c r="CX81" i="2"/>
  <c r="CX82" i="2"/>
  <c r="CX213" i="2"/>
  <c r="CX214" i="2"/>
  <c r="CX169" i="2"/>
  <c r="CX168" i="2"/>
  <c r="CY65" i="2"/>
  <c r="CY87" i="2"/>
  <c r="CX157" i="2"/>
  <c r="CX156" i="2"/>
  <c r="CX103" i="2"/>
  <c r="CX102" i="2"/>
  <c r="CX211" i="2"/>
  <c r="CX210" i="2"/>
  <c r="CX129" i="2"/>
  <c r="CX130" i="2"/>
  <c r="CX223" i="2"/>
  <c r="CX222" i="2"/>
  <c r="CX201" i="2"/>
  <c r="CX202" i="2"/>
  <c r="CX198" i="2"/>
  <c r="CX199" i="2"/>
  <c r="CX192" i="2"/>
  <c r="CX193" i="2"/>
  <c r="CX147" i="2"/>
  <c r="CX148" i="2"/>
  <c r="DA42" i="2"/>
  <c r="CX133" i="2"/>
  <c r="CY133" i="2" s="1"/>
  <c r="CX132" i="2"/>
  <c r="CX226" i="2"/>
  <c r="CX225" i="2"/>
  <c r="CX105" i="2"/>
  <c r="CX106" i="2"/>
  <c r="CX123" i="2"/>
  <c r="CX124" i="2"/>
  <c r="CX60" i="2"/>
  <c r="CX61" i="2"/>
  <c r="CX187" i="2"/>
  <c r="CX186" i="2"/>
  <c r="CY83" i="2"/>
  <c r="CY71" i="2"/>
  <c r="CY158" i="2"/>
  <c r="CY56" i="2"/>
  <c r="CY80" i="2"/>
  <c r="CY68" i="2"/>
  <c r="CY188" i="2"/>
  <c r="CY116" i="2"/>
  <c r="CY212" i="2"/>
  <c r="CY143" i="2"/>
  <c r="CY215" i="2"/>
  <c r="CY227" i="2"/>
  <c r="CY221" i="2"/>
  <c r="CX139" i="2"/>
  <c r="CX138" i="2"/>
  <c r="CX117" i="2"/>
  <c r="CX118" i="2"/>
  <c r="CX91" i="2"/>
  <c r="CX90" i="2"/>
  <c r="CX216" i="2"/>
  <c r="CX217" i="2"/>
  <c r="CX142" i="2"/>
  <c r="CX141" i="2"/>
  <c r="CX120" i="2"/>
  <c r="CX121" i="2"/>
  <c r="CX177" i="2"/>
  <c r="CX178" i="2"/>
  <c r="CX127" i="2"/>
  <c r="CX126" i="2"/>
  <c r="CX108" i="2"/>
  <c r="CX109" i="2"/>
  <c r="CX228" i="2"/>
  <c r="CX229" i="2"/>
  <c r="CZ42" i="2"/>
  <c r="CX184" i="2"/>
  <c r="CX183" i="2"/>
  <c r="CX73" i="2"/>
  <c r="CX72" i="2"/>
  <c r="CX175" i="2"/>
  <c r="CX174" i="2"/>
  <c r="CT28" i="2"/>
  <c r="CT29" i="2"/>
  <c r="CU27" i="2"/>
  <c r="CX87" i="2"/>
  <c r="CX88" i="2"/>
  <c r="CX205" i="2"/>
  <c r="CX204" i="2"/>
  <c r="CY74" i="2"/>
  <c r="CY62" i="2"/>
  <c r="CY171" i="2"/>
  <c r="CY92" i="2"/>
  <c r="CY182" i="2"/>
  <c r="CY152" i="2"/>
  <c r="CY125" i="2"/>
  <c r="CY89" i="2"/>
  <c r="CY149" i="2"/>
  <c r="CY101" i="2"/>
  <c r="CY122" i="2"/>
  <c r="CY155" i="2"/>
  <c r="CY128" i="2"/>
  <c r="CX100" i="2"/>
  <c r="CY100" i="2" s="1"/>
  <c r="CX99" i="2"/>
  <c r="CX58" i="2"/>
  <c r="CX57" i="2"/>
  <c r="CX136" i="2"/>
  <c r="CY136" i="2" s="1"/>
  <c r="CX135" i="2"/>
  <c r="CX195" i="2"/>
  <c r="CX196" i="2"/>
  <c r="CY175" i="2" l="1"/>
  <c r="CY109" i="2"/>
  <c r="CY226" i="2"/>
  <c r="CY148" i="2"/>
  <c r="CY199" i="2"/>
  <c r="CY196" i="2"/>
  <c r="CY178" i="2"/>
  <c r="CY79" i="2"/>
  <c r="CY208" i="2"/>
  <c r="CY211" i="2"/>
  <c r="CY139" i="2"/>
  <c r="CY187" i="2"/>
  <c r="CY88" i="2"/>
  <c r="CY142" i="2"/>
  <c r="CY61" i="2"/>
  <c r="CY106" i="2"/>
  <c r="CY115" i="2"/>
  <c r="CY181" i="2"/>
  <c r="CW7" i="2"/>
  <c r="CV9" i="2"/>
  <c r="CV8" i="2"/>
  <c r="CY166" i="2"/>
  <c r="CY210" i="2"/>
  <c r="CY220" i="2"/>
  <c r="CY205" i="2"/>
  <c r="CZ152" i="2"/>
  <c r="CZ153" i="2" s="1"/>
  <c r="CY121" i="2"/>
  <c r="CW18" i="2"/>
  <c r="CW19" i="2"/>
  <c r="CX17" i="2"/>
  <c r="CY186" i="2"/>
  <c r="CW48" i="2"/>
  <c r="CW49" i="2"/>
  <c r="CX47" i="2"/>
  <c r="CY138" i="2"/>
  <c r="CW51" i="2"/>
  <c r="CX50" i="2"/>
  <c r="CW52" i="2"/>
  <c r="CW54" i="2"/>
  <c r="CW55" i="2"/>
  <c r="CX53" i="2"/>
  <c r="CY193" i="2"/>
  <c r="CY202" i="2"/>
  <c r="CY169" i="2"/>
  <c r="CY127" i="2"/>
  <c r="CY126" i="2"/>
  <c r="CY63" i="2"/>
  <c r="CY64" i="2"/>
  <c r="CZ167" i="2"/>
  <c r="DA167" i="2" s="1"/>
  <c r="CZ119" i="2"/>
  <c r="CZ140" i="2"/>
  <c r="DA140" i="2" s="1"/>
  <c r="CZ116" i="2"/>
  <c r="CZ62" i="2"/>
  <c r="CZ194" i="2"/>
  <c r="DA194" i="2" s="1"/>
  <c r="CY223" i="2"/>
  <c r="CY222" i="2"/>
  <c r="CY159" i="2"/>
  <c r="CY160" i="2"/>
  <c r="CY102" i="2"/>
  <c r="CY103" i="2"/>
  <c r="CY76" i="2"/>
  <c r="CY75" i="2"/>
  <c r="CZ176" i="2"/>
  <c r="DA176" i="2" s="1"/>
  <c r="CZ122" i="2"/>
  <c r="DA122" i="2" s="1"/>
  <c r="CZ173" i="2"/>
  <c r="DA173" i="2" s="1"/>
  <c r="CZ104" i="2"/>
  <c r="CZ101" i="2"/>
  <c r="CY229" i="2"/>
  <c r="CY228" i="2"/>
  <c r="CY214" i="2"/>
  <c r="CY213" i="2"/>
  <c r="CY69" i="2"/>
  <c r="CY70" i="2"/>
  <c r="CY72" i="2"/>
  <c r="CY73" i="2"/>
  <c r="CY97" i="2"/>
  <c r="CY96" i="2"/>
  <c r="CY162" i="2"/>
  <c r="CY163" i="2"/>
  <c r="CY123" i="2"/>
  <c r="CY124" i="2"/>
  <c r="CZ107" i="2"/>
  <c r="DA107" i="2" s="1"/>
  <c r="CZ161" i="2"/>
  <c r="CZ143" i="2"/>
  <c r="CZ200" i="2"/>
  <c r="DA200" i="2" s="1"/>
  <c r="CZ218" i="2"/>
  <c r="DA218" i="2" s="1"/>
  <c r="CZ155" i="2"/>
  <c r="DA155" i="2" s="1"/>
  <c r="CZ203" i="2"/>
  <c r="CZ170" i="2"/>
  <c r="CZ137" i="2"/>
  <c r="DA137" i="2" s="1"/>
  <c r="CY67" i="2"/>
  <c r="CY66" i="2"/>
  <c r="CY153" i="2"/>
  <c r="CY154" i="2"/>
  <c r="CZ113" i="2"/>
  <c r="CZ212" i="2"/>
  <c r="DA212" i="2" s="1"/>
  <c r="CZ209" i="2"/>
  <c r="CZ86" i="2"/>
  <c r="CZ98" i="2"/>
  <c r="DA98" i="2" s="1"/>
  <c r="CZ74" i="2"/>
  <c r="CZ71" i="2"/>
  <c r="DA71" i="2" s="1"/>
  <c r="CZ215" i="2"/>
  <c r="CZ185" i="2"/>
  <c r="CY130" i="2"/>
  <c r="CY129" i="2"/>
  <c r="CY151" i="2"/>
  <c r="CY150" i="2"/>
  <c r="CY183" i="2"/>
  <c r="CY184" i="2"/>
  <c r="CU28" i="2"/>
  <c r="CU29" i="2"/>
  <c r="CV27" i="2"/>
  <c r="CZ179" i="2"/>
  <c r="DA179" i="2" s="1"/>
  <c r="CZ59" i="2"/>
  <c r="DA59" i="2" s="1"/>
  <c r="CZ188" i="2"/>
  <c r="DA188" i="2" s="1"/>
  <c r="CZ80" i="2"/>
  <c r="DA80" i="2" s="1"/>
  <c r="CZ77" i="2"/>
  <c r="CZ89" i="2"/>
  <c r="CZ164" i="2"/>
  <c r="DA164" i="2" s="1"/>
  <c r="CZ95" i="2"/>
  <c r="DA95" i="2" s="1"/>
  <c r="CZ227" i="2"/>
  <c r="CZ128" i="2"/>
  <c r="CZ197" i="2"/>
  <c r="CZ191" i="2"/>
  <c r="CZ134" i="2"/>
  <c r="DA134" i="2" s="1"/>
  <c r="CZ65" i="2"/>
  <c r="CY217" i="2"/>
  <c r="CY216" i="2"/>
  <c r="CY118" i="2"/>
  <c r="CY117" i="2"/>
  <c r="CY82" i="2"/>
  <c r="CY81" i="2"/>
  <c r="CY85" i="2"/>
  <c r="CY84" i="2"/>
  <c r="DA197" i="2"/>
  <c r="DA101" i="2"/>
  <c r="CY111" i="2"/>
  <c r="CY112" i="2"/>
  <c r="DA152" i="2"/>
  <c r="DA161" i="2"/>
  <c r="CY156" i="2"/>
  <c r="CY157" i="2"/>
  <c r="CY91" i="2"/>
  <c r="CY90" i="2"/>
  <c r="CY93" i="2"/>
  <c r="CY94" i="2"/>
  <c r="CZ146" i="2"/>
  <c r="DA146" i="2" s="1"/>
  <c r="CZ56" i="2"/>
  <c r="CZ131" i="2"/>
  <c r="DA131" i="2" s="1"/>
  <c r="CZ92" i="2"/>
  <c r="CZ125" i="2"/>
  <c r="DA125" i="2" s="1"/>
  <c r="CZ206" i="2"/>
  <c r="CZ149" i="2"/>
  <c r="DA149" i="2" s="1"/>
  <c r="CZ110" i="2"/>
  <c r="DA110" i="2" s="1"/>
  <c r="CZ68" i="2"/>
  <c r="DA68" i="2" s="1"/>
  <c r="CZ221" i="2"/>
  <c r="DA221" i="2" s="1"/>
  <c r="CZ224" i="2"/>
  <c r="DA224" i="2" s="1"/>
  <c r="CZ158" i="2"/>
  <c r="CZ83" i="2"/>
  <c r="DA83" i="2" s="1"/>
  <c r="CZ182" i="2"/>
  <c r="DA182" i="2" s="1"/>
  <c r="CY145" i="2"/>
  <c r="CY144" i="2"/>
  <c r="CY189" i="2"/>
  <c r="CY190" i="2"/>
  <c r="CY58" i="2"/>
  <c r="CY57" i="2"/>
  <c r="DA113" i="2"/>
  <c r="DA119" i="2"/>
  <c r="CZ154" i="2" l="1"/>
  <c r="CW8" i="2"/>
  <c r="CW9" i="2"/>
  <c r="CX7" i="2"/>
  <c r="CX19" i="2"/>
  <c r="CX18" i="2"/>
  <c r="CY17" i="2"/>
  <c r="CX55" i="2"/>
  <c r="CY53" i="2"/>
  <c r="CX54" i="2"/>
  <c r="CX48" i="2"/>
  <c r="CX49" i="2"/>
  <c r="CY47" i="2"/>
  <c r="CY50" i="2"/>
  <c r="CX52" i="2"/>
  <c r="CX51" i="2"/>
  <c r="DA84" i="2"/>
  <c r="DA60" i="2"/>
  <c r="DA201" i="2"/>
  <c r="DA183" i="2"/>
  <c r="DA111" i="2"/>
  <c r="DA225" i="2"/>
  <c r="CZ208" i="2"/>
  <c r="CZ207" i="2"/>
  <c r="CZ129" i="2"/>
  <c r="CZ130" i="2"/>
  <c r="CZ88" i="2"/>
  <c r="CZ87" i="2"/>
  <c r="CZ171" i="2"/>
  <c r="CZ172" i="2"/>
  <c r="DA128" i="2"/>
  <c r="CZ168" i="2"/>
  <c r="CZ169" i="2"/>
  <c r="DA169" i="2" s="1"/>
  <c r="DA126" i="2"/>
  <c r="CZ126" i="2"/>
  <c r="CZ127" i="2"/>
  <c r="DA127" i="2" s="1"/>
  <c r="DA108" i="2"/>
  <c r="CZ136" i="2"/>
  <c r="DA136" i="2" s="1"/>
  <c r="CZ135" i="2"/>
  <c r="CZ229" i="2"/>
  <c r="CZ228" i="2"/>
  <c r="CZ78" i="2"/>
  <c r="CZ79" i="2"/>
  <c r="CZ181" i="2"/>
  <c r="CZ180" i="2"/>
  <c r="CZ72" i="2"/>
  <c r="CZ73" i="2"/>
  <c r="DA73" i="2" s="1"/>
  <c r="CZ210" i="2"/>
  <c r="CZ211" i="2"/>
  <c r="DA222" i="2"/>
  <c r="CZ205" i="2"/>
  <c r="CZ204" i="2"/>
  <c r="CZ144" i="2"/>
  <c r="CZ145" i="2"/>
  <c r="DA141" i="2"/>
  <c r="DA195" i="2"/>
  <c r="CZ174" i="2"/>
  <c r="CZ175" i="2"/>
  <c r="DA175" i="2" s="1"/>
  <c r="CZ117" i="2"/>
  <c r="CZ118" i="2"/>
  <c r="DA114" i="2"/>
  <c r="CZ58" i="2"/>
  <c r="CZ57" i="2"/>
  <c r="DA162" i="2"/>
  <c r="DA168" i="2"/>
  <c r="DA206" i="2"/>
  <c r="CZ90" i="2"/>
  <c r="CZ91" i="2"/>
  <c r="CZ60" i="2"/>
  <c r="CZ61" i="2"/>
  <c r="DA61" i="2" s="1"/>
  <c r="CZ216" i="2"/>
  <c r="CZ217" i="2"/>
  <c r="DA138" i="2"/>
  <c r="DA69" i="2"/>
  <c r="DA147" i="2"/>
  <c r="CZ105" i="2"/>
  <c r="CZ106" i="2"/>
  <c r="CZ64" i="2"/>
  <c r="CZ63" i="2"/>
  <c r="DA72" i="2"/>
  <c r="DA104" i="2"/>
  <c r="CZ70" i="2"/>
  <c r="DA70" i="2" s="1"/>
  <c r="CZ69" i="2"/>
  <c r="DA174" i="2"/>
  <c r="DA102" i="2"/>
  <c r="DA181" i="2"/>
  <c r="DA180" i="2"/>
  <c r="DA170" i="2"/>
  <c r="DA62" i="2"/>
  <c r="CZ112" i="2"/>
  <c r="DA112" i="2" s="1"/>
  <c r="CZ111" i="2"/>
  <c r="CZ94" i="2"/>
  <c r="CZ93" i="2"/>
  <c r="DA123" i="2"/>
  <c r="DA165" i="2"/>
  <c r="DA198" i="2"/>
  <c r="DA81" i="2"/>
  <c r="DA209" i="2"/>
  <c r="CZ193" i="2"/>
  <c r="CZ192" i="2"/>
  <c r="CZ97" i="2"/>
  <c r="DA97" i="2" s="1"/>
  <c r="CZ96" i="2"/>
  <c r="CZ82" i="2"/>
  <c r="DA82" i="2" s="1"/>
  <c r="CZ81" i="2"/>
  <c r="CV29" i="2"/>
  <c r="CV28" i="2"/>
  <c r="CW27" i="2"/>
  <c r="CZ75" i="2"/>
  <c r="CZ76" i="2"/>
  <c r="DA74" i="2"/>
  <c r="DA143" i="2"/>
  <c r="CZ156" i="2"/>
  <c r="CZ157" i="2"/>
  <c r="DA157" i="2" s="1"/>
  <c r="CZ162" i="2"/>
  <c r="CZ163" i="2"/>
  <c r="DA163" i="2" s="1"/>
  <c r="DA219" i="2"/>
  <c r="DA92" i="2"/>
  <c r="DA177" i="2"/>
  <c r="DA77" i="2"/>
  <c r="CZ124" i="2"/>
  <c r="DA124" i="2" s="1"/>
  <c r="CZ123" i="2"/>
  <c r="DA227" i="2"/>
  <c r="CZ141" i="2"/>
  <c r="CZ142" i="2"/>
  <c r="DA142" i="2" s="1"/>
  <c r="DA99" i="2"/>
  <c r="DA135" i="2"/>
  <c r="CZ84" i="2"/>
  <c r="CZ85" i="2"/>
  <c r="DA85" i="2" s="1"/>
  <c r="DA132" i="2"/>
  <c r="CZ115" i="2"/>
  <c r="DA115" i="2" s="1"/>
  <c r="CZ114" i="2"/>
  <c r="CZ201" i="2"/>
  <c r="CZ202" i="2"/>
  <c r="DA202" i="2" s="1"/>
  <c r="DA156" i="2"/>
  <c r="DA150" i="2"/>
  <c r="DA213" i="2"/>
  <c r="CZ159" i="2"/>
  <c r="CZ160" i="2"/>
  <c r="CZ148" i="2"/>
  <c r="DA148" i="2" s="1"/>
  <c r="CZ147" i="2"/>
  <c r="DA215" i="2"/>
  <c r="DA189" i="2"/>
  <c r="CZ225" i="2"/>
  <c r="CZ226" i="2"/>
  <c r="DA226" i="2" s="1"/>
  <c r="DA56" i="2"/>
  <c r="DA96" i="2"/>
  <c r="DA120" i="2"/>
  <c r="DA158" i="2"/>
  <c r="CZ183" i="2"/>
  <c r="CZ184" i="2"/>
  <c r="DA184" i="2" s="1"/>
  <c r="CZ223" i="2"/>
  <c r="DA223" i="2" s="1"/>
  <c r="CZ222" i="2"/>
  <c r="CZ151" i="2"/>
  <c r="DA151" i="2" s="1"/>
  <c r="CZ150" i="2"/>
  <c r="CZ132" i="2"/>
  <c r="CZ133" i="2"/>
  <c r="DA133" i="2" s="1"/>
  <c r="DA154" i="2"/>
  <c r="DA153" i="2"/>
  <c r="DA191" i="2"/>
  <c r="DA86" i="2"/>
  <c r="CZ66" i="2"/>
  <c r="CZ67" i="2"/>
  <c r="CZ198" i="2"/>
  <c r="CZ199" i="2"/>
  <c r="DA199" i="2" s="1"/>
  <c r="CZ165" i="2"/>
  <c r="CZ166" i="2"/>
  <c r="DA166" i="2" s="1"/>
  <c r="CZ190" i="2"/>
  <c r="DA190" i="2" s="1"/>
  <c r="CZ189" i="2"/>
  <c r="CZ186" i="2"/>
  <c r="CZ187" i="2"/>
  <c r="CZ99" i="2"/>
  <c r="CZ100" i="2"/>
  <c r="DA100" i="2" s="1"/>
  <c r="CZ213" i="2"/>
  <c r="CZ214" i="2"/>
  <c r="DA214" i="2" s="1"/>
  <c r="DA89" i="2"/>
  <c r="CZ138" i="2"/>
  <c r="CZ139" i="2"/>
  <c r="DA139" i="2" s="1"/>
  <c r="CZ219" i="2"/>
  <c r="CZ220" i="2"/>
  <c r="DA220" i="2" s="1"/>
  <c r="CZ109" i="2"/>
  <c r="DA109" i="2" s="1"/>
  <c r="CZ108" i="2"/>
  <c r="DA185" i="2"/>
  <c r="DA203" i="2"/>
  <c r="CZ102" i="2"/>
  <c r="CZ103" i="2"/>
  <c r="DA103" i="2" s="1"/>
  <c r="CZ178" i="2"/>
  <c r="DA178" i="2" s="1"/>
  <c r="CZ177" i="2"/>
  <c r="DA116" i="2"/>
  <c r="CZ196" i="2"/>
  <c r="DA196" i="2" s="1"/>
  <c r="CZ195" i="2"/>
  <c r="CZ121" i="2"/>
  <c r="DA121" i="2" s="1"/>
  <c r="CZ120" i="2"/>
  <c r="DA65" i="2"/>
  <c r="CY7" i="2" l="1"/>
  <c r="CX9" i="2"/>
  <c r="CX8" i="2"/>
  <c r="CY19" i="2"/>
  <c r="CZ17" i="2"/>
  <c r="CY18" i="2"/>
  <c r="CY51" i="2"/>
  <c r="CY52" i="2"/>
  <c r="CZ50" i="2"/>
  <c r="CY49" i="2"/>
  <c r="CY48" i="2"/>
  <c r="CZ47" i="2"/>
  <c r="CY55" i="2"/>
  <c r="CZ53" i="2"/>
  <c r="CY54" i="2"/>
  <c r="DA90" i="2"/>
  <c r="DA91" i="2"/>
  <c r="DA159" i="2"/>
  <c r="DA160" i="2"/>
  <c r="DA144" i="2"/>
  <c r="DA145" i="2"/>
  <c r="DA208" i="2"/>
  <c r="DA207" i="2"/>
  <c r="DA57" i="2"/>
  <c r="DA58" i="2"/>
  <c r="DA93" i="2"/>
  <c r="DA94" i="2"/>
  <c r="DA76" i="2"/>
  <c r="DA75" i="2"/>
  <c r="DA171" i="2"/>
  <c r="DA172" i="2"/>
  <c r="DA130" i="2"/>
  <c r="DA129" i="2"/>
  <c r="DA63" i="2"/>
  <c r="DA64" i="2"/>
  <c r="DA66" i="2"/>
  <c r="DA67" i="2"/>
  <c r="DA186" i="2"/>
  <c r="DA187" i="2"/>
  <c r="DA193" i="2"/>
  <c r="DA192" i="2"/>
  <c r="DA118" i="2"/>
  <c r="DA117" i="2"/>
  <c r="DA216" i="2"/>
  <c r="DA217" i="2"/>
  <c r="DA78" i="2"/>
  <c r="DA79" i="2"/>
  <c r="CW28" i="2"/>
  <c r="CW29" i="2"/>
  <c r="CX27" i="2"/>
  <c r="DA105" i="2"/>
  <c r="DA106" i="2"/>
  <c r="DA205" i="2"/>
  <c r="DA204" i="2"/>
  <c r="DA87" i="2"/>
  <c r="DA88" i="2"/>
  <c r="DA228" i="2"/>
  <c r="DA229" i="2"/>
  <c r="DA210" i="2"/>
  <c r="DA211" i="2"/>
  <c r="CZ7" i="2" l="1"/>
  <c r="CY9" i="2"/>
  <c r="CY8" i="2"/>
  <c r="DA17" i="2"/>
  <c r="CZ18" i="2"/>
  <c r="CZ19" i="2"/>
  <c r="DA50" i="2"/>
  <c r="CZ51" i="2"/>
  <c r="CZ52" i="2"/>
  <c r="DA47" i="2"/>
  <c r="CZ48" i="2"/>
  <c r="CZ49" i="2"/>
  <c r="CZ54" i="2"/>
  <c r="CZ55" i="2"/>
  <c r="DA53" i="2"/>
  <c r="CX28" i="2"/>
  <c r="CX29" i="2"/>
  <c r="CY27" i="2"/>
  <c r="CZ9" i="2" l="1"/>
  <c r="DA7" i="2"/>
  <c r="CZ8" i="2"/>
  <c r="DA19" i="2"/>
  <c r="DA18" i="2"/>
  <c r="DA55" i="2"/>
  <c r="DA54" i="2"/>
  <c r="DA49" i="2"/>
  <c r="DA48" i="2"/>
  <c r="DA51" i="2"/>
  <c r="DA52" i="2"/>
  <c r="CY28" i="2"/>
  <c r="CY29" i="2"/>
  <c r="CZ27" i="2"/>
  <c r="DA8" i="2" l="1"/>
  <c r="DA9" i="2"/>
  <c r="CZ29" i="2"/>
  <c r="CZ28" i="2"/>
  <c r="DA27" i="2"/>
  <c r="DA29" i="2" l="1"/>
  <c r="DA28" i="2"/>
</calcChain>
</file>

<file path=xl/sharedStrings.xml><?xml version="1.0" encoding="utf-8"?>
<sst xmlns="http://schemas.openxmlformats.org/spreadsheetml/2006/main" count="938" uniqueCount="452">
  <si>
    <t>所定、ｼﾌﾄ</t>
  </si>
  <si>
    <t>休出</t>
  </si>
  <si>
    <t>就業</t>
  </si>
  <si>
    <t>始業</t>
  </si>
  <si>
    <t>終業</t>
  </si>
  <si>
    <t>超過</t>
  </si>
  <si>
    <t>１日</t>
  </si>
  <si>
    <t>休憩1/昼休</t>
  </si>
  <si>
    <t xml:space="preserve"> 休憩2</t>
  </si>
  <si>
    <t>年</t>
  </si>
  <si>
    <t>休憩1（昼休）</t>
  </si>
  <si>
    <t>休憩2</t>
  </si>
  <si>
    <t>休憩3</t>
  </si>
  <si>
    <t>休憩4</t>
  </si>
  <si>
    <t>休憩5</t>
  </si>
  <si>
    <t>部署</t>
  </si>
  <si>
    <t>社員#</t>
  </si>
  <si>
    <t>項目#--&gt;</t>
  </si>
  <si>
    <t>打刻時刻</t>
  </si>
  <si>
    <t>所定内時刻</t>
  </si>
  <si>
    <t>午前休</t>
  </si>
  <si>
    <t>午後休</t>
  </si>
  <si>
    <t>作業時間数報告</t>
  </si>
  <si>
    <t>曜日</t>
  </si>
  <si>
    <t>出勤</t>
  </si>
  <si>
    <t>退勤</t>
  </si>
  <si>
    <t>全日</t>
  </si>
  <si>
    <t>午前</t>
  </si>
  <si>
    <t>午後</t>
  </si>
  <si>
    <t>欠勤</t>
  </si>
  <si>
    <t>振替休日</t>
  </si>
  <si>
    <t>代休</t>
  </si>
  <si>
    <t>普通</t>
  </si>
  <si>
    <t>深夜</t>
  </si>
  <si>
    <t>管理</t>
  </si>
  <si>
    <t>遅刻</t>
  </si>
  <si>
    <t>早退</t>
  </si>
  <si>
    <t>（出）</t>
  </si>
  <si>
    <t>（戻）</t>
  </si>
  <si>
    <t>始</t>
  </si>
  <si>
    <t>終</t>
  </si>
  <si>
    <t>日付</t>
  </si>
  <si>
    <t>休日
出勤</t>
  </si>
  <si>
    <t>通算</t>
  </si>
  <si>
    <t>始時間</t>
  </si>
  <si>
    <t>終時間</t>
  </si>
  <si>
    <t>始修正</t>
  </si>
  <si>
    <t>終修正</t>
  </si>
  <si>
    <t>ﾌﾟﾛｼﾞｪｸﾄ番号</t>
  </si>
  <si>
    <t>作業ｺｰﾄﾞ</t>
  </si>
  <si>
    <t>定時</t>
  </si>
  <si>
    <t>残業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</si>
  <si>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</si>
  <si>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</si>
  <si>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</si>
  <si>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</si>
  <si>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</si>
  <si>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</si>
  <si>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</si>
  <si>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</si>
  <si>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</si>
  <si>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</si>
  <si>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</si>
  <si>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</si>
  <si>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</si>
  <si>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</si>
  <si>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</si>
  <si>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</si>
  <si>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</si>
  <si>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</si>
  <si>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</si>
  <si>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</si>
  <si>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</si>
  <si>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</si>
  <si>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</si>
  <si>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</si>
  <si>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</si>
  <si>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</si>
  <si>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</si>
  <si>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超過合計=&gt;</t>
  </si>
  <si>
    <t>合計:</t>
  </si>
  <si>
    <t>振休</t>
  </si>
  <si>
    <t>定時内</t>
  </si>
  <si>
    <t>月</t>
  </si>
  <si>
    <t>(備考)</t>
  </si>
  <si>
    <t>項目ＴＢＬ</t>
  </si>
  <si>
    <t>有休</t>
  </si>
  <si>
    <t>有休（午前）</t>
  </si>
  <si>
    <t>有休（午後）</t>
  </si>
  <si>
    <t>特代(徹休)</t>
  </si>
  <si>
    <t>INDEX</t>
  </si>
  <si>
    <t>休憩時間帯--&gt;</t>
  </si>
  <si>
    <t>休日出勤時間帯</t>
  </si>
  <si>
    <t>日標準時間</t>
  </si>
  <si>
    <t>休出始業</t>
  </si>
  <si>
    <t>区分</t>
  </si>
  <si>
    <t>～</t>
  </si>
  <si>
    <t>所定時間帯</t>
  </si>
  <si>
    <t>シフト１</t>
  </si>
  <si>
    <t>シフト２</t>
  </si>
  <si>
    <t>シフト３</t>
  </si>
  <si>
    <t>プロジェクト番号</t>
  </si>
  <si>
    <t>社員番号</t>
  </si>
  <si>
    <t>累積年</t>
  </si>
  <si>
    <t>累積月</t>
  </si>
  <si>
    <t>作業コード</t>
  </si>
  <si>
    <t>定時作業時間</t>
  </si>
  <si>
    <t>残業作業時間</t>
  </si>
  <si>
    <t>祝
日</t>
    <rPh sb="0" eb="1">
      <t>シュク</t>
    </rPh>
    <rPh sb="2" eb="3">
      <t>ヒ</t>
    </rPh>
    <phoneticPr fontId="4"/>
  </si>
  <si>
    <t>休日</t>
    <rPh sb="0" eb="2">
      <t>キュウジツ</t>
    </rPh>
    <phoneticPr fontId="4"/>
  </si>
  <si>
    <t>　残業時間数（自動計算）</t>
    <phoneticPr fontId="4"/>
  </si>
  <si>
    <t>普残</t>
    <phoneticPr fontId="4"/>
  </si>
  <si>
    <t>(私用外出)</t>
    <phoneticPr fontId="4"/>
  </si>
  <si>
    <t>（勤怠管理者）</t>
    <phoneticPr fontId="4"/>
  </si>
  <si>
    <t>欠
勤</t>
    <phoneticPr fontId="4"/>
  </si>
  <si>
    <t>超
過</t>
    <phoneticPr fontId="4"/>
  </si>
  <si>
    <t>ｲﾝﾎﾟｰﾄ==&gt;</t>
    <phoneticPr fontId="4"/>
  </si>
  <si>
    <t>原価管理,</t>
    <rPh sb="0" eb="2">
      <t>ゲンカ</t>
    </rPh>
    <rPh sb="2" eb="4">
      <t>カンリ</t>
    </rPh>
    <phoneticPr fontId="4"/>
  </si>
  <si>
    <t>休日就業-&gt;</t>
    <rPh sb="0" eb="2">
      <t>キュウジツ</t>
    </rPh>
    <rPh sb="2" eb="4">
      <t>シュウギョウ</t>
    </rPh>
    <phoneticPr fontId="4"/>
  </si>
  <si>
    <t xml:space="preserve"> 合計数：</t>
    <phoneticPr fontId="4"/>
  </si>
  <si>
    <t>残業＋深夜==&gt;</t>
    <phoneticPr fontId="4"/>
  </si>
  <si>
    <t>育児短</t>
    <rPh sb="0" eb="1">
      <t>イク</t>
    </rPh>
    <rPh sb="1" eb="2">
      <t>ジ</t>
    </rPh>
    <rPh sb="2" eb="3">
      <t>タン</t>
    </rPh>
    <phoneticPr fontId="4"/>
  </si>
  <si>
    <t>月初の曜日</t>
    <phoneticPr fontId="4"/>
  </si>
  <si>
    <t>月間標準日数</t>
    <rPh sb="0" eb="2">
      <t>ゲッカン</t>
    </rPh>
    <phoneticPr fontId="4"/>
  </si>
  <si>
    <t>月間稼働時間</t>
    <rPh sb="0" eb="2">
      <t>ゲッカン</t>
    </rPh>
    <phoneticPr fontId="4"/>
  </si>
  <si>
    <t>（処理年月を入力）</t>
    <rPh sb="1" eb="3">
      <t>ショリ</t>
    </rPh>
    <rPh sb="3" eb="5">
      <t>ネンゲツ</t>
    </rPh>
    <rPh sb="6" eb="8">
      <t>ニュウリョク</t>
    </rPh>
    <phoneticPr fontId="4"/>
  </si>
  <si>
    <t>就業日数＝標準日数</t>
    <phoneticPr fontId="4"/>
  </si>
  <si>
    <t>退勤</t>
    <phoneticPr fontId="4"/>
  </si>
  <si>
    <t>時刻</t>
    <phoneticPr fontId="4"/>
  </si>
  <si>
    <t>期間１</t>
    <phoneticPr fontId="4"/>
  </si>
  <si>
    <t>期間２</t>
    <phoneticPr fontId="4"/>
  </si>
  <si>
    <t>通算</t>
    <phoneticPr fontId="4"/>
  </si>
  <si>
    <t>出時間</t>
    <rPh sb="1" eb="3">
      <t>ジカン</t>
    </rPh>
    <phoneticPr fontId="4"/>
  </si>
  <si>
    <t>戻時間</t>
    <rPh sb="1" eb="3">
      <t>ジカン</t>
    </rPh>
    <phoneticPr fontId="4"/>
  </si>
  <si>
    <t>外出時間</t>
    <rPh sb="0" eb="2">
      <t>ガイシュツ</t>
    </rPh>
    <rPh sb="2" eb="4">
      <t>ジカン</t>
    </rPh>
    <phoneticPr fontId="4"/>
  </si>
  <si>
    <t>日曜</t>
    <rPh sb="1" eb="2">
      <t>ヨウ</t>
    </rPh>
    <phoneticPr fontId="4"/>
  </si>
  <si>
    <t>拘束</t>
    <phoneticPr fontId="4"/>
  </si>
  <si>
    <t>昼休</t>
    <phoneticPr fontId="4"/>
  </si>
  <si>
    <t>昼時間</t>
    <phoneticPr fontId="4"/>
  </si>
  <si>
    <t>番号</t>
    <rPh sb="0" eb="2">
      <t>バンゴウ</t>
    </rPh>
    <phoneticPr fontId="4"/>
  </si>
  <si>
    <t>項目番号入力</t>
    <rPh sb="2" eb="4">
      <t>バンゴウ</t>
    </rPh>
    <rPh sb="4" eb="6">
      <t>ニュウリョク</t>
    </rPh>
    <phoneticPr fontId="4"/>
  </si>
  <si>
    <t>回数：</t>
    <phoneticPr fontId="4"/>
  </si>
  <si>
    <t>（部署ｺｰﾄﾞと社員番号、氏名、管理識別を入力）</t>
    <rPh sb="16" eb="18">
      <t>カンリ</t>
    </rPh>
    <rPh sb="18" eb="20">
      <t>シキベツ</t>
    </rPh>
    <phoneticPr fontId="4"/>
  </si>
  <si>
    <t>月
日</t>
    <phoneticPr fontId="4"/>
  </si>
  <si>
    <t>曜
日</t>
    <rPh sb="0" eb="1">
      <t>ヨウ</t>
    </rPh>
    <rPh sb="2" eb="3">
      <t>ヒ</t>
    </rPh>
    <phoneticPr fontId="4"/>
  </si>
  <si>
    <t>法定
休日</t>
  </si>
  <si>
    <t>１日標準時間</t>
    <rPh sb="1" eb="2">
      <t>ヒ</t>
    </rPh>
    <phoneticPr fontId="4"/>
  </si>
  <si>
    <t>半休区切</t>
    <rPh sb="2" eb="4">
      <t>クギリ</t>
    </rPh>
    <phoneticPr fontId="4"/>
  </si>
  <si>
    <t xml:space="preserve"> 休憩3</t>
    <phoneticPr fontId="4"/>
  </si>
  <si>
    <t xml:space="preserve"> 休憩4</t>
    <phoneticPr fontId="4"/>
  </si>
  <si>
    <t xml:space="preserve"> 休憩5</t>
    <phoneticPr fontId="4"/>
  </si>
  <si>
    <t xml:space="preserve"> 休憩6</t>
    <phoneticPr fontId="4"/>
  </si>
  <si>
    <t>は変更箇所</t>
    <rPh sb="1" eb="3">
      <t>ヘンコウ</t>
    </rPh>
    <rPh sb="3" eb="5">
      <t>カショ</t>
    </rPh>
    <phoneticPr fontId="4"/>
  </si>
  <si>
    <t>始業
通算</t>
    <rPh sb="0" eb="2">
      <t>シギョウ</t>
    </rPh>
    <phoneticPr fontId="4"/>
  </si>
  <si>
    <t>始業
普通</t>
    <rPh sb="0" eb="2">
      <t>シギョウ</t>
    </rPh>
    <phoneticPr fontId="4"/>
  </si>
  <si>
    <t>始業
深夜</t>
    <rPh sb="0" eb="2">
      <t>シギョウ</t>
    </rPh>
    <phoneticPr fontId="4"/>
  </si>
  <si>
    <t>終業</t>
    <rPh sb="0" eb="2">
      <t>シュウギョウ</t>
    </rPh>
    <phoneticPr fontId="4"/>
  </si>
  <si>
    <t>＊超過合計は残業(普通/管理)に加算</t>
    <rPh sb="6" eb="8">
      <t>ザンギョウ</t>
    </rPh>
    <rPh sb="12" eb="14">
      <t>カンリ</t>
    </rPh>
    <rPh sb="16" eb="18">
      <t>カサン</t>
    </rPh>
    <phoneticPr fontId="4"/>
  </si>
  <si>
    <t>(リーダ氏名、期間を入力)</t>
    <rPh sb="4" eb="6">
      <t>シメイ</t>
    </rPh>
    <rPh sb="7" eb="9">
      <t>キカン</t>
    </rPh>
    <rPh sb="10" eb="12">
      <t>ニュウリョク</t>
    </rPh>
    <phoneticPr fontId="4"/>
  </si>
  <si>
    <t>休憩1と休憩2</t>
    <rPh sb="0" eb="2">
      <t>キュウケイ</t>
    </rPh>
    <rPh sb="4" eb="6">
      <t>キュウケイ</t>
    </rPh>
    <phoneticPr fontId="4"/>
  </si>
  <si>
    <t>就
業
#</t>
    <phoneticPr fontId="4"/>
  </si>
  <si>
    <t xml:space="preserve"> 日  付</t>
    <phoneticPr fontId="4"/>
  </si>
  <si>
    <t xml:space="preserve">  &lt;&lt;&lt; 有 休 &gt;&gt;&gt;</t>
    <phoneticPr fontId="4"/>
  </si>
  <si>
    <t>は必ず入力。</t>
  </si>
  <si>
    <t>休憩3～休憩6</t>
  </si>
  <si>
    <t>休憩6</t>
    <phoneticPr fontId="4"/>
  </si>
  <si>
    <t>&lt;&lt;&lt;&lt;&lt;  TIME_TBL　 INDEX   &gt;&gt;&gt;&gt;&gt;&gt;</t>
    <phoneticPr fontId="4"/>
  </si>
  <si>
    <t>深夜
24時</t>
    <rPh sb="0" eb="2">
      <t>シンヤ</t>
    </rPh>
    <rPh sb="5" eb="6">
      <t>ジ</t>
    </rPh>
    <phoneticPr fontId="4"/>
  </si>
  <si>
    <t>24時</t>
    <rPh sb="2" eb="3">
      <t>ジ</t>
    </rPh>
    <phoneticPr fontId="4"/>
  </si>
  <si>
    <t>通算</t>
    <rPh sb="0" eb="2">
      <t>ツウサン</t>
    </rPh>
    <phoneticPr fontId="4"/>
  </si>
  <si>
    <t>残業</t>
    <rPh sb="0" eb="2">
      <t>ザンギョウ</t>
    </rPh>
    <phoneticPr fontId="4"/>
  </si>
  <si>
    <t>普通
24時</t>
    <rPh sb="0" eb="2">
      <t>フツウ</t>
    </rPh>
    <rPh sb="5" eb="6">
      <t>ジ</t>
    </rPh>
    <phoneticPr fontId="4"/>
  </si>
  <si>
    <t>日曜</t>
    <rPh sb="0" eb="1">
      <t>ニチ</t>
    </rPh>
    <rPh sb="1" eb="2">
      <t>ヨウ</t>
    </rPh>
    <phoneticPr fontId="4"/>
  </si>
  <si>
    <t>日曜
24時</t>
    <rPh sb="0" eb="1">
      <t>ニチ</t>
    </rPh>
    <rPh sb="1" eb="2">
      <t>ヨウ</t>
    </rPh>
    <rPh sb="5" eb="6">
      <t>ジ</t>
    </rPh>
    <phoneticPr fontId="4"/>
  </si>
  <si>
    <t>残業</t>
    <phoneticPr fontId="4"/>
  </si>
  <si>
    <t>控除時間</t>
    <phoneticPr fontId="4"/>
  </si>
  <si>
    <t>私用外出</t>
    <phoneticPr fontId="4"/>
  </si>
  <si>
    <t>育児短</t>
    <phoneticPr fontId="4"/>
  </si>
  <si>
    <t>時間</t>
    <phoneticPr fontId="4"/>
  </si>
  <si>
    <t>定時内</t>
    <phoneticPr fontId="4"/>
  </si>
  <si>
    <t>定時外</t>
    <phoneticPr fontId="4"/>
  </si>
  <si>
    <t>勤怠ﾃﾞｰﾀ入力行==&gt;</t>
    <rPh sb="8" eb="9">
      <t>ギョウ</t>
    </rPh>
    <phoneticPr fontId="4"/>
  </si>
  <si>
    <t>のみ修正。</t>
    <rPh sb="2" eb="4">
      <t>シュウセイ</t>
    </rPh>
    <phoneticPr fontId="4"/>
  </si>
  <si>
    <t>翌月初-&gt;</t>
    <rPh sb="2" eb="3">
      <t>ショ</t>
    </rPh>
    <phoneticPr fontId="4"/>
  </si>
  <si>
    <t>控除時間数</t>
    <phoneticPr fontId="4"/>
  </si>
  <si>
    <t>私用外出時刻</t>
    <phoneticPr fontId="4"/>
  </si>
  <si>
    <t>取
得</t>
    <phoneticPr fontId="4"/>
  </si>
  <si>
    <t>日残-</t>
    <rPh sb="1" eb="2">
      <t>ザン</t>
    </rPh>
    <phoneticPr fontId="4"/>
  </si>
  <si>
    <t>普残-</t>
    <phoneticPr fontId="4"/>
  </si>
  <si>
    <t>昼休み</t>
    <rPh sb="0" eb="2">
      <t>ヒルヤス</t>
    </rPh>
    <phoneticPr fontId="4"/>
  </si>
  <si>
    <t>差分</t>
    <rPh sb="0" eb="2">
      <t>サブン</t>
    </rPh>
    <phoneticPr fontId="4"/>
  </si>
  <si>
    <t>開始</t>
    <rPh sb="0" eb="2">
      <t>カイシ</t>
    </rPh>
    <phoneticPr fontId="4"/>
  </si>
  <si>
    <t>終了</t>
    <rPh sb="0" eb="2">
      <t>シュウリョウ</t>
    </rPh>
    <phoneticPr fontId="4"/>
  </si>
  <si>
    <t>時間</t>
    <rPh sb="0" eb="2">
      <t>ジカン</t>
    </rPh>
    <phoneticPr fontId="4"/>
  </si>
  <si>
    <t>遅刻考慮</t>
    <rPh sb="0" eb="2">
      <t>チコク</t>
    </rPh>
    <rPh sb="2" eb="4">
      <t>コウリョ</t>
    </rPh>
    <phoneticPr fontId="4"/>
  </si>
  <si>
    <t>外出考慮</t>
    <rPh sb="0" eb="2">
      <t>ガイシュツ</t>
    </rPh>
    <rPh sb="2" eb="4">
      <t>コウリョ</t>
    </rPh>
    <phoneticPr fontId="4"/>
  </si>
  <si>
    <t>定時差分</t>
    <rPh sb="0" eb="2">
      <t>テイジ</t>
    </rPh>
    <rPh sb="2" eb="4">
      <t>サブン</t>
    </rPh>
    <phoneticPr fontId="4"/>
  </si>
  <si>
    <t>勤怠管理者１</t>
    <rPh sb="0" eb="2">
      <t>キンタイ</t>
    </rPh>
    <rPh sb="2" eb="5">
      <t>カンリシャ</t>
    </rPh>
    <phoneticPr fontId="4"/>
  </si>
  <si>
    <t>勤怠管理者２</t>
    <rPh sb="0" eb="2">
      <t>キンタイ</t>
    </rPh>
    <rPh sb="2" eb="4">
      <t>カンリ</t>
    </rPh>
    <rPh sb="4" eb="5">
      <t>シャ</t>
    </rPh>
    <phoneticPr fontId="4"/>
  </si>
  <si>
    <t>法定
休日</t>
    <rPh sb="0" eb="2">
      <t>ホウテイ</t>
    </rPh>
    <rPh sb="3" eb="5">
      <t>キュウジツ</t>
    </rPh>
    <phoneticPr fontId="4"/>
  </si>
  <si>
    <t>休残</t>
    <rPh sb="0" eb="1">
      <t>キュウ</t>
    </rPh>
    <rPh sb="1" eb="2">
      <t>ザン</t>
    </rPh>
    <phoneticPr fontId="4"/>
  </si>
  <si>
    <t>時刻
(0:00～23:59)</t>
    <phoneticPr fontId="4"/>
  </si>
  <si>
    <t>有給休暇</t>
    <phoneticPr fontId="4"/>
  </si>
  <si>
    <t>項目名</t>
    <phoneticPr fontId="4"/>
  </si>
  <si>
    <t>休日
深夜</t>
    <rPh sb="0" eb="2">
      <t>キュウジツ</t>
    </rPh>
    <phoneticPr fontId="4"/>
  </si>
  <si>
    <t>法定
深夜</t>
    <rPh sb="0" eb="2">
      <t>ホウテイ</t>
    </rPh>
    <rPh sb="3" eb="5">
      <t>シンヤ</t>
    </rPh>
    <phoneticPr fontId="4"/>
  </si>
  <si>
    <t>普深</t>
    <rPh sb="0" eb="1">
      <t>ススム</t>
    </rPh>
    <phoneticPr fontId="4"/>
  </si>
  <si>
    <t>休深</t>
    <rPh sb="0" eb="1">
      <t>キュウ</t>
    </rPh>
    <phoneticPr fontId="4"/>
  </si>
  <si>
    <t>法残</t>
    <rPh sb="0" eb="1">
      <t>ホウ</t>
    </rPh>
    <phoneticPr fontId="4"/>
  </si>
  <si>
    <t>法深</t>
    <rPh sb="0" eb="1">
      <t>ホウ</t>
    </rPh>
    <rPh sb="1" eb="2">
      <t>ブカ</t>
    </rPh>
    <phoneticPr fontId="4"/>
  </si>
  <si>
    <t>深夜１</t>
    <rPh sb="0" eb="2">
      <t>シンヤ</t>
    </rPh>
    <phoneticPr fontId="4"/>
  </si>
  <si>
    <t>深夜２</t>
    <rPh sb="0" eb="2">
      <t>シンヤ</t>
    </rPh>
    <phoneticPr fontId="4"/>
  </si>
  <si>
    <t>深夜1計算</t>
    <rPh sb="0" eb="2">
      <t>シンヤ</t>
    </rPh>
    <rPh sb="3" eb="5">
      <t>ケイサン</t>
    </rPh>
    <phoneticPr fontId="4"/>
  </si>
  <si>
    <t>深夜2計算</t>
    <rPh sb="0" eb="2">
      <t>シンヤ</t>
    </rPh>
    <rPh sb="3" eb="5">
      <t>ケイサン</t>
    </rPh>
    <phoneticPr fontId="4"/>
  </si>
  <si>
    <t>合計
勤務
時間</t>
    <rPh sb="0" eb="2">
      <t>ゴウケイ</t>
    </rPh>
    <rPh sb="3" eb="5">
      <t>キンム</t>
    </rPh>
    <rPh sb="6" eb="8">
      <t>ジカン</t>
    </rPh>
    <phoneticPr fontId="4"/>
  </si>
  <si>
    <t>超過控除</t>
    <rPh sb="0" eb="2">
      <t>チョウカ</t>
    </rPh>
    <rPh sb="2" eb="4">
      <t>コウジョ</t>
    </rPh>
    <phoneticPr fontId="4"/>
  </si>
  <si>
    <t>普通</t>
    <phoneticPr fontId="4"/>
  </si>
  <si>
    <t>普通
深夜
×1.5</t>
    <rPh sb="0" eb="2">
      <t>フツウ</t>
    </rPh>
    <rPh sb="3" eb="5">
      <t>シンヤ</t>
    </rPh>
    <phoneticPr fontId="4"/>
  </si>
  <si>
    <t>普通
深夜
ｘ0.25</t>
    <rPh sb="0" eb="2">
      <t>フツウ</t>
    </rPh>
    <rPh sb="3" eb="5">
      <t>シンヤ</t>
    </rPh>
    <phoneticPr fontId="4"/>
  </si>
  <si>
    <t>普通-深夜</t>
    <rPh sb="0" eb="2">
      <t>フツウ</t>
    </rPh>
    <rPh sb="3" eb="5">
      <t>シンヤ</t>
    </rPh>
    <phoneticPr fontId="4"/>
  </si>
  <si>
    <t>普通外
深夜</t>
    <rPh sb="0" eb="2">
      <t>フツウ</t>
    </rPh>
    <rPh sb="2" eb="3">
      <t>ガイ</t>
    </rPh>
    <rPh sb="4" eb="6">
      <t>シンヤ</t>
    </rPh>
    <phoneticPr fontId="4"/>
  </si>
  <si>
    <t>普通内
深夜</t>
    <rPh sb="0" eb="2">
      <t>フツウ</t>
    </rPh>
    <rPh sb="2" eb="3">
      <t>ウチ</t>
    </rPh>
    <rPh sb="4" eb="6">
      <t>シンヤ</t>
    </rPh>
    <phoneticPr fontId="4"/>
  </si>
  <si>
    <t>昼休憩</t>
    <rPh sb="0" eb="1">
      <t>ヒル</t>
    </rPh>
    <phoneticPr fontId="4"/>
  </si>
  <si>
    <t>ﾃｰﾌﾞﾙno</t>
    <phoneticPr fontId="4"/>
  </si>
  <si>
    <t>半休区切れ</t>
    <rPh sb="0" eb="2">
      <t>ハンキュウ</t>
    </rPh>
    <rPh sb="2" eb="4">
      <t>クギ</t>
    </rPh>
    <phoneticPr fontId="4"/>
  </si>
  <si>
    <t>半休区切れ
＋
休憩時間</t>
    <rPh sb="0" eb="2">
      <t>ハンキュウ</t>
    </rPh>
    <rPh sb="2" eb="4">
      <t>クギ</t>
    </rPh>
    <rPh sb="8" eb="10">
      <t>キュウケイ</t>
    </rPh>
    <rPh sb="10" eb="12">
      <t>ジカン</t>
    </rPh>
    <phoneticPr fontId="4"/>
  </si>
  <si>
    <t>火</t>
    <rPh sb="0" eb="1">
      <t>カ</t>
    </rPh>
    <phoneticPr fontId="4"/>
  </si>
  <si>
    <t>金</t>
    <rPh sb="0" eb="1">
      <t>キン</t>
    </rPh>
    <phoneticPr fontId="4"/>
  </si>
  <si>
    <t>土</t>
    <rPh sb="0" eb="1">
      <t>ド</t>
    </rPh>
    <phoneticPr fontId="4"/>
  </si>
  <si>
    <t>木</t>
    <rPh sb="0" eb="1">
      <t>モク</t>
    </rPh>
    <phoneticPr fontId="4"/>
  </si>
  <si>
    <t>日</t>
    <rPh sb="0" eb="1">
      <t>ニチ</t>
    </rPh>
    <phoneticPr fontId="4"/>
  </si>
  <si>
    <t>月</t>
    <rPh sb="0" eb="1">
      <t>ゲツ</t>
    </rPh>
    <phoneticPr fontId="4"/>
  </si>
  <si>
    <t>水</t>
    <rPh sb="0" eb="1">
      <t>スイ</t>
    </rPh>
    <phoneticPr fontId="4"/>
  </si>
  <si>
    <t>合計</t>
    <rPh sb="0" eb="2">
      <t>ゴウケイ</t>
    </rPh>
    <phoneticPr fontId="4"/>
  </si>
  <si>
    <t>年月</t>
    <rPh sb="0" eb="2">
      <t>ネンゲツ</t>
    </rPh>
    <phoneticPr fontId="4"/>
  </si>
  <si>
    <t>日数</t>
    <rPh sb="0" eb="2">
      <t>ニッスウ</t>
    </rPh>
    <phoneticPr fontId="4"/>
  </si>
  <si>
    <t>標準時間</t>
    <rPh sb="0" eb="2">
      <t>ヒョウジュン</t>
    </rPh>
    <rPh sb="2" eb="4">
      <t>ジカン</t>
    </rPh>
    <phoneticPr fontId="4"/>
  </si>
  <si>
    <t>差異時間</t>
    <rPh sb="0" eb="2">
      <t>サイ</t>
    </rPh>
    <rPh sb="2" eb="4">
      <t>ジカン</t>
    </rPh>
    <phoneticPr fontId="4"/>
  </si>
  <si>
    <t>単月
上限時間</t>
    <rPh sb="0" eb="1">
      <t>タン</t>
    </rPh>
    <rPh sb="1" eb="2">
      <t>ゲツ</t>
    </rPh>
    <rPh sb="3" eb="5">
      <t>ジョウゲン</t>
    </rPh>
    <rPh sb="5" eb="7">
      <t>ジカン</t>
    </rPh>
    <phoneticPr fontId="4"/>
  </si>
  <si>
    <t>３ヶ月平均
上限時間</t>
    <rPh sb="2" eb="3">
      <t>ゲツ</t>
    </rPh>
    <rPh sb="3" eb="5">
      <t>ヘイキン</t>
    </rPh>
    <rPh sb="6" eb="8">
      <t>ジョウゲン</t>
    </rPh>
    <rPh sb="8" eb="10">
      <t>ジカン</t>
    </rPh>
    <phoneticPr fontId="4"/>
  </si>
  <si>
    <t>法定
標準時間</t>
    <rPh sb="0" eb="2">
      <t>ホウテイ</t>
    </rPh>
    <rPh sb="3" eb="5">
      <t>ヒョウジュン</t>
    </rPh>
    <rPh sb="5" eb="7">
      <t>ジカン</t>
    </rPh>
    <phoneticPr fontId="4"/>
  </si>
  <si>
    <t>予定残業時間</t>
    <rPh sb="0" eb="2">
      <t>ヨテイ</t>
    </rPh>
    <rPh sb="2" eb="4">
      <t>ザンギョウ</t>
    </rPh>
    <rPh sb="4" eb="6">
      <t>ジカン</t>
    </rPh>
    <phoneticPr fontId="4"/>
  </si>
  <si>
    <t>実残業時間</t>
    <rPh sb="0" eb="1">
      <t>ジツ</t>
    </rPh>
    <rPh sb="1" eb="3">
      <t>ザンギョウ</t>
    </rPh>
    <rPh sb="3" eb="5">
      <t>ジカン</t>
    </rPh>
    <phoneticPr fontId="4"/>
  </si>
  <si>
    <t>法定上限時間</t>
    <rPh sb="0" eb="2">
      <t>ホウテイ</t>
    </rPh>
    <rPh sb="2" eb="4">
      <t>ジョウゲン</t>
    </rPh>
    <rPh sb="4" eb="6">
      <t>ジカン</t>
    </rPh>
    <phoneticPr fontId="4"/>
  </si>
  <si>
    <t>普通
x1.25</t>
    <phoneticPr fontId="4"/>
  </si>
  <si>
    <t>深夜
x0.25</t>
    <rPh sb="0" eb="2">
      <t>シンヤ</t>
    </rPh>
    <phoneticPr fontId="4"/>
  </si>
  <si>
    <t>休日
x1.25</t>
    <rPh sb="0" eb="2">
      <t>キュウジツ</t>
    </rPh>
    <phoneticPr fontId="4"/>
  </si>
  <si>
    <t>法定
休日
x1.35</t>
    <rPh sb="0" eb="2">
      <t>ホウテイ</t>
    </rPh>
    <rPh sb="3" eb="5">
      <t>キュウジツ</t>
    </rPh>
    <phoneticPr fontId="4"/>
  </si>
  <si>
    <t>休日
深夜
x1.50
or
x0.25</t>
    <rPh sb="0" eb="2">
      <t>キュウジツ</t>
    </rPh>
    <phoneticPr fontId="4"/>
  </si>
  <si>
    <t>法定
深夜
x1.60
or
x0.25</t>
    <rPh sb="0" eb="2">
      <t>ホウテイ</t>
    </rPh>
    <rPh sb="3" eb="5">
      <t>シンヤ</t>
    </rPh>
    <phoneticPr fontId="4"/>
  </si>
  <si>
    <t>有休残日数</t>
    <rPh sb="0" eb="1">
      <t>ユウ</t>
    </rPh>
    <rPh sb="1" eb="2">
      <t>キュウ</t>
    </rPh>
    <rPh sb="2" eb="3">
      <t>ザン</t>
    </rPh>
    <rPh sb="3" eb="5">
      <t>ニッスウ</t>
    </rPh>
    <phoneticPr fontId="4"/>
  </si>
  <si>
    <t>有休休暇取得日数</t>
  </si>
  <si>
    <t>欠勤日数</t>
  </si>
  <si>
    <t>特別代休</t>
  </si>
  <si>
    <t>普通残業</t>
  </si>
  <si>
    <t>休日残業</t>
  </si>
  <si>
    <t>法休残業</t>
  </si>
  <si>
    <t>管理残業</t>
  </si>
  <si>
    <t>遅刻回数</t>
  </si>
  <si>
    <t>遅刻時間</t>
  </si>
  <si>
    <t>早退回数</t>
  </si>
  <si>
    <t>早退時間</t>
  </si>
  <si>
    <t>育児回数</t>
  </si>
  <si>
    <t>育児時間</t>
  </si>
  <si>
    <t>深夜作業時間</t>
  </si>
  <si>
    <t>部署コード</t>
  </si>
  <si>
    <t>深夜残業</t>
  </si>
  <si>
    <t>休日深夜</t>
  </si>
  <si>
    <t>法休深夜</t>
  </si>
  <si>
    <t>私用外出回数</t>
  </si>
  <si>
    <t>私用外出時間</t>
  </si>
  <si>
    <t>F</t>
    <phoneticPr fontId="4"/>
  </si>
  <si>
    <t>Z9000</t>
    <phoneticPr fontId="4"/>
  </si>
  <si>
    <t>36協定残業</t>
    <rPh sb="2" eb="4">
      <t>キョウテイ</t>
    </rPh>
    <rPh sb="4" eb="6">
      <t>ザンギョウ</t>
    </rPh>
    <phoneticPr fontId="4"/>
  </si>
  <si>
    <t>法定休日時間</t>
    <rPh sb="0" eb="2">
      <t>ホウテイ</t>
    </rPh>
    <rPh sb="2" eb="4">
      <t>キュウジツ</t>
    </rPh>
    <rPh sb="4" eb="6">
      <t>ジカン</t>
    </rPh>
    <phoneticPr fontId="4"/>
  </si>
  <si>
    <t>　　　(直接入力）</t>
    <rPh sb="4" eb="6">
      <t>チョクセツ</t>
    </rPh>
    <rPh sb="6" eb="8">
      <t>ニュウリョク</t>
    </rPh>
    <phoneticPr fontId="4"/>
  </si>
  <si>
    <t>　　　(自動表示）</t>
    <rPh sb="4" eb="6">
      <t>ジドウ</t>
    </rPh>
    <rPh sb="6" eb="8">
      <t>ヒョウジ</t>
    </rPh>
    <phoneticPr fontId="4"/>
  </si>
  <si>
    <t>　　(自動表示）</t>
    <rPh sb="3" eb="5">
      <t>ジドウ</t>
    </rPh>
    <rPh sb="5" eb="7">
      <t>ヒョウジ</t>
    </rPh>
    <phoneticPr fontId="4"/>
  </si>
  <si>
    <r>
      <t>株式会社ＳＪⅠ</t>
    </r>
    <r>
      <rPr>
        <b/>
        <sz val="24"/>
        <rFont val="ＭＳ Ｐゴシック"/>
        <family val="3"/>
        <charset val="128"/>
      </rPr>
      <t xml:space="preserve">  勤 務 状 況 表</t>
    </r>
    <rPh sb="0" eb="4">
      <t>カブシキガイシャ</t>
    </rPh>
    <phoneticPr fontId="4"/>
  </si>
  <si>
    <t>振替休日</t>
    <rPh sb="0" eb="2">
      <t>フリカエ</t>
    </rPh>
    <rPh sb="2" eb="4">
      <t>キュウジツ</t>
    </rPh>
    <phoneticPr fontId="4"/>
  </si>
  <si>
    <t>管理フラグ</t>
    <phoneticPr fontId="4"/>
  </si>
  <si>
    <t>取得年月日</t>
    <rPh sb="0" eb="2">
      <t>シュトク</t>
    </rPh>
    <rPh sb="2" eb="5">
      <t>ネンガッピ</t>
    </rPh>
    <phoneticPr fontId="4"/>
  </si>
  <si>
    <t>項目番号</t>
    <rPh sb="0" eb="2">
      <t>コウモク</t>
    </rPh>
    <rPh sb="2" eb="4">
      <t>バンゴウ</t>
    </rPh>
    <phoneticPr fontId="4"/>
  </si>
  <si>
    <t>無給休暇</t>
    <rPh sb="0" eb="2">
      <t>ムキュウ</t>
    </rPh>
    <phoneticPr fontId="4"/>
  </si>
  <si>
    <t>無休</t>
    <rPh sb="0" eb="1">
      <t>ム</t>
    </rPh>
    <phoneticPr fontId="4"/>
  </si>
  <si>
    <t>無給休暇</t>
    <rPh sb="0" eb="2">
      <t>ムキュウ</t>
    </rPh>
    <rPh sb="2" eb="4">
      <t>キュウカ</t>
    </rPh>
    <phoneticPr fontId="4"/>
  </si>
  <si>
    <t>休業</t>
    <rPh sb="0" eb="2">
      <t>キュウギョウ</t>
    </rPh>
    <phoneticPr fontId="4"/>
  </si>
  <si>
    <t>教育訓練</t>
    <rPh sb="0" eb="2">
      <t>キョウイク</t>
    </rPh>
    <rPh sb="2" eb="4">
      <t>クンレン</t>
    </rPh>
    <phoneticPr fontId="4"/>
  </si>
  <si>
    <t>特記事項
入力
（選択若しくは直接入力）</t>
    <rPh sb="5" eb="7">
      <t>ニュウリョク</t>
    </rPh>
    <rPh sb="10" eb="12">
      <t>センタク</t>
    </rPh>
    <rPh sb="12" eb="13">
      <t>モ</t>
    </rPh>
    <rPh sb="16" eb="18">
      <t>チョクセツ</t>
    </rPh>
    <rPh sb="18" eb="20">
      <t>ニュウリョク</t>
    </rPh>
    <phoneticPr fontId="4"/>
  </si>
  <si>
    <t>積立休暇</t>
    <rPh sb="0" eb="2">
      <t>ツミタテ</t>
    </rPh>
    <rPh sb="2" eb="4">
      <t>キュウカ</t>
    </rPh>
    <phoneticPr fontId="4"/>
  </si>
  <si>
    <t>積立休暇</t>
    <rPh sb="0" eb="4">
      <t>ツミタテキュウカ</t>
    </rPh>
    <phoneticPr fontId="4"/>
  </si>
  <si>
    <t>積休</t>
    <rPh sb="0" eb="1">
      <t>セキ</t>
    </rPh>
    <rPh sb="1" eb="2">
      <t>キュウ</t>
    </rPh>
    <phoneticPr fontId="4"/>
  </si>
  <si>
    <t>振休</t>
    <phoneticPr fontId="4"/>
  </si>
  <si>
    <t>　残業時間数（自動計算）
【普通残業+休日残業&gt;60時間の場合、60時間以上分はx1.50】</t>
    <rPh sb="14" eb="16">
      <t>フツウ</t>
    </rPh>
    <rPh sb="16" eb="18">
      <t>ザンギョウ</t>
    </rPh>
    <rPh sb="19" eb="21">
      <t>キュウジツ</t>
    </rPh>
    <rPh sb="21" eb="23">
      <t>ザンギョウ</t>
    </rPh>
    <rPh sb="26" eb="28">
      <t>ジカン</t>
    </rPh>
    <rPh sb="29" eb="31">
      <t>バアイ</t>
    </rPh>
    <rPh sb="34" eb="36">
      <t>ジカン</t>
    </rPh>
    <rPh sb="36" eb="38">
      <t>イジョウ</t>
    </rPh>
    <rPh sb="38" eb="39">
      <t>ブン</t>
    </rPh>
    <phoneticPr fontId="4"/>
  </si>
  <si>
    <t>普通
深夜
x1.50
or
x0.25</t>
    <rPh sb="0" eb="2">
      <t>フツウ</t>
    </rPh>
    <rPh sb="3" eb="5">
      <t>シンヤ</t>
    </rPh>
    <phoneticPr fontId="4"/>
  </si>
  <si>
    <t>定時</t>
    <phoneticPr fontId="4"/>
  </si>
  <si>
    <t>定時外</t>
    <phoneticPr fontId="4"/>
  </si>
  <si>
    <t>1日～末日</t>
    <rPh sb="1" eb="2">
      <t>ヒ</t>
    </rPh>
    <rPh sb="3" eb="5">
      <t>マツジツ</t>
    </rPh>
    <phoneticPr fontId="4"/>
  </si>
  <si>
    <t>4～3</t>
    <phoneticPr fontId="4"/>
  </si>
  <si>
    <t>日</t>
    <rPh sb="0" eb="1">
      <t>ヒ</t>
    </rPh>
    <phoneticPr fontId="4"/>
  </si>
  <si>
    <t>結婚/忌引/配偶者出産</t>
    <rPh sb="0" eb="2">
      <t>ケッコン</t>
    </rPh>
    <rPh sb="3" eb="5">
      <t>キビキ</t>
    </rPh>
    <rPh sb="6" eb="8">
      <t>ハイグウ</t>
    </rPh>
    <rPh sb="8" eb="9">
      <t>シャ</t>
    </rPh>
    <rPh sb="9" eb="11">
      <t>シュッサン</t>
    </rPh>
    <phoneticPr fontId="4"/>
  </si>
  <si>
    <t>ｽﾍﾟｼｬﾙ5</t>
    <phoneticPr fontId="4"/>
  </si>
  <si>
    <t>その他特休</t>
    <rPh sb="2" eb="3">
      <t>タ</t>
    </rPh>
    <rPh sb="3" eb="5">
      <t>トッキュウ</t>
    </rPh>
    <phoneticPr fontId="4"/>
  </si>
  <si>
    <t>区別⇒</t>
    <rPh sb="0" eb="2">
      <t>クベツ</t>
    </rPh>
    <phoneticPr fontId="4"/>
  </si>
  <si>
    <t>&lt;&lt;&lt;&lt;&lt;&lt;&lt;&lt;&lt;&lt;&lt;&lt; 休暇種別 &gt;&gt;&gt;&gt;&gt;&gt;&gt;&gt;&gt;&gt;&gt;</t>
    <rPh sb="13" eb="15">
      <t>キュウカ</t>
    </rPh>
    <phoneticPr fontId="4"/>
  </si>
  <si>
    <t xml:space="preserve">特別代休
</t>
    <rPh sb="0" eb="2">
      <t>トクベツ</t>
    </rPh>
    <rPh sb="2" eb="4">
      <t>ダイキュウ</t>
    </rPh>
    <phoneticPr fontId="4"/>
  </si>
  <si>
    <t>結婚
忌引
配出産</t>
    <rPh sb="0" eb="1">
      <t>ケッコン</t>
    </rPh>
    <rPh sb="2" eb="4">
      <t>キビ</t>
    </rPh>
    <rPh sb="5" eb="6">
      <t>ハイ</t>
    </rPh>
    <rPh sb="6" eb="8">
      <t>シュッサン</t>
    </rPh>
    <phoneticPr fontId="4"/>
  </si>
  <si>
    <t>SP5</t>
    <phoneticPr fontId="4"/>
  </si>
  <si>
    <t>その他特休</t>
    <rPh sb="1" eb="2">
      <t>ホカ</t>
    </rPh>
    <rPh sb="2" eb="3">
      <t>トク</t>
    </rPh>
    <rPh sb="3" eb="4">
      <t>キュウ</t>
    </rPh>
    <phoneticPr fontId="4"/>
  </si>
  <si>
    <t>健診BC・再検査</t>
    <phoneticPr fontId="4"/>
  </si>
  <si>
    <t>健診BC_再検査</t>
  </si>
  <si>
    <t>結婚_忌引_配出産</t>
    <rPh sb="0" eb="2">
      <t>ケッコン</t>
    </rPh>
    <rPh sb="3" eb="5">
      <t>キビ</t>
    </rPh>
    <rPh sb="6" eb="7">
      <t>ハイ</t>
    </rPh>
    <rPh sb="7" eb="9">
      <t>シュッサン</t>
    </rPh>
    <phoneticPr fontId="4"/>
  </si>
  <si>
    <t>SP5</t>
  </si>
  <si>
    <t>その他特休</t>
    <rPh sb="2" eb="3">
      <t>ホカ</t>
    </rPh>
    <rPh sb="3" eb="5">
      <t>トッキュウ</t>
    </rPh>
    <phoneticPr fontId="4"/>
  </si>
  <si>
    <t>健診</t>
    <rPh sb="0" eb="2">
      <t>ケンシン</t>
    </rPh>
    <phoneticPr fontId="4"/>
  </si>
  <si>
    <t>特代</t>
    <rPh sb="0" eb="1">
      <t>トク</t>
    </rPh>
    <rPh sb="1" eb="2">
      <t>ダイ</t>
    </rPh>
    <phoneticPr fontId="4"/>
  </si>
  <si>
    <t>結忌配出</t>
    <rPh sb="0" eb="1">
      <t>ケッコン</t>
    </rPh>
    <rPh sb="1" eb="2">
      <t>イミ</t>
    </rPh>
    <rPh sb="2" eb="4">
      <t>シュッサン</t>
    </rPh>
    <phoneticPr fontId="4"/>
  </si>
  <si>
    <t>SP5</t>
    <phoneticPr fontId="4"/>
  </si>
  <si>
    <t>教訓</t>
    <rPh sb="0" eb="1">
      <t>キョウ</t>
    </rPh>
    <phoneticPr fontId="4"/>
  </si>
  <si>
    <t>注記１：　定時外、日曜の私用外出時間は普通残業、日曜残業から減算する</t>
    <rPh sb="0" eb="2">
      <t>チュウキ</t>
    </rPh>
    <rPh sb="5" eb="7">
      <t>テイジ</t>
    </rPh>
    <rPh sb="7" eb="8">
      <t>ガイ</t>
    </rPh>
    <rPh sb="9" eb="11">
      <t>ニチヨウ</t>
    </rPh>
    <rPh sb="12" eb="14">
      <t>シヨウ</t>
    </rPh>
    <rPh sb="14" eb="16">
      <t>ガイシュツ</t>
    </rPh>
    <rPh sb="16" eb="18">
      <t>ジカン</t>
    </rPh>
    <phoneticPr fontId="4"/>
  </si>
  <si>
    <t>他
特休</t>
    <rPh sb="0" eb="1">
      <t>ホカ</t>
    </rPh>
    <rPh sb="2" eb="3">
      <t>トク</t>
    </rPh>
    <rPh sb="3" eb="4">
      <t>キュウ</t>
    </rPh>
    <phoneticPr fontId="4"/>
  </si>
  <si>
    <t>注記２：　私用外出の戻時間が定時外の時は、休憩時間を除く時間を記入する</t>
    <rPh sb="21" eb="23">
      <t>キュウケイ</t>
    </rPh>
    <rPh sb="23" eb="25">
      <t>ジカン</t>
    </rPh>
    <rPh sb="26" eb="27">
      <t>ノゾ</t>
    </rPh>
    <rPh sb="28" eb="30">
      <t>ジカン</t>
    </rPh>
    <rPh sb="31" eb="33">
      <t>キニュウ</t>
    </rPh>
    <phoneticPr fontId="4"/>
  </si>
  <si>
    <t>注記３：　育児、介護、産前短時間取得は、取得欄に”1”を記入する</t>
    <rPh sb="8" eb="10">
      <t>カイゴ</t>
    </rPh>
    <rPh sb="11" eb="13">
      <t>サンゼン</t>
    </rPh>
    <rPh sb="20" eb="22">
      <t>シュトク</t>
    </rPh>
    <rPh sb="22" eb="23">
      <t>ラン</t>
    </rPh>
    <rPh sb="28" eb="30">
      <t>キニュウ</t>
    </rPh>
    <phoneticPr fontId="4"/>
  </si>
  <si>
    <t>例）</t>
    <rPh sb="0" eb="1">
      <t>レイ</t>
    </rPh>
    <phoneticPr fontId="4"/>
  </si>
  <si>
    <t>就業＃1　</t>
    <rPh sb="0" eb="2">
      <t>シュウギョウ</t>
    </rPh>
    <phoneticPr fontId="4"/>
  </si>
  <si>
    <t>特記事項</t>
    <rPh sb="0" eb="2">
      <t>トッキ</t>
    </rPh>
    <rPh sb="2" eb="4">
      <t>ジコウ</t>
    </rPh>
    <phoneticPr fontId="4"/>
  </si>
  <si>
    <t>注記４：　管理ﾌﾗｸﾞに"1"または"2"が立っている時、休日深夜、法定深夜は、0.25となる</t>
    <rPh sb="0" eb="2">
      <t>チュウキ</t>
    </rPh>
    <rPh sb="5" eb="7">
      <t>カンリ</t>
    </rPh>
    <rPh sb="22" eb="23">
      <t>タ</t>
    </rPh>
    <rPh sb="27" eb="28">
      <t>トキ</t>
    </rPh>
    <rPh sb="29" eb="31">
      <t>キュウジツ</t>
    </rPh>
    <rPh sb="31" eb="33">
      <t>シンヤ</t>
    </rPh>
    <phoneticPr fontId="4"/>
  </si>
  <si>
    <t>土曜</t>
    <rPh sb="0" eb="2">
      <t>ドヨウ</t>
    </rPh>
    <phoneticPr fontId="4"/>
  </si>
  <si>
    <t>金曜</t>
    <rPh sb="0" eb="2">
      <t>キンヨウ</t>
    </rPh>
    <phoneticPr fontId="4"/>
  </si>
  <si>
    <t>-</t>
    <phoneticPr fontId="4"/>
  </si>
  <si>
    <t>-</t>
    <phoneticPr fontId="4"/>
  </si>
  <si>
    <t>日曜</t>
    <rPh sb="0" eb="2">
      <t>ニチヨウ</t>
    </rPh>
    <phoneticPr fontId="4"/>
  </si>
  <si>
    <t>法定</t>
    <rPh sb="0" eb="2">
      <t>ホウテイ</t>
    </rPh>
    <phoneticPr fontId="4"/>
  </si>
  <si>
    <t>水曜</t>
    <rPh sb="0" eb="2">
      <t>スイヨウ</t>
    </rPh>
    <phoneticPr fontId="4"/>
  </si>
  <si>
    <t>4/14振替出勤分</t>
    <rPh sb="4" eb="6">
      <t>フリカエ</t>
    </rPh>
    <rPh sb="6" eb="8">
      <t>シュッキン</t>
    </rPh>
    <rPh sb="8" eb="9">
      <t>ブン</t>
    </rPh>
    <phoneticPr fontId="4"/>
  </si>
  <si>
    <t>5/30振替休日予定</t>
    <rPh sb="4" eb="6">
      <t>フリカエ</t>
    </rPh>
    <rPh sb="6" eb="8">
      <t>キュウジツ</t>
    </rPh>
    <rPh sb="8" eb="10">
      <t>ヨテイ</t>
    </rPh>
    <phoneticPr fontId="4"/>
  </si>
  <si>
    <t>5/13振替出勤分</t>
    <rPh sb="4" eb="6">
      <t>フリカエ</t>
    </rPh>
    <rPh sb="6" eb="8">
      <t>シュッキン</t>
    </rPh>
    <rPh sb="8" eb="9">
      <t>ブン</t>
    </rPh>
    <phoneticPr fontId="4"/>
  </si>
  <si>
    <t>　法定休日の場合、法定休日欄”1”も振替する</t>
    <rPh sb="1" eb="3">
      <t>ホウテイ</t>
    </rPh>
    <rPh sb="3" eb="5">
      <t>キュウジツ</t>
    </rPh>
    <rPh sb="6" eb="8">
      <t>バアイ</t>
    </rPh>
    <rPh sb="9" eb="11">
      <t>ホウテイ</t>
    </rPh>
    <rPh sb="11" eb="13">
      <t>キュウジツ</t>
    </rPh>
    <rPh sb="13" eb="14">
      <t>ラン</t>
    </rPh>
    <rPh sb="18" eb="20">
      <t>フリカエ</t>
    </rPh>
    <phoneticPr fontId="4"/>
  </si>
  <si>
    <t>4/20振替休日予定</t>
    <rPh sb="4" eb="6">
      <t>フリカエ</t>
    </rPh>
    <rPh sb="6" eb="8">
      <t>キュウジツ</t>
    </rPh>
    <rPh sb="8" eb="10">
      <t>ヨテイ</t>
    </rPh>
    <phoneticPr fontId="4"/>
  </si>
  <si>
    <t>項目
番号</t>
    <rPh sb="0" eb="2">
      <t>コウモク</t>
    </rPh>
    <rPh sb="3" eb="5">
      <t>バンゴウ</t>
    </rPh>
    <phoneticPr fontId="4"/>
  </si>
  <si>
    <t>M等級は”１”、D等級,E等級の営業職は”２”を入力、（一部契約社員は３又は４）</t>
    <rPh sb="1" eb="3">
      <t>トウキュウ</t>
    </rPh>
    <rPh sb="9" eb="11">
      <t>トウキュウ</t>
    </rPh>
    <rPh sb="13" eb="15">
      <t>トウキュウ</t>
    </rPh>
    <rPh sb="16" eb="18">
      <t>エイギョウ</t>
    </rPh>
    <rPh sb="18" eb="19">
      <t>ショク</t>
    </rPh>
    <rPh sb="28" eb="30">
      <t>イチブ</t>
    </rPh>
    <rPh sb="30" eb="32">
      <t>ケイヤク</t>
    </rPh>
    <rPh sb="32" eb="34">
      <t>シャイン</t>
    </rPh>
    <rPh sb="36" eb="37">
      <t>マタ</t>
    </rPh>
    <phoneticPr fontId="4"/>
  </si>
  <si>
    <t>健診BC/再検査</t>
    <rPh sb="0" eb="2">
      <t>ケンシン</t>
    </rPh>
    <rPh sb="5" eb="8">
      <t>サイケンサ</t>
    </rPh>
    <phoneticPr fontId="4"/>
  </si>
  <si>
    <t>休憩２</t>
    <rPh sb="0" eb="1">
      <t>キュウケイ</t>
    </rPh>
    <phoneticPr fontId="4"/>
  </si>
  <si>
    <t>休憩３</t>
    <rPh sb="0" eb="1">
      <t>キュウケイ</t>
    </rPh>
    <phoneticPr fontId="4"/>
  </si>
  <si>
    <t>休憩４</t>
    <rPh sb="0" eb="1">
      <t>キュウケイ</t>
    </rPh>
    <phoneticPr fontId="4"/>
  </si>
  <si>
    <t>休憩５</t>
    <rPh sb="0" eb="1">
      <t>キュウケイ</t>
    </rPh>
    <phoneticPr fontId="4"/>
  </si>
  <si>
    <t>休憩６</t>
    <rPh sb="0" eb="1">
      <t>キュウケイ</t>
    </rPh>
    <phoneticPr fontId="4"/>
  </si>
  <si>
    <t>休憩未取得申請</t>
    <rPh sb="0" eb="2">
      <t>キュウケイ</t>
    </rPh>
    <rPh sb="2" eb="3">
      <t>ミ</t>
    </rPh>
    <rPh sb="3" eb="5">
      <t>シュトク</t>
    </rPh>
    <rPh sb="5" eb="7">
      <t>シンセイ</t>
    </rPh>
    <phoneticPr fontId="4"/>
  </si>
  <si>
    <t>休憩4</t>
    <rPh sb="0" eb="2">
      <t>キュウケイ</t>
    </rPh>
    <phoneticPr fontId="4"/>
  </si>
  <si>
    <t>普通</t>
    <rPh sb="0" eb="2">
      <t>フツウ</t>
    </rPh>
    <phoneticPr fontId="4"/>
  </si>
  <si>
    <t>普深</t>
    <rPh sb="0" eb="1">
      <t>ススム</t>
    </rPh>
    <rPh sb="1" eb="2">
      <t>フカシ</t>
    </rPh>
    <phoneticPr fontId="4"/>
  </si>
  <si>
    <t>休深</t>
    <rPh sb="0" eb="1">
      <t>キュウ</t>
    </rPh>
    <rPh sb="1" eb="2">
      <t>ブカ</t>
    </rPh>
    <phoneticPr fontId="4"/>
  </si>
  <si>
    <t>法休</t>
    <rPh sb="0" eb="1">
      <t>ホウ</t>
    </rPh>
    <rPh sb="1" eb="2">
      <t>キュウ</t>
    </rPh>
    <phoneticPr fontId="4"/>
  </si>
  <si>
    <t>休憩2</t>
    <rPh sb="0" eb="2">
      <t>キュウケイ</t>
    </rPh>
    <phoneticPr fontId="4"/>
  </si>
  <si>
    <t>時間帯切り分け</t>
    <rPh sb="0" eb="2">
      <t>ジカン</t>
    </rPh>
    <rPh sb="2" eb="3">
      <t>タイ</t>
    </rPh>
    <rPh sb="3" eb="4">
      <t>キ</t>
    </rPh>
    <rPh sb="5" eb="6">
      <t>ワ</t>
    </rPh>
    <phoneticPr fontId="4"/>
  </si>
  <si>
    <t>普通：１、普深：２、休日：３、休深：４、法休：５、法深：６</t>
    <rPh sb="0" eb="2">
      <t>フツウ</t>
    </rPh>
    <rPh sb="5" eb="6">
      <t>ススム</t>
    </rPh>
    <rPh sb="6" eb="7">
      <t>フカ</t>
    </rPh>
    <rPh sb="10" eb="12">
      <t>キュウジツ</t>
    </rPh>
    <rPh sb="15" eb="16">
      <t>キュウ</t>
    </rPh>
    <rPh sb="16" eb="17">
      <t>ブカ</t>
    </rPh>
    <rPh sb="20" eb="21">
      <t>ホウ</t>
    </rPh>
    <rPh sb="21" eb="22">
      <t>キュウ</t>
    </rPh>
    <rPh sb="25" eb="26">
      <t>ホウ</t>
    </rPh>
    <rPh sb="26" eb="27">
      <t>ブカ</t>
    </rPh>
    <phoneticPr fontId="4"/>
  </si>
  <si>
    <t>普通残業の取出し</t>
    <rPh sb="0" eb="2">
      <t>フツウ</t>
    </rPh>
    <rPh sb="2" eb="4">
      <t>ザンギョウ</t>
    </rPh>
    <rPh sb="5" eb="7">
      <t>トリダ</t>
    </rPh>
    <phoneticPr fontId="4"/>
  </si>
  <si>
    <t>普通深夜残業の取出し</t>
    <rPh sb="0" eb="2">
      <t>フツウ</t>
    </rPh>
    <rPh sb="2" eb="4">
      <t>シンヤ</t>
    </rPh>
    <rPh sb="4" eb="6">
      <t>ザンギョウ</t>
    </rPh>
    <rPh sb="7" eb="9">
      <t>トリダ</t>
    </rPh>
    <phoneticPr fontId="4"/>
  </si>
  <si>
    <t>休日残業の取出し</t>
    <rPh sb="0" eb="2">
      <t>キュウジツ</t>
    </rPh>
    <rPh sb="2" eb="4">
      <t>ザンギョウ</t>
    </rPh>
    <rPh sb="5" eb="7">
      <t>トリダ</t>
    </rPh>
    <phoneticPr fontId="4"/>
  </si>
  <si>
    <t>休日深夜残業の取出し</t>
    <rPh sb="0" eb="2">
      <t>キュウジツ</t>
    </rPh>
    <rPh sb="2" eb="4">
      <t>シンヤ</t>
    </rPh>
    <rPh sb="4" eb="6">
      <t>ザンギョウ</t>
    </rPh>
    <rPh sb="7" eb="9">
      <t>トリダ</t>
    </rPh>
    <phoneticPr fontId="4"/>
  </si>
  <si>
    <t>法定休日残業の取出し</t>
    <rPh sb="0" eb="2">
      <t>ホウテイ</t>
    </rPh>
    <rPh sb="2" eb="4">
      <t>キュウジツ</t>
    </rPh>
    <rPh sb="4" eb="6">
      <t>ザンギョウ</t>
    </rPh>
    <rPh sb="7" eb="9">
      <t>トリダ</t>
    </rPh>
    <phoneticPr fontId="4"/>
  </si>
  <si>
    <t>法定休日深夜残業の取出し</t>
    <rPh sb="0" eb="2">
      <t>ホウテイ</t>
    </rPh>
    <rPh sb="2" eb="4">
      <t>キュウジツ</t>
    </rPh>
    <rPh sb="4" eb="6">
      <t>シンヤ</t>
    </rPh>
    <rPh sb="6" eb="8">
      <t>ザンギョウ</t>
    </rPh>
    <rPh sb="9" eb="11">
      <t>トリダ</t>
    </rPh>
    <phoneticPr fontId="4"/>
  </si>
  <si>
    <t>休憩未取得集計</t>
    <rPh sb="0" eb="2">
      <t>キュウケイ</t>
    </rPh>
    <rPh sb="2" eb="3">
      <t>ミ</t>
    </rPh>
    <rPh sb="3" eb="5">
      <t>シュトク</t>
    </rPh>
    <rPh sb="5" eb="7">
      <t>シュウケイ</t>
    </rPh>
    <phoneticPr fontId="4"/>
  </si>
  <si>
    <t>休憩3①</t>
    <rPh sb="0" eb="2">
      <t>キュウケイ</t>
    </rPh>
    <phoneticPr fontId="4"/>
  </si>
  <si>
    <t>休憩3②</t>
    <rPh sb="0" eb="2">
      <t>キュウケイ</t>
    </rPh>
    <phoneticPr fontId="4"/>
  </si>
  <si>
    <t>休憩5①</t>
    <rPh sb="0" eb="2">
      <t>キュウケイ</t>
    </rPh>
    <phoneticPr fontId="4"/>
  </si>
  <si>
    <t>休憩6①</t>
    <rPh sb="0" eb="2">
      <t>キュウケイ</t>
    </rPh>
    <phoneticPr fontId="4"/>
  </si>
  <si>
    <t>休憩5②</t>
    <rPh sb="0" eb="2">
      <t>キュウケイ</t>
    </rPh>
    <phoneticPr fontId="4"/>
  </si>
  <si>
    <t>休憩6②</t>
    <rPh sb="0" eb="2">
      <t>キュウケイ</t>
    </rPh>
    <phoneticPr fontId="4"/>
  </si>
  <si>
    <t>休憩終了時間</t>
    <rPh sb="0" eb="2">
      <t>キュウケイ</t>
    </rPh>
    <rPh sb="2" eb="4">
      <t>シュウリョウ</t>
    </rPh>
    <rPh sb="4" eb="6">
      <t>ジカン</t>
    </rPh>
    <phoneticPr fontId="4"/>
  </si>
  <si>
    <t>注記７：　休日を振替る場合は、特記事項にその日付を入力する</t>
    <rPh sb="0" eb="2">
      <t>チュウキ</t>
    </rPh>
    <rPh sb="5" eb="7">
      <t>キュウジツ</t>
    </rPh>
    <rPh sb="8" eb="10">
      <t>フリカ</t>
    </rPh>
    <rPh sb="11" eb="13">
      <t>バアイ</t>
    </rPh>
    <rPh sb="15" eb="17">
      <t>トッキ</t>
    </rPh>
    <rPh sb="17" eb="19">
      <t>ジコウ</t>
    </rPh>
    <rPh sb="22" eb="24">
      <t>ヒヅケ</t>
    </rPh>
    <rPh sb="25" eb="27">
      <t>ニュウリョク</t>
    </rPh>
    <phoneticPr fontId="4"/>
  </si>
  <si>
    <t xml:space="preserve"> &lt;&lt;私用外出時間&gt;&gt;</t>
    <phoneticPr fontId="4"/>
  </si>
  <si>
    <t>注記６：　休憩をせず勤務した場合は、”1”を記入する</t>
    <rPh sb="0" eb="2">
      <t>チュウキ</t>
    </rPh>
    <rPh sb="5" eb="7">
      <t>キュウケイ</t>
    </rPh>
    <rPh sb="10" eb="12">
      <t>キンム</t>
    </rPh>
    <rPh sb="14" eb="16">
      <t>バアイ</t>
    </rPh>
    <rPh sb="22" eb="24">
      <t>キニュウ</t>
    </rPh>
    <phoneticPr fontId="4"/>
  </si>
  <si>
    <t xml:space="preserve"> &lt;&lt;育児/介護/産前
短時間&gt;&gt;（注3）</t>
    <rPh sb="6" eb="8">
      <t>カイゴ</t>
    </rPh>
    <rPh sb="9" eb="11">
      <t>サンゼン</t>
    </rPh>
    <rPh sb="18" eb="19">
      <t>チュウ</t>
    </rPh>
    <phoneticPr fontId="4"/>
  </si>
  <si>
    <r>
      <t xml:space="preserve">無給休暇
</t>
    </r>
    <r>
      <rPr>
        <sz val="8"/>
        <color indexed="10"/>
        <rFont val="ＭＳ Ｐゴシック"/>
        <family val="3"/>
        <charset val="128"/>
      </rPr>
      <t>(注5)</t>
    </r>
    <rPh sb="0" eb="2">
      <t>ムキュウ</t>
    </rPh>
    <rPh sb="2" eb="4">
      <t>キュウカ</t>
    </rPh>
    <rPh sb="6" eb="7">
      <t>チュウ</t>
    </rPh>
    <phoneticPr fontId="4"/>
  </si>
  <si>
    <t>注記８：　出張時の出勤退勤時刻は、移動時間を除き出張先での業務始業終業時刻とする</t>
    <rPh sb="0" eb="2">
      <t>チュウキ</t>
    </rPh>
    <rPh sb="5" eb="7">
      <t>シュッチョウ</t>
    </rPh>
    <rPh sb="7" eb="8">
      <t>ジ</t>
    </rPh>
    <rPh sb="9" eb="11">
      <t>シュッキン</t>
    </rPh>
    <rPh sb="11" eb="13">
      <t>タイキン</t>
    </rPh>
    <rPh sb="13" eb="15">
      <t>ジコク</t>
    </rPh>
    <rPh sb="17" eb="19">
      <t>イドウ</t>
    </rPh>
    <rPh sb="19" eb="21">
      <t>ジカン</t>
    </rPh>
    <rPh sb="22" eb="23">
      <t>ノゾ</t>
    </rPh>
    <rPh sb="24" eb="26">
      <t>シュッチョウ</t>
    </rPh>
    <rPh sb="26" eb="27">
      <t>サキ</t>
    </rPh>
    <rPh sb="29" eb="31">
      <t>ギョウム</t>
    </rPh>
    <rPh sb="31" eb="33">
      <t>シギョウ</t>
    </rPh>
    <rPh sb="33" eb="35">
      <t>シュウギョウ</t>
    </rPh>
    <rPh sb="35" eb="37">
      <t>ジコク</t>
    </rPh>
    <phoneticPr fontId="4"/>
  </si>
  <si>
    <t>管理職
・
営業職
・
固定</t>
    <rPh sb="0" eb="2">
      <t>カンリ</t>
    </rPh>
    <rPh sb="2" eb="3">
      <t>ショク</t>
    </rPh>
    <rPh sb="6" eb="8">
      <t>エイギョウ</t>
    </rPh>
    <rPh sb="8" eb="9">
      <t>ショク</t>
    </rPh>
    <rPh sb="12" eb="14">
      <t>コテイ</t>
    </rPh>
    <phoneticPr fontId="4"/>
  </si>
  <si>
    <t>管理職
営業職
固定</t>
    <rPh sb="0" eb="1">
      <t>カンリ</t>
    </rPh>
    <rPh sb="1" eb="2">
      <t>ショク</t>
    </rPh>
    <rPh sb="2" eb="4">
      <t>エイギョウ</t>
    </rPh>
    <rPh sb="4" eb="5">
      <t>ショク</t>
    </rPh>
    <rPh sb="8" eb="10">
      <t>コテイ</t>
    </rPh>
    <phoneticPr fontId="4"/>
  </si>
  <si>
    <t>事業統轄本部</t>
  </si>
  <si>
    <t>事業統轄本部　第一事業本部　営業部</t>
  </si>
  <si>
    <t>事業統轄本部　第一事業本部　第一ソリューション部</t>
  </si>
  <si>
    <t>事業統轄本部　第二事業本部　営業部</t>
  </si>
  <si>
    <t>事業統轄本部　第二事業本部　第一ソリューション部</t>
  </si>
  <si>
    <t>事業統轄本部　第二事業本部　第二ソリューション部</t>
  </si>
  <si>
    <t>事業統轄本部　第三事業本部　営業部</t>
  </si>
  <si>
    <t>事業統轄本部　第三事業本部　第二ソリューション部</t>
  </si>
  <si>
    <t>事業統轄本部　第三事業本部　第三ソリューション部</t>
  </si>
  <si>
    <t>内部監査室</t>
  </si>
  <si>
    <t>平成27年11月</t>
  </si>
  <si>
    <t>平成27年12月</t>
  </si>
  <si>
    <t>平成28年1月</t>
  </si>
  <si>
    <t>平成28年2月</t>
  </si>
  <si>
    <t>平成28年3月</t>
  </si>
  <si>
    <t>木</t>
    <rPh sb="0" eb="1">
      <t>キ</t>
    </rPh>
    <phoneticPr fontId="4"/>
  </si>
  <si>
    <t>休憩未取得申請
(注7)</t>
    <rPh sb="0" eb="2">
      <t>キュウケイ</t>
    </rPh>
    <rPh sb="2" eb="3">
      <t>ミ</t>
    </rPh>
    <rPh sb="3" eb="5">
      <t>シュトク</t>
    </rPh>
    <rPh sb="5" eb="7">
      <t>シンセイ</t>
    </rPh>
    <rPh sb="9" eb="10">
      <t>チュウ</t>
    </rPh>
    <phoneticPr fontId="4"/>
  </si>
  <si>
    <t>注記５：</t>
    <rPh sb="0" eb="2">
      <t>チュウキ</t>
    </rPh>
    <phoneticPr fontId="4"/>
  </si>
  <si>
    <t xml:space="preserve">　　　　　 </t>
    <phoneticPr fontId="4"/>
  </si>
  <si>
    <t>①生理休暇、子の看護休暇、妊娠出産通院休暇、妊娠障害休暇取得時は、項目番号に”6”を入力し、特記事項入力欄より休暇名を選択する</t>
    <rPh sb="59" eb="61">
      <t>センタク</t>
    </rPh>
    <phoneticPr fontId="4"/>
  </si>
  <si>
    <t>②介護休暇、出産休暇（産前産後）、再雇用リフレッシュ休暇取得時は、番号を入力せず、特記事項入力欄より休暇名を選択する</t>
    <phoneticPr fontId="4"/>
  </si>
  <si>
    <t>①生理休暇</t>
  </si>
  <si>
    <t>①子の介護休暇</t>
  </si>
  <si>
    <t>①妊娠出産通院休暇</t>
  </si>
  <si>
    <t>①妊娠障害休暇</t>
  </si>
  <si>
    <t>②介護休暇</t>
  </si>
  <si>
    <t>②出産休暇</t>
  </si>
  <si>
    <t>②再雇用RF休暇</t>
  </si>
  <si>
    <t>部署名ＴＢＬ（2015年11月～2016年10月）</t>
    <phoneticPr fontId="4"/>
  </si>
  <si>
    <t>平成28年10月</t>
    <phoneticPr fontId="4"/>
  </si>
  <si>
    <t>平成28年9月</t>
    <phoneticPr fontId="4"/>
  </si>
  <si>
    <t>平成28年8月</t>
    <phoneticPr fontId="4"/>
  </si>
  <si>
    <t>平成28年6月</t>
    <phoneticPr fontId="4"/>
  </si>
  <si>
    <t>平成28年5月</t>
    <phoneticPr fontId="4"/>
  </si>
  <si>
    <t>平成28年4月</t>
    <rPh sb="6" eb="7">
      <t>ガツ</t>
    </rPh>
    <phoneticPr fontId="4"/>
  </si>
  <si>
    <t>2015～2016</t>
    <phoneticPr fontId="4"/>
  </si>
  <si>
    <t>金</t>
    <rPh sb="0" eb="1">
      <t>キン</t>
    </rPh>
    <phoneticPr fontId="4"/>
  </si>
  <si>
    <t>日</t>
    <rPh sb="0" eb="1">
      <t>ニチ</t>
    </rPh>
    <phoneticPr fontId="4"/>
  </si>
  <si>
    <t>水</t>
    <rPh sb="0" eb="1">
      <t>スイ</t>
    </rPh>
    <phoneticPr fontId="4"/>
  </si>
  <si>
    <t>月</t>
    <rPh sb="0" eb="1">
      <t>ゲツ</t>
    </rPh>
    <phoneticPr fontId="4"/>
  </si>
  <si>
    <t>木</t>
    <rPh sb="0" eb="1">
      <t>モク</t>
    </rPh>
    <phoneticPr fontId="4"/>
  </si>
  <si>
    <t>土</t>
    <rPh sb="0" eb="1">
      <t>ツチ</t>
    </rPh>
    <phoneticPr fontId="4"/>
  </si>
  <si>
    <t>火</t>
    <rPh sb="0" eb="1">
      <t>カ</t>
    </rPh>
    <phoneticPr fontId="4"/>
  </si>
  <si>
    <t>平成28年7月</t>
    <phoneticPr fontId="4"/>
  </si>
  <si>
    <t>事業統轄本部　新人管理用</t>
    <rPh sb="4" eb="6">
      <t>ホンブ</t>
    </rPh>
    <rPh sb="7" eb="9">
      <t>シンジン</t>
    </rPh>
    <rPh sb="9" eb="11">
      <t>カンリ</t>
    </rPh>
    <rPh sb="11" eb="12">
      <t>ヨウ</t>
    </rPh>
    <phoneticPr fontId="22"/>
  </si>
  <si>
    <t>事業統轄本部　来日管理用</t>
    <rPh sb="7" eb="9">
      <t>ライニチ</t>
    </rPh>
    <rPh sb="9" eb="11">
      <t>カンリ</t>
    </rPh>
    <rPh sb="11" eb="12">
      <t>ヨウ</t>
    </rPh>
    <phoneticPr fontId="22"/>
  </si>
  <si>
    <t>事業統轄本部　第一事業本部</t>
  </si>
  <si>
    <t>事業統轄本部　第一事業本部　第二ソリューション部</t>
    <rPh sb="15" eb="16">
      <t>ニ</t>
    </rPh>
    <phoneticPr fontId="18"/>
  </si>
  <si>
    <t>事業統轄本部　第一事業本部　第三ソリューション部</t>
    <rPh sb="15" eb="16">
      <t>サン</t>
    </rPh>
    <phoneticPr fontId="18"/>
  </si>
  <si>
    <t>事業統轄本部　第二事業本部</t>
  </si>
  <si>
    <t>事業統轄本部　第二事業本部　第三ソリューション部</t>
    <rPh sb="8" eb="9">
      <t>ニ</t>
    </rPh>
    <rPh sb="15" eb="16">
      <t>サン</t>
    </rPh>
    <phoneticPr fontId="18"/>
  </si>
  <si>
    <t>事業統轄本部　第三事業本部</t>
  </si>
  <si>
    <t>事業統轄本部　第三事業本部　第一ソリューション部</t>
    <rPh sb="8" eb="9">
      <t>サン</t>
    </rPh>
    <phoneticPr fontId="18"/>
  </si>
  <si>
    <t>事業統轄本部　第三事業本部　第四ソリューション部</t>
    <rPh sb="8" eb="9">
      <t>サン</t>
    </rPh>
    <rPh sb="15" eb="16">
      <t>ヨン</t>
    </rPh>
    <phoneticPr fontId="18"/>
  </si>
  <si>
    <t>事業統轄本部　ＢＰ推進室</t>
    <rPh sb="9" eb="11">
      <t>スイシン</t>
    </rPh>
    <rPh sb="11" eb="12">
      <t>シツ</t>
    </rPh>
    <phoneticPr fontId="18"/>
  </si>
  <si>
    <t>事業統轄本部　イノベーションセンター</t>
    <rPh sb="0" eb="2">
      <t>ジギョウ</t>
    </rPh>
    <rPh sb="2" eb="4">
      <t>トウカツ</t>
    </rPh>
    <rPh sb="4" eb="6">
      <t>ホンブ</t>
    </rPh>
    <phoneticPr fontId="18"/>
  </si>
  <si>
    <t>事業統轄本部　イノベーションセンター　グローバル事業グループ</t>
    <rPh sb="0" eb="2">
      <t>ジギョウ</t>
    </rPh>
    <rPh sb="2" eb="4">
      <t>トウカツ</t>
    </rPh>
    <rPh sb="4" eb="6">
      <t>ホンブ</t>
    </rPh>
    <phoneticPr fontId="18"/>
  </si>
  <si>
    <t>事業統轄本部　イノベーションセンター　先端技術グループ</t>
    <rPh sb="0" eb="2">
      <t>ジギョウ</t>
    </rPh>
    <rPh sb="2" eb="4">
      <t>トウカツ</t>
    </rPh>
    <rPh sb="4" eb="6">
      <t>ホンブ</t>
    </rPh>
    <phoneticPr fontId="18"/>
  </si>
  <si>
    <t>管理統轄本部</t>
    <rPh sb="2" eb="4">
      <t>トウカツ</t>
    </rPh>
    <phoneticPr fontId="22"/>
  </si>
  <si>
    <t>管理統轄本部　総務人事本部</t>
    <rPh sb="0" eb="2">
      <t>カンリ</t>
    </rPh>
    <rPh sb="2" eb="4">
      <t>トウカツ</t>
    </rPh>
    <rPh sb="4" eb="6">
      <t>ホンブ</t>
    </rPh>
    <rPh sb="7" eb="9">
      <t>ソウム</t>
    </rPh>
    <rPh sb="9" eb="11">
      <t>ジンジ</t>
    </rPh>
    <rPh sb="11" eb="13">
      <t>ホンブ</t>
    </rPh>
    <phoneticPr fontId="18"/>
  </si>
  <si>
    <t>管理統轄本部　総務人事本部　総務部</t>
    <rPh sb="0" eb="2">
      <t>カンリ</t>
    </rPh>
    <rPh sb="2" eb="4">
      <t>トウカツ</t>
    </rPh>
    <rPh sb="4" eb="6">
      <t>ホンブ</t>
    </rPh>
    <rPh sb="7" eb="9">
      <t>ソウム</t>
    </rPh>
    <rPh sb="9" eb="11">
      <t>ジンジ</t>
    </rPh>
    <rPh sb="11" eb="13">
      <t>ホンブ</t>
    </rPh>
    <rPh sb="14" eb="16">
      <t>ソウム</t>
    </rPh>
    <rPh sb="16" eb="17">
      <t>ブ</t>
    </rPh>
    <phoneticPr fontId="18"/>
  </si>
  <si>
    <t>管理統轄本部　総務人事本部　総務Ｇ</t>
    <rPh sb="0" eb="2">
      <t>カンリ</t>
    </rPh>
    <rPh sb="2" eb="4">
      <t>トウカツ</t>
    </rPh>
    <rPh sb="4" eb="6">
      <t>ホンブ</t>
    </rPh>
    <rPh sb="7" eb="9">
      <t>ソウム</t>
    </rPh>
    <rPh sb="9" eb="11">
      <t>ジンジ</t>
    </rPh>
    <rPh sb="11" eb="13">
      <t>ホンブ</t>
    </rPh>
    <phoneticPr fontId="18"/>
  </si>
  <si>
    <t>管理統轄本部　総務人事本部　総務情報ＳＧ</t>
    <rPh sb="0" eb="2">
      <t>カンリ</t>
    </rPh>
    <rPh sb="2" eb="4">
      <t>トウカツ</t>
    </rPh>
    <rPh sb="4" eb="6">
      <t>ホンブ</t>
    </rPh>
    <rPh sb="7" eb="9">
      <t>ソウム</t>
    </rPh>
    <rPh sb="9" eb="11">
      <t>ジンジ</t>
    </rPh>
    <rPh sb="11" eb="13">
      <t>ホンブ</t>
    </rPh>
    <phoneticPr fontId="18"/>
  </si>
  <si>
    <t>管理統轄本部　総務人事本部　総務情ＳＥＣＧ</t>
    <rPh sb="0" eb="2">
      <t>カンリ</t>
    </rPh>
    <rPh sb="2" eb="4">
      <t>トウカツ</t>
    </rPh>
    <rPh sb="4" eb="6">
      <t>ホンブ</t>
    </rPh>
    <rPh sb="7" eb="9">
      <t>ソウム</t>
    </rPh>
    <rPh sb="9" eb="11">
      <t>ジンジ</t>
    </rPh>
    <rPh sb="11" eb="13">
      <t>ホンブ</t>
    </rPh>
    <phoneticPr fontId="18"/>
  </si>
  <si>
    <t>管理統轄本部　総務人事本部　人事部</t>
  </si>
  <si>
    <t>管理統轄本部　総務人事本部　人事教育Ｇ</t>
  </si>
  <si>
    <t>管理統轄本部　総務人事本部　人事採用Ｇ</t>
    <rPh sb="16" eb="18">
      <t>サイヨウ</t>
    </rPh>
    <phoneticPr fontId="19"/>
  </si>
  <si>
    <t>管理統轄本部　総務人事本部　人事出向者Ｇ</t>
    <rPh sb="16" eb="19">
      <t>シュッコウシャ</t>
    </rPh>
    <phoneticPr fontId="19"/>
  </si>
  <si>
    <t>管理統轄本部　総務人事本部　購買部</t>
    <rPh sb="0" eb="2">
      <t>カンリ</t>
    </rPh>
    <rPh sb="2" eb="4">
      <t>トウカツ</t>
    </rPh>
    <rPh sb="4" eb="6">
      <t>ホンブ</t>
    </rPh>
    <rPh sb="7" eb="9">
      <t>ソウム</t>
    </rPh>
    <rPh sb="9" eb="11">
      <t>ジンジ</t>
    </rPh>
    <rPh sb="11" eb="13">
      <t>ホンブ</t>
    </rPh>
    <rPh sb="14" eb="17">
      <t>コウバイブ</t>
    </rPh>
    <phoneticPr fontId="18"/>
  </si>
  <si>
    <t>管理統轄本部　財務経理本部</t>
    <rPh sb="0" eb="2">
      <t>カンリ</t>
    </rPh>
    <rPh sb="2" eb="4">
      <t>トウカツ</t>
    </rPh>
    <rPh sb="4" eb="6">
      <t>ホンブ</t>
    </rPh>
    <phoneticPr fontId="18"/>
  </si>
  <si>
    <t>管理統轄本部　財務経理本部　財務部</t>
    <rPh sb="0" eb="2">
      <t>カンリ</t>
    </rPh>
    <rPh sb="2" eb="4">
      <t>トウカツ</t>
    </rPh>
    <rPh sb="4" eb="6">
      <t>ホンブ</t>
    </rPh>
    <phoneticPr fontId="18"/>
  </si>
  <si>
    <t>管理統轄本部　財務経理本部　経理部</t>
    <rPh sb="0" eb="2">
      <t>カンリ</t>
    </rPh>
    <rPh sb="2" eb="4">
      <t>トウカツ</t>
    </rPh>
    <rPh sb="4" eb="6">
      <t>ホンブ</t>
    </rPh>
    <rPh sb="14" eb="17">
      <t>ケイリブ</t>
    </rPh>
    <phoneticPr fontId="18"/>
  </si>
  <si>
    <t>ガバナンス推進室</t>
    <rPh sb="5" eb="7">
      <t>スイシン</t>
    </rPh>
    <rPh sb="7" eb="8">
      <t>シツ</t>
    </rPh>
    <phoneticPr fontId="18"/>
  </si>
  <si>
    <t>役員</t>
    <rPh sb="0" eb="2">
      <t>ヤクイン</t>
    </rPh>
    <phoneticPr fontId="2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</si>
</sst>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1">
    <numFmt numFmtId="6" formatCode="&quot;¥&quot;#,##0;[Red]&quot;¥&quot;\-#,##0"/>
    <numFmt numFmtId="176" formatCode="0.0"/>
    <numFmt numFmtId="177" formatCode="0.0_ "/>
    <numFmt numFmtId="178" formatCode="0&quot;日&quot;"/>
    <numFmt numFmtId="179" formatCode="0&quot; 日&quot;"/>
    <numFmt numFmtId="180" formatCode="0.00_);[Red]\(0.00\)"/>
    <numFmt numFmtId="181" formatCode="0.00;[Red]\-0.00"/>
    <numFmt numFmtId="182" formatCode="\(0\)"/>
    <numFmt numFmtId="183" formatCode="yy/m/d"/>
    <numFmt numFmtId="184" formatCode="[Red]0.00"/>
    <numFmt numFmtId="185" formatCode="00000"/>
    <numFmt numFmtId="186" formatCode="0_);[Red]\(0\)"/>
    <numFmt numFmtId="187" formatCode="0.00_ "/>
    <numFmt numFmtId="188" formatCode="0.00_ ;[Red]\-0.00\ "/>
    <numFmt numFmtId="189" formatCode="0.00&quot;時間&quot;"/>
    <numFmt numFmtId="190" formatCode="\+0.00_ ;[Red]\-0.00\ "/>
    <numFmt numFmtId="191" formatCode="0&quot;年&quot;"/>
    <numFmt numFmtId="192" formatCode="0&quot;月&quot;"/>
    <numFmt numFmtId="193" formatCode="m/d;@"/>
    <numFmt numFmtId="194" formatCode="0_ ;[Red]\-0\ "/>
    <numFmt numFmtId="195" formatCode="0000000000\-0000\-0000"/>
  </numFmts>
  <fonts count="72">
    <font>
      <sz val="11"/>
      <name val="ＭＳ 明朝"/>
      <family val="1"/>
      <charset val="128"/>
    </font>
    <font>
      <b/>
      <sz val="11"/>
      <name val="ＭＳ 明朝"/>
      <family val="1"/>
      <charset val="128"/>
    </font>
    <font>
      <sz val="11"/>
      <name val="ＭＳ 明朝"/>
      <family val="1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9"/>
      <name val="ＭＳ 明朝"/>
      <family val="1"/>
      <charset val="128"/>
    </font>
    <font>
      <sz val="10"/>
      <color indexed="10"/>
      <name val="ＭＳ 明朝"/>
      <family val="1"/>
      <charset val="128"/>
    </font>
    <font>
      <sz val="10"/>
      <color indexed="12"/>
      <name val="ＭＳ 明朝"/>
      <family val="1"/>
      <charset val="128"/>
    </font>
    <font>
      <sz val="11"/>
      <color indexed="10"/>
      <name val="ＭＳ 明朝"/>
      <family val="1"/>
      <charset val="128"/>
    </font>
    <font>
      <sz val="10.5"/>
      <name val="明朝"/>
      <family val="1"/>
      <charset val="128"/>
    </font>
    <font>
      <sz val="8"/>
      <name val="ＭＳ 明朝"/>
      <family val="1"/>
      <charset val="128"/>
    </font>
    <font>
      <sz val="9"/>
      <color indexed="12"/>
      <name val="ＭＳ 明朝"/>
      <family val="1"/>
      <charset val="128"/>
    </font>
    <font>
      <sz val="8"/>
      <color indexed="12"/>
      <name val="ＭＳ 明朝"/>
      <family val="1"/>
      <charset val="128"/>
    </font>
    <font>
      <b/>
      <sz val="11"/>
      <color indexed="10"/>
      <name val="ＭＳ 明朝"/>
      <family val="1"/>
      <charset val="128"/>
    </font>
    <font>
      <sz val="8"/>
      <color indexed="10"/>
      <name val="ＭＳ 明朝"/>
      <family val="1"/>
      <charset val="128"/>
    </font>
    <font>
      <b/>
      <sz val="14"/>
      <color indexed="12"/>
      <name val="ＭＳ 明朝"/>
      <family val="1"/>
      <charset val="128"/>
    </font>
    <font>
      <sz val="10"/>
      <color indexed="10"/>
      <name val="Arial Black"/>
      <family val="2"/>
    </font>
    <font>
      <b/>
      <sz val="12"/>
      <color indexed="12"/>
      <name val="ＭＳ 明朝"/>
      <family val="1"/>
      <charset val="128"/>
    </font>
    <font>
      <sz val="11"/>
      <name val="ＭＳ Ｐゴシック"/>
      <family val="3"/>
      <charset val="128"/>
    </font>
    <font>
      <sz val="9"/>
      <color indexed="12"/>
      <name val="ＭＳ Ｐゴシック"/>
      <family val="3"/>
      <charset val="128"/>
    </font>
    <font>
      <sz val="9"/>
      <name val="ＭＳ Ｐゴシック"/>
      <family val="3"/>
      <charset val="128"/>
    </font>
    <font>
      <b/>
      <sz val="20"/>
      <name val="ＭＳ Ｐゴシック"/>
      <family val="3"/>
      <charset val="128"/>
    </font>
    <font>
      <b/>
      <sz val="16"/>
      <name val="ＭＳ Ｐゴシック"/>
      <family val="3"/>
      <charset val="128"/>
    </font>
    <font>
      <b/>
      <sz val="24"/>
      <color indexed="48"/>
      <name val="ＭＳ Ｐゴシック"/>
      <family val="3"/>
      <charset val="128"/>
    </font>
    <font>
      <b/>
      <sz val="20"/>
      <color indexed="48"/>
      <name val="ＭＳ Ｐゴシック"/>
      <family val="3"/>
      <charset val="128"/>
    </font>
    <font>
      <sz val="24"/>
      <name val="ＭＳ Ｐゴシック"/>
      <family val="3"/>
      <charset val="128"/>
    </font>
    <font>
      <b/>
      <sz val="24"/>
      <name val="ＭＳ Ｐゴシック"/>
      <family val="3"/>
      <charset val="128"/>
    </font>
    <font>
      <sz val="12"/>
      <color indexed="48"/>
      <name val="ＭＳ Ｐゴシック"/>
      <family val="3"/>
      <charset val="128"/>
    </font>
    <font>
      <b/>
      <sz val="14"/>
      <color indexed="48"/>
      <name val="ＭＳ Ｐゴシック"/>
      <family val="3"/>
      <charset val="128"/>
    </font>
    <font>
      <b/>
      <sz val="12"/>
      <color indexed="48"/>
      <name val="ＭＳ Ｐゴシック"/>
      <family val="3"/>
      <charset val="128"/>
    </font>
    <font>
      <sz val="10"/>
      <name val="ＭＳ Ｐゴシック"/>
      <family val="3"/>
      <charset val="128"/>
    </font>
    <font>
      <sz val="11"/>
      <color indexed="12"/>
      <name val="ＭＳ Ｐゴシック"/>
      <family val="3"/>
      <charset val="128"/>
    </font>
    <font>
      <sz val="1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8"/>
      <name val="ＭＳ Ｐゴシック"/>
      <family val="3"/>
      <charset val="128"/>
    </font>
    <font>
      <b/>
      <sz val="10"/>
      <color indexed="12"/>
      <name val="ＭＳ Ｐゴシック"/>
      <family val="3"/>
      <charset val="128"/>
    </font>
    <font>
      <sz val="10"/>
      <color indexed="12"/>
      <name val="ＭＳ Ｐゴシック"/>
      <family val="3"/>
      <charset val="128"/>
    </font>
    <font>
      <b/>
      <sz val="12"/>
      <color indexed="12"/>
      <name val="ＭＳ Ｐゴシック"/>
      <family val="3"/>
      <charset val="128"/>
    </font>
    <font>
      <sz val="10"/>
      <color indexed="10"/>
      <name val="ＭＳ Ｐゴシック"/>
      <family val="3"/>
      <charset val="128"/>
    </font>
    <font>
      <b/>
      <sz val="11"/>
      <color indexed="10"/>
      <name val="ＭＳ Ｐゴシック"/>
      <family val="3"/>
      <charset val="128"/>
    </font>
    <font>
      <sz val="12"/>
      <color indexed="12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9"/>
      <color indexed="10"/>
      <name val="ＭＳ Ｐゴシック"/>
      <family val="3"/>
      <charset val="128"/>
    </font>
    <font>
      <b/>
      <i/>
      <sz val="14"/>
      <name val="ＭＳ Ｐゴシック"/>
      <family val="3"/>
      <charset val="128"/>
    </font>
    <font>
      <sz val="9"/>
      <color indexed="14"/>
      <name val="ＭＳ Ｐゴシック"/>
      <family val="3"/>
      <charset val="128"/>
    </font>
    <font>
      <sz val="10"/>
      <color indexed="14"/>
      <name val="ＭＳ Ｐゴシック"/>
      <family val="3"/>
      <charset val="128"/>
    </font>
    <font>
      <b/>
      <sz val="14"/>
      <name val="ＭＳ Ｐゴシック"/>
      <family val="3"/>
      <charset val="128"/>
    </font>
    <font>
      <sz val="11"/>
      <color indexed="14"/>
      <name val="ＭＳ Ｐゴシック"/>
      <family val="3"/>
      <charset val="128"/>
    </font>
    <font>
      <b/>
      <sz val="12"/>
      <color indexed="10"/>
      <name val="ＭＳ Ｐゴシック"/>
      <family val="3"/>
      <charset val="128"/>
    </font>
    <font>
      <sz val="10.5"/>
      <color indexed="14"/>
      <name val="ＭＳ Ｐゴシック"/>
      <family val="3"/>
      <charset val="128"/>
    </font>
    <font>
      <b/>
      <sz val="11"/>
      <color indexed="14"/>
      <name val="ＭＳ Ｐゴシック"/>
      <family val="3"/>
      <charset val="128"/>
    </font>
    <font>
      <b/>
      <sz val="9"/>
      <color indexed="14"/>
      <name val="ＭＳ Ｐゴシック"/>
      <family val="3"/>
      <charset val="128"/>
    </font>
    <font>
      <b/>
      <sz val="9"/>
      <name val="ＭＳ Ｐゴシック"/>
      <family val="3"/>
      <charset val="128"/>
    </font>
    <font>
      <b/>
      <sz val="10"/>
      <name val="ＭＳ Ｐゴシック"/>
      <family val="3"/>
      <charset val="128"/>
    </font>
    <font>
      <i/>
      <sz val="12"/>
      <name val="ＭＳ Ｐゴシック"/>
      <family val="3"/>
      <charset val="128"/>
    </font>
    <font>
      <b/>
      <i/>
      <sz val="12"/>
      <name val="ＭＳ Ｐゴシック"/>
      <family val="3"/>
      <charset val="128"/>
    </font>
    <font>
      <b/>
      <sz val="10"/>
      <color indexed="10"/>
      <name val="ＭＳ Ｐゴシック"/>
      <family val="3"/>
      <charset val="128"/>
    </font>
    <font>
      <sz val="12"/>
      <color indexed="10"/>
      <name val="ＭＳ Ｐゴシック"/>
      <family val="3"/>
      <charset val="128"/>
    </font>
    <font>
      <sz val="10.5"/>
      <name val="ＭＳ Ｐゴシック"/>
      <family val="3"/>
      <charset val="128"/>
    </font>
    <font>
      <b/>
      <sz val="24"/>
      <name val="HG丸ｺﾞｼｯｸM-PRO"/>
      <family val="3"/>
      <charset val="128"/>
    </font>
    <font>
      <sz val="10"/>
      <color indexed="10"/>
      <name val="Arial"/>
      <family val="2"/>
    </font>
    <font>
      <sz val="10"/>
      <name val="Arial Black"/>
      <family val="2"/>
    </font>
    <font>
      <sz val="8"/>
      <name val="ＭＳ ゴシック"/>
      <family val="3"/>
      <charset val="128"/>
    </font>
    <font>
      <sz val="10"/>
      <name val="ＭＳ ゴシック"/>
      <family val="3"/>
      <charset val="128"/>
    </font>
    <font>
      <sz val="8"/>
      <color indexed="10"/>
      <name val="ＭＳ Ｐゴシック"/>
      <family val="3"/>
      <charset val="128"/>
    </font>
    <font>
      <sz val="11"/>
      <color indexed="10"/>
      <name val="ＭＳ 明朝"/>
      <family val="1"/>
      <charset val="128"/>
    </font>
    <font>
      <sz val="12"/>
      <name val="ＭＳ 明朝"/>
      <family val="1"/>
      <charset val="128"/>
    </font>
    <font>
      <sz val="9"/>
      <color indexed="8"/>
      <name val="ＭＳ Ｐゴシック"/>
      <family val="3"/>
      <charset val="128"/>
    </font>
    <font>
      <sz val="7"/>
      <name val="ＭＳ Ｐゴシック"/>
      <family val="3"/>
      <charset val="128"/>
    </font>
    <font>
      <sz val="6"/>
      <color indexed="12"/>
      <name val="ＭＳ Ｐゴシック"/>
      <family val="3"/>
      <charset val="128"/>
    </font>
    <font>
      <sz val="8"/>
      <color rgb="FFFF0000"/>
      <name val="ＭＳ 明朝"/>
      <family val="1"/>
      <charset val="128"/>
    </font>
    <font>
      <sz val="11"/>
      <color rgb="FFFF0000"/>
      <name val="ＭＳ 明朝"/>
      <family val="1"/>
      <charset val="128"/>
    </font>
  </fonts>
  <fills count="1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9"/>
      </patternFill>
    </fill>
    <fill>
      <patternFill patternType="solid">
        <fgColor indexed="42"/>
        <bgColor indexed="9"/>
      </patternFill>
    </fill>
    <fill>
      <patternFill patternType="solid">
        <fgColor indexed="43"/>
        <bgColor indexed="9"/>
      </patternFill>
    </fill>
    <fill>
      <patternFill patternType="solid">
        <fgColor indexed="41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FFCCFF"/>
        <bgColor indexed="64"/>
      </patternFill>
    </fill>
    <fill>
      <patternFill patternType="solid">
        <fgColor rgb="FFFF66CC"/>
        <bgColor indexed="64"/>
      </patternFill>
    </fill>
  </fills>
  <borders count="296">
    <border>
      <left/>
      <right/>
      <top/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dotted">
        <color indexed="64"/>
      </left>
      <right style="dotted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dotted">
        <color indexed="64"/>
      </right>
      <top style="double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uble">
        <color indexed="64"/>
      </top>
      <bottom style="thin">
        <color indexed="64"/>
      </bottom>
      <diagonal/>
    </border>
    <border>
      <left style="dotted">
        <color indexed="64"/>
      </left>
      <right/>
      <top style="double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thin">
        <color indexed="64"/>
      </bottom>
      <diagonal/>
    </border>
    <border>
      <left style="hair">
        <color indexed="64"/>
      </left>
      <right/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dotted">
        <color indexed="64"/>
      </right>
      <top/>
      <bottom style="thick">
        <color indexed="64"/>
      </bottom>
      <diagonal/>
    </border>
    <border>
      <left style="dotted">
        <color indexed="64"/>
      </left>
      <right style="dotted">
        <color indexed="64"/>
      </right>
      <top/>
      <bottom style="thick">
        <color indexed="64"/>
      </bottom>
      <diagonal/>
    </border>
    <border>
      <left style="dotted">
        <color indexed="64"/>
      </left>
      <right/>
      <top/>
      <bottom style="thick">
        <color indexed="64"/>
      </bottom>
      <diagonal/>
    </border>
    <border>
      <left style="hair">
        <color indexed="64"/>
      </left>
      <right style="hair">
        <color indexed="64"/>
      </right>
      <top/>
      <bottom style="thick">
        <color indexed="64"/>
      </bottom>
      <diagonal/>
    </border>
    <border>
      <left style="hair">
        <color indexed="64"/>
      </left>
      <right/>
      <top/>
      <bottom style="thick">
        <color indexed="64"/>
      </bottom>
      <diagonal/>
    </border>
    <border>
      <left style="double">
        <color indexed="64"/>
      </left>
      <right style="dotted">
        <color indexed="64"/>
      </right>
      <top style="double">
        <color indexed="64"/>
      </top>
      <bottom/>
      <diagonal/>
    </border>
    <border>
      <left style="dotted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tted">
        <color indexed="64"/>
      </right>
      <top style="double">
        <color indexed="64"/>
      </top>
      <bottom/>
      <diagonal/>
    </border>
    <border>
      <left style="thin">
        <color indexed="64"/>
      </left>
      <right style="thick">
        <color indexed="64"/>
      </right>
      <top style="double">
        <color indexed="64"/>
      </top>
      <bottom/>
      <diagonal/>
    </border>
    <border>
      <left style="double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dotted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double">
        <color indexed="64"/>
      </left>
      <right style="dotted">
        <color indexed="64"/>
      </right>
      <top/>
      <bottom style="thin">
        <color indexed="64"/>
      </bottom>
      <diagonal/>
    </border>
    <border>
      <left style="dotted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tted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dotted">
        <color indexed="64"/>
      </left>
      <right/>
      <top/>
      <bottom/>
      <diagonal/>
    </border>
    <border>
      <left style="double">
        <color indexed="64"/>
      </left>
      <right style="dotted">
        <color indexed="64"/>
      </right>
      <top/>
      <bottom style="double">
        <color indexed="64"/>
      </bottom>
      <diagonal/>
    </border>
    <border>
      <left style="dotted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tted">
        <color indexed="64"/>
      </right>
      <top/>
      <bottom style="double">
        <color indexed="64"/>
      </bottom>
      <diagonal/>
    </border>
    <border>
      <left style="dotted">
        <color indexed="64"/>
      </left>
      <right style="dotted">
        <color indexed="64"/>
      </right>
      <top/>
      <bottom style="double">
        <color indexed="64"/>
      </bottom>
      <diagonal/>
    </border>
    <border>
      <left style="thick">
        <color indexed="64"/>
      </left>
      <right style="dotted">
        <color indexed="64"/>
      </right>
      <top style="thick">
        <color indexed="64"/>
      </top>
      <bottom/>
      <diagonal/>
    </border>
    <border>
      <left style="dotted">
        <color indexed="64"/>
      </left>
      <right style="dotted">
        <color indexed="64"/>
      </right>
      <top style="thick">
        <color indexed="64"/>
      </top>
      <bottom/>
      <diagonal/>
    </border>
    <border>
      <left style="dotted">
        <color indexed="64"/>
      </left>
      <right/>
      <top style="thick">
        <color indexed="64"/>
      </top>
      <bottom/>
      <diagonal/>
    </border>
    <border>
      <left style="thick">
        <color indexed="64"/>
      </left>
      <right style="dotted">
        <color indexed="64"/>
      </right>
      <top/>
      <bottom/>
      <diagonal/>
    </border>
    <border>
      <left style="double">
        <color indexed="64"/>
      </left>
      <right style="dotted">
        <color indexed="64"/>
      </right>
      <top style="thin">
        <color indexed="64"/>
      </top>
      <bottom/>
      <diagonal/>
    </border>
    <border>
      <left style="dotted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tted">
        <color indexed="64"/>
      </right>
      <top style="thin">
        <color indexed="64"/>
      </top>
      <bottom/>
      <diagonal/>
    </border>
    <border>
      <left style="dotted">
        <color indexed="64"/>
      </left>
      <right style="dotted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dotted">
        <color indexed="64"/>
      </left>
      <right/>
      <top style="thin">
        <color indexed="64"/>
      </top>
      <bottom/>
      <diagonal/>
    </border>
    <border>
      <left style="thick">
        <color indexed="64"/>
      </left>
      <right style="dotted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ck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dotted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dotted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tted">
        <color indexed="64"/>
      </left>
      <right style="double">
        <color indexed="64"/>
      </right>
      <top/>
      <bottom/>
      <diagonal/>
    </border>
    <border>
      <left style="dotted">
        <color indexed="64"/>
      </left>
      <right style="double">
        <color indexed="64"/>
      </right>
      <top/>
      <bottom style="thin">
        <color indexed="64"/>
      </bottom>
      <diagonal/>
    </border>
    <border>
      <left style="dotted">
        <color indexed="64"/>
      </left>
      <right style="double">
        <color indexed="64"/>
      </right>
      <top/>
      <bottom style="thick">
        <color indexed="64"/>
      </bottom>
      <diagonal/>
    </border>
    <border>
      <left style="dotted">
        <color indexed="64"/>
      </left>
      <right style="double">
        <color indexed="64"/>
      </right>
      <top style="thick">
        <color indexed="64"/>
      </top>
      <bottom/>
      <diagonal/>
    </border>
    <border>
      <left style="dotted">
        <color indexed="64"/>
      </left>
      <right style="double">
        <color indexed="64"/>
      </right>
      <top style="thin">
        <color indexed="64"/>
      </top>
      <bottom/>
      <diagonal/>
    </border>
    <border>
      <left style="thick">
        <color indexed="64"/>
      </left>
      <right style="dotted">
        <color indexed="64"/>
      </right>
      <top/>
      <bottom style="double">
        <color indexed="64"/>
      </bottom>
      <diagonal/>
    </border>
    <border>
      <left style="dotted">
        <color indexed="64"/>
      </left>
      <right/>
      <top/>
      <bottom style="double">
        <color indexed="64"/>
      </bottom>
      <diagonal/>
    </border>
    <border>
      <left style="dotted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hair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/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hair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hair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hair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 style="hair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/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dotted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12"/>
      </bottom>
      <diagonal/>
    </border>
    <border>
      <left/>
      <right style="thin">
        <color indexed="64"/>
      </right>
      <top style="thin">
        <color indexed="64"/>
      </top>
      <bottom style="double">
        <color indexed="12"/>
      </bottom>
      <diagonal/>
    </border>
    <border>
      <left style="thin">
        <color indexed="64"/>
      </left>
      <right style="thin">
        <color indexed="64"/>
      </right>
      <top/>
      <bottom style="double">
        <color indexed="12"/>
      </bottom>
      <diagonal/>
    </border>
    <border>
      <left style="thin">
        <color indexed="64"/>
      </left>
      <right/>
      <top/>
      <bottom style="double">
        <color indexed="12"/>
      </bottom>
      <diagonal/>
    </border>
    <border>
      <left/>
      <right style="thin">
        <color indexed="64"/>
      </right>
      <top/>
      <bottom style="double">
        <color indexed="12"/>
      </bottom>
      <diagonal/>
    </border>
    <border>
      <left style="thin">
        <color indexed="64"/>
      </left>
      <right style="dotted">
        <color indexed="64"/>
      </right>
      <top/>
      <bottom style="double">
        <color indexed="12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double">
        <color indexed="12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double">
        <color indexed="12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double">
        <color indexed="12"/>
      </bottom>
      <diagonal/>
    </border>
    <border>
      <left style="double">
        <color indexed="64"/>
      </left>
      <right style="dotted">
        <color indexed="64"/>
      </right>
      <top style="thin">
        <color indexed="64"/>
      </top>
      <bottom style="double">
        <color indexed="12"/>
      </bottom>
      <diagonal/>
    </border>
    <border>
      <left style="dotted">
        <color indexed="64"/>
      </left>
      <right style="double">
        <color indexed="64"/>
      </right>
      <top style="thin">
        <color indexed="64"/>
      </top>
      <bottom style="double">
        <color indexed="12"/>
      </bottom>
      <diagonal/>
    </border>
    <border>
      <left style="dotted">
        <color indexed="64"/>
      </left>
      <right/>
      <top style="thin">
        <color indexed="64"/>
      </top>
      <bottom style="double">
        <color indexed="1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12"/>
      </bottom>
      <diagonal/>
    </border>
    <border>
      <left style="medium">
        <color indexed="64"/>
      </left>
      <right style="thin">
        <color indexed="64"/>
      </right>
      <top/>
      <bottom style="double">
        <color indexed="12"/>
      </bottom>
      <diagonal/>
    </border>
    <border>
      <left style="thin">
        <color indexed="64"/>
      </left>
      <right style="medium">
        <color indexed="64"/>
      </right>
      <top/>
      <bottom style="double">
        <color indexed="12"/>
      </bottom>
      <diagonal/>
    </border>
    <border>
      <left style="dotted">
        <color indexed="64"/>
      </left>
      <right style="thin">
        <color indexed="64"/>
      </right>
      <top/>
      <bottom style="double">
        <color indexed="12"/>
      </bottom>
      <diagonal/>
    </border>
    <border>
      <left style="dotted">
        <color indexed="64"/>
      </left>
      <right style="dotted">
        <color indexed="64"/>
      </right>
      <top/>
      <bottom style="double">
        <color indexed="12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dotted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hair">
        <color indexed="64"/>
      </bottom>
      <diagonal/>
    </border>
    <border>
      <left style="dotted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dotted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hair">
        <color indexed="64"/>
      </top>
      <bottom/>
      <diagonal/>
    </border>
    <border>
      <left style="dotted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dotted">
        <color indexed="64"/>
      </right>
      <top style="hair">
        <color indexed="64"/>
      </top>
      <bottom style="medium">
        <color indexed="64"/>
      </bottom>
      <diagonal/>
    </border>
    <border>
      <left style="dotted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12"/>
      </bottom>
      <diagonal/>
    </border>
    <border>
      <left style="thin">
        <color indexed="64"/>
      </left>
      <right style="hair">
        <color indexed="64"/>
      </right>
      <top/>
      <bottom style="double">
        <color indexed="12"/>
      </bottom>
      <diagonal/>
    </border>
    <border>
      <left style="hair">
        <color indexed="64"/>
      </left>
      <right style="hair">
        <color indexed="64"/>
      </right>
      <top/>
      <bottom style="double">
        <color indexed="12"/>
      </bottom>
      <diagonal/>
    </border>
    <border>
      <left style="hair">
        <color indexed="64"/>
      </left>
      <right style="thin">
        <color indexed="64"/>
      </right>
      <top/>
      <bottom style="double">
        <color indexed="12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 style="double">
        <color indexed="12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ck">
        <color indexed="12"/>
      </right>
      <top style="thick">
        <color indexed="12"/>
      </top>
      <bottom style="dotted">
        <color indexed="64"/>
      </bottom>
      <diagonal/>
    </border>
    <border>
      <left/>
      <right style="thick">
        <color indexed="12"/>
      </right>
      <top style="dotted">
        <color indexed="64"/>
      </top>
      <bottom style="dotted">
        <color indexed="64"/>
      </bottom>
      <diagonal/>
    </border>
    <border>
      <left/>
      <right style="thick">
        <color indexed="12"/>
      </right>
      <top style="dotted">
        <color indexed="64"/>
      </top>
      <bottom style="thick">
        <color indexed="12"/>
      </bottom>
      <diagonal/>
    </border>
    <border>
      <left style="thick">
        <color indexed="12"/>
      </left>
      <right style="hair">
        <color indexed="64"/>
      </right>
      <top style="thick">
        <color indexed="12"/>
      </top>
      <bottom style="dotted">
        <color indexed="64"/>
      </bottom>
      <diagonal/>
    </border>
    <border>
      <left/>
      <right style="thin">
        <color indexed="64"/>
      </right>
      <top style="thick">
        <color indexed="12"/>
      </top>
      <bottom style="dotted">
        <color indexed="64"/>
      </bottom>
      <diagonal/>
    </border>
    <border>
      <left style="thin">
        <color indexed="64"/>
      </left>
      <right style="hair">
        <color indexed="64"/>
      </right>
      <top style="thick">
        <color indexed="12"/>
      </top>
      <bottom style="dotted">
        <color indexed="64"/>
      </bottom>
      <diagonal/>
    </border>
    <border>
      <left style="thick">
        <color indexed="12"/>
      </left>
      <right style="hair">
        <color indexed="64"/>
      </right>
      <top style="dotted">
        <color indexed="64"/>
      </top>
      <bottom style="dotted">
        <color indexed="64"/>
      </bottom>
      <diagonal/>
    </border>
    <border>
      <left style="thick">
        <color indexed="12"/>
      </left>
      <right style="hair">
        <color indexed="64"/>
      </right>
      <top style="dotted">
        <color indexed="64"/>
      </top>
      <bottom style="thick">
        <color indexed="12"/>
      </bottom>
      <diagonal/>
    </border>
    <border>
      <left/>
      <right style="thin">
        <color indexed="64"/>
      </right>
      <top style="dotted">
        <color indexed="64"/>
      </top>
      <bottom style="thick">
        <color indexed="12"/>
      </bottom>
      <diagonal/>
    </border>
    <border>
      <left style="thin">
        <color indexed="64"/>
      </left>
      <right style="hair">
        <color indexed="64"/>
      </right>
      <top style="dotted">
        <color indexed="64"/>
      </top>
      <bottom style="thick">
        <color indexed="12"/>
      </bottom>
      <diagonal/>
    </border>
    <border>
      <left style="double">
        <color indexed="64"/>
      </left>
      <right style="dotted">
        <color indexed="64"/>
      </right>
      <top style="double">
        <color indexed="12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uble">
        <color indexed="12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ck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ck">
        <color indexed="64"/>
      </bottom>
      <diagonal/>
    </border>
    <border>
      <left style="hair">
        <color indexed="64"/>
      </left>
      <right style="hair">
        <color indexed="64"/>
      </right>
      <top style="thick">
        <color indexed="64"/>
      </top>
      <bottom style="hair">
        <color indexed="64"/>
      </bottom>
      <diagonal/>
    </border>
    <border>
      <left style="hair">
        <color indexed="64"/>
      </left>
      <right style="thick">
        <color indexed="64"/>
      </right>
      <top style="thick">
        <color indexed="64"/>
      </top>
      <bottom style="hair">
        <color indexed="64"/>
      </bottom>
      <diagonal/>
    </border>
    <border>
      <left style="hair">
        <color indexed="64"/>
      </left>
      <right style="thick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ck">
        <color indexed="64"/>
      </bottom>
      <diagonal/>
    </border>
    <border>
      <left style="hair">
        <color indexed="64"/>
      </left>
      <right style="thick">
        <color indexed="64"/>
      </right>
      <top style="hair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tted">
        <color indexed="64"/>
      </right>
      <top style="double">
        <color indexed="64"/>
      </top>
      <bottom style="double">
        <color indexed="64"/>
      </bottom>
      <diagonal/>
    </border>
    <border>
      <left style="dotted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dotted">
        <color indexed="64"/>
      </left>
      <right style="dotted">
        <color indexed="64"/>
      </right>
      <top style="double">
        <color indexed="64"/>
      </top>
      <bottom style="double">
        <color indexed="64"/>
      </bottom>
      <diagonal/>
    </border>
    <border>
      <left style="dotted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double">
        <color indexed="12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double">
        <color indexed="12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double">
        <color indexed="12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12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12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double">
        <color indexed="12"/>
      </bottom>
      <diagonal/>
    </border>
    <border>
      <left style="hair">
        <color indexed="64"/>
      </left>
      <right/>
      <top style="double">
        <color indexed="12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12"/>
      </top>
      <bottom style="thin">
        <color indexed="64"/>
      </bottom>
      <diagonal/>
    </border>
    <border>
      <left style="hair">
        <color indexed="64"/>
      </left>
      <right/>
      <top/>
      <bottom style="double">
        <color indexed="12"/>
      </bottom>
      <diagonal/>
    </border>
    <border>
      <left style="dotted">
        <color indexed="64"/>
      </left>
      <right style="double">
        <color indexed="64"/>
      </right>
      <top style="double">
        <color indexed="12"/>
      </top>
      <bottom style="thin">
        <color indexed="64"/>
      </bottom>
      <diagonal/>
    </border>
    <border>
      <left style="double">
        <color indexed="64"/>
      </left>
      <right style="dotted">
        <color indexed="64"/>
      </right>
      <top style="thin">
        <color indexed="64"/>
      </top>
      <bottom style="medium">
        <color indexed="64"/>
      </bottom>
      <diagonal/>
    </border>
    <border>
      <left style="dotted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n">
        <color indexed="64"/>
      </right>
      <top style="hair">
        <color indexed="64"/>
      </top>
      <bottom style="thick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dotted">
        <color indexed="64"/>
      </left>
      <right/>
      <top style="double">
        <color indexed="12"/>
      </top>
      <bottom style="thin">
        <color indexed="64"/>
      </bottom>
      <diagonal/>
    </border>
    <border>
      <left/>
      <right style="thin">
        <color indexed="64"/>
      </right>
      <top style="double">
        <color indexed="12"/>
      </top>
      <bottom style="thin">
        <color indexed="64"/>
      </bottom>
      <diagonal/>
    </border>
    <border>
      <left style="dotted">
        <color indexed="64"/>
      </left>
      <right/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ck">
        <color indexed="12"/>
      </bottom>
      <diagonal/>
    </border>
    <border>
      <left/>
      <right style="thin">
        <color indexed="64"/>
      </right>
      <top style="thin">
        <color indexed="64"/>
      </top>
      <bottom style="thick">
        <color indexed="12"/>
      </bottom>
      <diagonal/>
    </border>
    <border>
      <left style="thin">
        <color indexed="64"/>
      </left>
      <right/>
      <top style="double">
        <color indexed="12"/>
      </top>
      <bottom/>
      <diagonal/>
    </border>
    <border>
      <left/>
      <right style="thin">
        <color indexed="64"/>
      </right>
      <top style="double">
        <color indexed="12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/>
      <bottom style="double">
        <color indexed="12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ck">
        <color indexed="64"/>
      </left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5">
    <xf numFmtId="0" fontId="0" fillId="0" borderId="0"/>
    <xf numFmtId="38" fontId="2" fillId="0" borderId="0" applyFont="0" applyFill="0" applyBorder="0" applyAlignment="0" applyProtection="0"/>
    <xf numFmtId="6" fontId="2" fillId="0" borderId="0" applyFont="0" applyFill="0" applyBorder="0" applyAlignment="0" applyProtection="0"/>
    <xf numFmtId="0" fontId="9" fillId="0" borderId="0"/>
    <xf numFmtId="0" fontId="3" fillId="0" borderId="0">
      <alignment horizontal="center" vertical="center"/>
    </xf>
  </cellStyleXfs>
  <cellXfs count="947">
    <xf numFmtId="0" fontId="0" fillId="0" borderId="0" xfId="0"/>
    <xf numFmtId="0" fontId="3" fillId="0" borderId="0" xfId="4" applyFont="1" applyFill="1" applyBorder="1" applyAlignment="1">
      <alignment horizontal="center" vertical="center"/>
    </xf>
    <xf numFmtId="0" fontId="3" fillId="0" borderId="0" xfId="4" applyFont="1" applyFill="1" applyBorder="1" applyAlignment="1">
      <alignment horizontal="centerContinuous" vertical="center"/>
    </xf>
    <xf numFmtId="0" fontId="5" fillId="0" borderId="0" xfId="4" applyFont="1" applyFill="1" applyBorder="1">
      <alignment horizontal="center" vertical="center"/>
    </xf>
    <xf numFmtId="0" fontId="1" fillId="0" borderId="1" xfId="4" applyFont="1" applyFill="1" applyBorder="1" applyAlignment="1">
      <alignment horizontal="center" vertical="center"/>
    </xf>
    <xf numFmtId="20" fontId="1" fillId="0" borderId="2" xfId="4" applyNumberFormat="1" applyFont="1" applyFill="1" applyBorder="1">
      <alignment horizontal="center" vertical="center"/>
    </xf>
    <xf numFmtId="0" fontId="1" fillId="2" borderId="3" xfId="4" applyFont="1" applyFill="1" applyBorder="1" applyAlignment="1">
      <alignment horizontal="center" vertical="center"/>
    </xf>
    <xf numFmtId="20" fontId="1" fillId="3" borderId="4" xfId="4" applyNumberFormat="1" applyFont="1" applyFill="1" applyBorder="1">
      <alignment horizontal="center" vertical="center"/>
    </xf>
    <xf numFmtId="20" fontId="1" fillId="4" borderId="5" xfId="4" applyNumberFormat="1" applyFont="1" applyFill="1" applyBorder="1">
      <alignment horizontal="center" vertical="center"/>
    </xf>
    <xf numFmtId="0" fontId="3" fillId="0" borderId="0" xfId="4" applyFont="1" applyFill="1">
      <alignment horizontal="center" vertical="center"/>
    </xf>
    <xf numFmtId="2" fontId="3" fillId="0" borderId="0" xfId="4" applyNumberFormat="1" applyFont="1" applyFill="1" applyBorder="1" applyAlignment="1">
      <alignment horizontal="center" vertical="center"/>
    </xf>
    <xf numFmtId="0" fontId="7" fillId="0" borderId="0" xfId="4" applyFont="1" applyFill="1">
      <alignment horizontal="center" vertical="center"/>
    </xf>
    <xf numFmtId="0" fontId="7" fillId="0" borderId="0" xfId="4" applyFont="1" applyFill="1" applyBorder="1" applyAlignment="1">
      <alignment horizontal="left"/>
    </xf>
    <xf numFmtId="2" fontId="3" fillId="5" borderId="6" xfId="0" applyNumberFormat="1" applyFont="1" applyFill="1" applyBorder="1" applyAlignment="1">
      <alignment vertical="center"/>
    </xf>
    <xf numFmtId="2" fontId="3" fillId="5" borderId="7" xfId="0" applyNumberFormat="1" applyFont="1" applyFill="1" applyBorder="1" applyAlignment="1">
      <alignment vertical="center"/>
    </xf>
    <xf numFmtId="2" fontId="3" fillId="5" borderId="8" xfId="0" applyNumberFormat="1" applyFont="1" applyFill="1" applyBorder="1" applyAlignment="1">
      <alignment vertical="center"/>
    </xf>
    <xf numFmtId="2" fontId="3" fillId="5" borderId="9" xfId="0" applyNumberFormat="1" applyFont="1" applyFill="1" applyBorder="1" applyAlignment="1">
      <alignment vertical="center"/>
    </xf>
    <xf numFmtId="2" fontId="3" fillId="5" borderId="10" xfId="0" applyNumberFormat="1" applyFont="1" applyFill="1" applyBorder="1" applyAlignment="1">
      <alignment vertical="center"/>
    </xf>
    <xf numFmtId="0" fontId="5" fillId="0" borderId="0" xfId="4" applyFont="1" applyFill="1">
      <alignment horizontal="center" vertical="center"/>
    </xf>
    <xf numFmtId="0" fontId="10" fillId="0" borderId="0" xfId="4" applyNumberFormat="1" applyFont="1" applyFill="1" applyBorder="1" applyAlignment="1">
      <alignment horizontal="right" vertical="center"/>
    </xf>
    <xf numFmtId="0" fontId="12" fillId="3" borderId="11" xfId="4" applyFont="1" applyFill="1" applyBorder="1">
      <alignment horizontal="center" vertical="center"/>
    </xf>
    <xf numFmtId="0" fontId="12" fillId="3" borderId="12" xfId="4" applyFont="1" applyFill="1" applyBorder="1">
      <alignment horizontal="center" vertical="center"/>
    </xf>
    <xf numFmtId="0" fontId="12" fillId="3" borderId="13" xfId="4" applyFont="1" applyFill="1" applyBorder="1">
      <alignment horizontal="center" vertical="center"/>
    </xf>
    <xf numFmtId="0" fontId="12" fillId="3" borderId="14" xfId="4" applyFont="1" applyFill="1" applyBorder="1">
      <alignment horizontal="center" vertical="center"/>
    </xf>
    <xf numFmtId="0" fontId="12" fillId="3" borderId="15" xfId="4" applyFont="1" applyFill="1" applyBorder="1">
      <alignment horizontal="center" vertical="center"/>
    </xf>
    <xf numFmtId="2" fontId="1" fillId="5" borderId="16" xfId="0" applyNumberFormat="1" applyFont="1" applyFill="1" applyBorder="1" applyAlignment="1">
      <alignment horizontal="center" vertical="center"/>
    </xf>
    <xf numFmtId="2" fontId="1" fillId="5" borderId="17" xfId="0" applyNumberFormat="1" applyFont="1" applyFill="1" applyBorder="1" applyAlignment="1">
      <alignment horizontal="center" vertical="center"/>
    </xf>
    <xf numFmtId="20" fontId="1" fillId="2" borderId="18" xfId="4" applyNumberFormat="1" applyFont="1" applyFill="1" applyBorder="1" applyAlignment="1">
      <alignment horizontal="center" vertical="center"/>
    </xf>
    <xf numFmtId="20" fontId="1" fillId="2" borderId="17" xfId="4" applyNumberFormat="1" applyFont="1" applyFill="1" applyBorder="1" applyAlignment="1">
      <alignment horizontal="center" vertical="center"/>
    </xf>
    <xf numFmtId="0" fontId="13" fillId="3" borderId="19" xfId="4" applyNumberFormat="1" applyFont="1" applyFill="1" applyBorder="1">
      <alignment horizontal="center" vertical="center"/>
    </xf>
    <xf numFmtId="2" fontId="3" fillId="0" borderId="1" xfId="4" applyNumberFormat="1" applyFont="1" applyFill="1" applyBorder="1">
      <alignment horizontal="center" vertical="center"/>
    </xf>
    <xf numFmtId="2" fontId="1" fillId="0" borderId="20" xfId="0" applyNumberFormat="1" applyFont="1" applyFill="1" applyBorder="1" applyAlignment="1">
      <alignment horizontal="center" vertical="center"/>
    </xf>
    <xf numFmtId="2" fontId="1" fillId="0" borderId="21" xfId="0" applyNumberFormat="1" applyFont="1" applyFill="1" applyBorder="1" applyAlignment="1">
      <alignment horizontal="center" vertical="center"/>
    </xf>
    <xf numFmtId="20" fontId="1" fillId="0" borderId="22" xfId="4" applyNumberFormat="1" applyFont="1" applyFill="1" applyBorder="1" applyAlignment="1">
      <alignment horizontal="center" vertical="center"/>
    </xf>
    <xf numFmtId="20" fontId="1" fillId="0" borderId="21" xfId="4" applyNumberFormat="1" applyFont="1" applyFill="1" applyBorder="1" applyAlignment="1">
      <alignment horizontal="center" vertical="center"/>
    </xf>
    <xf numFmtId="0" fontId="13" fillId="0" borderId="23" xfId="4" applyNumberFormat="1" applyFont="1" applyFill="1" applyBorder="1">
      <alignment horizontal="center" vertical="center"/>
    </xf>
    <xf numFmtId="0" fontId="1" fillId="0" borderId="24" xfId="4" applyFont="1" applyFill="1" applyBorder="1" applyAlignment="1">
      <alignment horizontal="center" vertical="center"/>
    </xf>
    <xf numFmtId="0" fontId="1" fillId="0" borderId="25" xfId="4" applyFont="1" applyFill="1" applyBorder="1" applyAlignment="1">
      <alignment horizontal="center" vertical="center"/>
    </xf>
    <xf numFmtId="20" fontId="1" fillId="0" borderId="26" xfId="4" applyNumberFormat="1" applyFont="1" applyFill="1" applyBorder="1" applyAlignment="1">
      <alignment horizontal="center" vertical="center"/>
    </xf>
    <xf numFmtId="0" fontId="1" fillId="0" borderId="27" xfId="4" applyFont="1" applyFill="1" applyBorder="1" applyAlignment="1">
      <alignment horizontal="center" vertical="center"/>
    </xf>
    <xf numFmtId="20" fontId="1" fillId="0" borderId="25" xfId="4" applyNumberFormat="1" applyFont="1" applyFill="1" applyBorder="1" applyAlignment="1">
      <alignment horizontal="center" vertical="center"/>
    </xf>
    <xf numFmtId="0" fontId="13" fillId="4" borderId="28" xfId="4" applyNumberFormat="1" applyFont="1" applyFill="1" applyBorder="1">
      <alignment horizontal="center" vertical="center"/>
    </xf>
    <xf numFmtId="20" fontId="3" fillId="0" borderId="0" xfId="4" applyNumberFormat="1" applyFont="1" applyFill="1">
      <alignment horizontal="center" vertical="center"/>
    </xf>
    <xf numFmtId="0" fontId="14" fillId="0" borderId="0" xfId="4" applyNumberFormat="1" applyFont="1" applyFill="1">
      <alignment horizontal="center" vertical="center"/>
    </xf>
    <xf numFmtId="2" fontId="3" fillId="0" borderId="0" xfId="4" applyNumberFormat="1" applyFont="1" applyFill="1">
      <alignment horizontal="center" vertical="center"/>
    </xf>
    <xf numFmtId="2" fontId="3" fillId="0" borderId="29" xfId="4" applyNumberFormat="1" applyFont="1" applyFill="1" applyBorder="1">
      <alignment horizontal="center" vertical="center"/>
    </xf>
    <xf numFmtId="0" fontId="1" fillId="0" borderId="30" xfId="4" applyFont="1" applyFill="1" applyBorder="1" applyAlignment="1">
      <alignment horizontal="center" vertical="center"/>
    </xf>
    <xf numFmtId="0" fontId="1" fillId="0" borderId="31" xfId="4" applyFont="1" applyFill="1" applyBorder="1" applyAlignment="1">
      <alignment horizontal="center" vertical="center"/>
    </xf>
    <xf numFmtId="20" fontId="1" fillId="0" borderId="32" xfId="4" applyNumberFormat="1" applyFont="1" applyFill="1" applyBorder="1" applyAlignment="1">
      <alignment horizontal="center" vertical="center"/>
    </xf>
    <xf numFmtId="0" fontId="1" fillId="0" borderId="33" xfId="4" applyFont="1" applyFill="1" applyBorder="1" applyAlignment="1">
      <alignment horizontal="center" vertical="center"/>
    </xf>
    <xf numFmtId="20" fontId="1" fillId="0" borderId="31" xfId="4" applyNumberFormat="1" applyFont="1" applyFill="1" applyBorder="1" applyAlignment="1">
      <alignment horizontal="center" vertical="center"/>
    </xf>
    <xf numFmtId="2" fontId="3" fillId="0" borderId="34" xfId="4" applyNumberFormat="1" applyFont="1" applyFill="1" applyBorder="1">
      <alignment horizontal="center" vertical="center"/>
    </xf>
    <xf numFmtId="2" fontId="3" fillId="0" borderId="35" xfId="4" applyNumberFormat="1" applyFont="1" applyFill="1" applyBorder="1">
      <alignment horizontal="center" vertical="center"/>
    </xf>
    <xf numFmtId="2" fontId="3" fillId="0" borderId="36" xfId="4" applyNumberFormat="1" applyFont="1" applyFill="1" applyBorder="1">
      <alignment horizontal="center" vertical="center"/>
    </xf>
    <xf numFmtId="2" fontId="3" fillId="0" borderId="37" xfId="4" applyNumberFormat="1" applyFont="1" applyFill="1" applyBorder="1">
      <alignment horizontal="center" vertical="center"/>
    </xf>
    <xf numFmtId="0" fontId="1" fillId="0" borderId="20" xfId="4" applyFont="1" applyFill="1" applyBorder="1" applyAlignment="1">
      <alignment horizontal="center" vertical="center"/>
    </xf>
    <xf numFmtId="0" fontId="1" fillId="0" borderId="21" xfId="4" applyFont="1" applyFill="1" applyBorder="1" applyAlignment="1">
      <alignment horizontal="center" vertical="center"/>
    </xf>
    <xf numFmtId="20" fontId="1" fillId="4" borderId="2" xfId="4" applyNumberFormat="1" applyFont="1" applyFill="1" applyBorder="1">
      <alignment horizontal="center" vertical="center"/>
    </xf>
    <xf numFmtId="0" fontId="13" fillId="4" borderId="23" xfId="4" applyNumberFormat="1" applyFont="1" applyFill="1" applyBorder="1">
      <alignment horizontal="center" vertical="center"/>
    </xf>
    <xf numFmtId="2" fontId="3" fillId="4" borderId="1" xfId="4" applyNumberFormat="1" applyFont="1" applyFill="1" applyBorder="1">
      <alignment horizontal="center" vertical="center"/>
    </xf>
    <xf numFmtId="2" fontId="3" fillId="4" borderId="29" xfId="4" applyNumberFormat="1" applyFont="1" applyFill="1" applyBorder="1">
      <alignment horizontal="center" vertical="center"/>
    </xf>
    <xf numFmtId="2" fontId="1" fillId="5" borderId="38" xfId="0" applyNumberFormat="1" applyFont="1" applyFill="1" applyBorder="1" applyAlignment="1">
      <alignment horizontal="center" vertical="center"/>
    </xf>
    <xf numFmtId="2" fontId="1" fillId="5" borderId="39" xfId="0" applyNumberFormat="1" applyFont="1" applyFill="1" applyBorder="1" applyAlignment="1">
      <alignment horizontal="center" vertical="center"/>
    </xf>
    <xf numFmtId="20" fontId="1" fillId="2" borderId="40" xfId="4" applyNumberFormat="1" applyFont="1" applyFill="1" applyBorder="1" applyAlignment="1">
      <alignment horizontal="center" vertical="center"/>
    </xf>
    <xf numFmtId="0" fontId="1" fillId="2" borderId="41" xfId="4" applyFont="1" applyFill="1" applyBorder="1" applyAlignment="1">
      <alignment horizontal="center" vertical="center"/>
    </xf>
    <xf numFmtId="20" fontId="1" fillId="2" borderId="39" xfId="4" applyNumberFormat="1" applyFont="1" applyFill="1" applyBorder="1" applyAlignment="1">
      <alignment horizontal="center" vertical="center"/>
    </xf>
    <xf numFmtId="20" fontId="1" fillId="3" borderId="42" xfId="4" applyNumberFormat="1" applyFont="1" applyFill="1" applyBorder="1">
      <alignment horizontal="center" vertical="center"/>
    </xf>
    <xf numFmtId="0" fontId="13" fillId="3" borderId="43" xfId="4" applyNumberFormat="1" applyFont="1" applyFill="1" applyBorder="1">
      <alignment horizontal="center" vertical="center"/>
    </xf>
    <xf numFmtId="2" fontId="3" fillId="0" borderId="41" xfId="4" applyNumberFormat="1" applyFont="1" applyFill="1" applyBorder="1">
      <alignment horizontal="center" vertical="center"/>
    </xf>
    <xf numFmtId="2" fontId="3" fillId="0" borderId="44" xfId="4" applyNumberFormat="1" applyFont="1" applyFill="1" applyBorder="1">
      <alignment horizontal="center" vertical="center"/>
    </xf>
    <xf numFmtId="2" fontId="3" fillId="4" borderId="37" xfId="4" applyNumberFormat="1" applyFont="1" applyFill="1" applyBorder="1">
      <alignment horizontal="center" vertical="center"/>
    </xf>
    <xf numFmtId="2" fontId="3" fillId="0" borderId="45" xfId="4" applyNumberFormat="1" applyFont="1" applyFill="1" applyBorder="1">
      <alignment horizontal="center" vertical="center"/>
    </xf>
    <xf numFmtId="20" fontId="1" fillId="4" borderId="46" xfId="4" applyNumberFormat="1" applyFont="1" applyFill="1" applyBorder="1">
      <alignment horizontal="center" vertical="center"/>
    </xf>
    <xf numFmtId="0" fontId="13" fillId="4" borderId="47" xfId="4" applyNumberFormat="1" applyFont="1" applyFill="1" applyBorder="1">
      <alignment horizontal="center" vertical="center"/>
    </xf>
    <xf numFmtId="0" fontId="6" fillId="0" borderId="0" xfId="4" applyNumberFormat="1" applyFont="1" applyFill="1" applyAlignment="1">
      <alignment horizontal="right" vertical="center"/>
    </xf>
    <xf numFmtId="0" fontId="6" fillId="0" borderId="0" xfId="4" applyFont="1" applyFill="1">
      <alignment horizontal="center" vertical="center"/>
    </xf>
    <xf numFmtId="0" fontId="8" fillId="0" borderId="0" xfId="4" applyFont="1" applyFill="1">
      <alignment horizontal="center" vertical="center"/>
    </xf>
    <xf numFmtId="2" fontId="6" fillId="0" borderId="0" xfId="4" applyNumberFormat="1" applyFont="1" applyFill="1" applyBorder="1" applyAlignment="1">
      <alignment horizontal="center" vertical="center"/>
    </xf>
    <xf numFmtId="0" fontId="6" fillId="0" borderId="0" xfId="4" applyFont="1" applyFill="1" applyBorder="1" applyAlignment="1">
      <alignment horizontal="left" vertical="center"/>
    </xf>
    <xf numFmtId="0" fontId="6" fillId="0" borderId="0" xfId="4" applyFont="1" applyFill="1" applyBorder="1" applyAlignment="1">
      <alignment horizontal="center" vertical="center"/>
    </xf>
    <xf numFmtId="0" fontId="6" fillId="6" borderId="0" xfId="4" applyFont="1" applyFill="1">
      <alignment horizontal="center" vertical="center"/>
    </xf>
    <xf numFmtId="0" fontId="7" fillId="0" borderId="0" xfId="4" applyFont="1" applyFill="1" applyBorder="1" applyAlignment="1">
      <alignment horizontal="right"/>
    </xf>
    <xf numFmtId="2" fontId="6" fillId="0" borderId="48" xfId="4" applyNumberFormat="1" applyFont="1" applyFill="1" applyBorder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4" applyFont="1" applyFill="1">
      <alignment horizontal="center" vertical="center"/>
    </xf>
    <xf numFmtId="0" fontId="16" fillId="6" borderId="48" xfId="4" applyFont="1" applyFill="1" applyBorder="1" applyAlignment="1">
      <alignment horizontal="left" vertical="center"/>
    </xf>
    <xf numFmtId="20" fontId="3" fillId="2" borderId="1" xfId="4" applyNumberFormat="1" applyFont="1" applyFill="1" applyBorder="1" applyAlignment="1">
      <alignment horizontal="centerContinuous" vertical="center"/>
    </xf>
    <xf numFmtId="0" fontId="15" fillId="4" borderId="0" xfId="4" applyFont="1" applyFill="1" applyBorder="1" applyAlignment="1">
      <alignment horizontal="centerContinuous" vertical="center"/>
    </xf>
    <xf numFmtId="20" fontId="3" fillId="2" borderId="29" xfId="4" applyNumberFormat="1" applyFont="1" applyFill="1" applyBorder="1" applyAlignment="1">
      <alignment horizontal="centerContinuous" vertical="center"/>
    </xf>
    <xf numFmtId="20" fontId="3" fillId="2" borderId="41" xfId="4" applyNumberFormat="1" applyFont="1" applyFill="1" applyBorder="1" applyAlignment="1">
      <alignment horizontal="centerContinuous" vertical="center"/>
    </xf>
    <xf numFmtId="20" fontId="3" fillId="2" borderId="49" xfId="4" applyNumberFormat="1" applyFont="1" applyFill="1" applyBorder="1" applyAlignment="1">
      <alignment horizontal="centerContinuous" vertical="center"/>
    </xf>
    <xf numFmtId="20" fontId="3" fillId="2" borderId="50" xfId="4" applyNumberFormat="1" applyFont="1" applyFill="1" applyBorder="1" applyAlignment="1">
      <alignment horizontal="centerContinuous" vertical="center"/>
    </xf>
    <xf numFmtId="0" fontId="11" fillId="0" borderId="0" xfId="4" applyNumberFormat="1" applyFont="1" applyFill="1" applyBorder="1" applyAlignment="1">
      <alignment horizontal="right" vertical="center" wrapText="1"/>
    </xf>
    <xf numFmtId="20" fontId="3" fillId="2" borderId="20" xfId="4" applyNumberFormat="1" applyFont="1" applyFill="1" applyBorder="1" applyAlignment="1">
      <alignment horizontal="centerContinuous" vertical="center"/>
    </xf>
    <xf numFmtId="0" fontId="15" fillId="0" borderId="0" xfId="4" applyFont="1" applyFill="1" applyBorder="1" applyAlignment="1">
      <alignment horizontal="centerContinuous" vertical="center"/>
    </xf>
    <xf numFmtId="0" fontId="17" fillId="4" borderId="0" xfId="4" applyFont="1" applyFill="1" applyBorder="1" applyAlignment="1">
      <alignment horizontal="centerContinuous" vertical="center"/>
    </xf>
    <xf numFmtId="20" fontId="3" fillId="0" borderId="24" xfId="4" applyNumberFormat="1" applyFont="1" applyFill="1" applyBorder="1" applyAlignment="1">
      <alignment horizontal="centerContinuous" vertical="center"/>
    </xf>
    <xf numFmtId="20" fontId="3" fillId="0" borderId="27" xfId="4" applyNumberFormat="1" applyFont="1" applyFill="1" applyBorder="1" applyAlignment="1">
      <alignment horizontal="centerContinuous" vertical="center"/>
    </xf>
    <xf numFmtId="20" fontId="3" fillId="0" borderId="51" xfId="4" applyNumberFormat="1" applyFont="1" applyFill="1" applyBorder="1" applyAlignment="1">
      <alignment horizontal="centerContinuous" vertical="center"/>
    </xf>
    <xf numFmtId="20" fontId="3" fillId="0" borderId="52" xfId="4" applyNumberFormat="1" applyFont="1" applyFill="1" applyBorder="1" applyAlignment="1">
      <alignment horizontal="centerContinuous" vertical="center"/>
    </xf>
    <xf numFmtId="20" fontId="3" fillId="0" borderId="53" xfId="4" applyNumberFormat="1" applyFont="1" applyFill="1" applyBorder="1" applyAlignment="1">
      <alignment horizontal="centerContinuous" vertical="center"/>
    </xf>
    <xf numFmtId="2" fontId="3" fillId="0" borderId="0" xfId="4" applyNumberFormat="1" applyFont="1" applyFill="1" applyAlignment="1">
      <alignment vertical="center"/>
    </xf>
    <xf numFmtId="0" fontId="6" fillId="6" borderId="0" xfId="4" applyFont="1" applyFill="1" applyAlignment="1">
      <alignment vertical="center"/>
    </xf>
    <xf numFmtId="0" fontId="3" fillId="0" borderId="0" xfId="4" applyFont="1" applyFill="1" applyAlignment="1">
      <alignment vertical="center"/>
    </xf>
    <xf numFmtId="2" fontId="3" fillId="5" borderId="54" xfId="0" applyNumberFormat="1" applyFont="1" applyFill="1" applyBorder="1" applyAlignment="1">
      <alignment vertical="center"/>
    </xf>
    <xf numFmtId="20" fontId="3" fillId="2" borderId="55" xfId="4" applyNumberFormat="1" applyFont="1" applyFill="1" applyBorder="1" applyAlignment="1">
      <alignment vertical="center"/>
    </xf>
    <xf numFmtId="20" fontId="3" fillId="0" borderId="56" xfId="4" applyNumberFormat="1" applyFont="1" applyFill="1" applyBorder="1" applyAlignment="1">
      <alignment vertical="center"/>
    </xf>
    <xf numFmtId="0" fontId="12" fillId="3" borderId="57" xfId="4" applyFont="1" applyFill="1" applyBorder="1" applyAlignment="1">
      <alignment vertical="center"/>
    </xf>
    <xf numFmtId="2" fontId="3" fillId="0" borderId="58" xfId="4" applyNumberFormat="1" applyFont="1" applyFill="1" applyBorder="1" applyAlignment="1">
      <alignment vertical="center"/>
    </xf>
    <xf numFmtId="2" fontId="3" fillId="0" borderId="55" xfId="4" applyNumberFormat="1" applyFont="1" applyFill="1" applyBorder="1" applyAlignment="1">
      <alignment vertical="center"/>
    </xf>
    <xf numFmtId="2" fontId="3" fillId="4" borderId="55" xfId="4" applyNumberFormat="1" applyFont="1" applyFill="1" applyBorder="1" applyAlignment="1">
      <alignment vertical="center"/>
    </xf>
    <xf numFmtId="2" fontId="3" fillId="0" borderId="59" xfId="4" applyNumberFormat="1" applyFont="1" applyFill="1" applyBorder="1" applyAlignment="1">
      <alignment vertical="center"/>
    </xf>
    <xf numFmtId="2" fontId="3" fillId="4" borderId="60" xfId="4" applyNumberFormat="1" applyFont="1" applyFill="1" applyBorder="1">
      <alignment horizontal="center" vertical="center"/>
    </xf>
    <xf numFmtId="2" fontId="3" fillId="4" borderId="33" xfId="4" applyNumberFormat="1" applyFont="1" applyFill="1" applyBorder="1">
      <alignment horizontal="center" vertical="center"/>
    </xf>
    <xf numFmtId="2" fontId="3" fillId="4" borderId="61" xfId="4" applyNumberFormat="1" applyFont="1" applyFill="1" applyBorder="1">
      <alignment horizontal="center" vertical="center"/>
    </xf>
    <xf numFmtId="2" fontId="3" fillId="4" borderId="62" xfId="4" applyNumberFormat="1" applyFont="1" applyFill="1" applyBorder="1" applyAlignment="1">
      <alignment vertical="center"/>
    </xf>
    <xf numFmtId="0" fontId="18" fillId="0" borderId="0" xfId="0" applyFont="1" applyFill="1" applyBorder="1" applyAlignment="1" applyProtection="1">
      <alignment vertical="center"/>
    </xf>
    <xf numFmtId="0" fontId="19" fillId="0" borderId="0" xfId="0" applyNumberFormat="1" applyFont="1" applyFill="1" applyBorder="1" applyAlignment="1" applyProtection="1">
      <alignment vertical="center"/>
    </xf>
    <xf numFmtId="0" fontId="20" fillId="0" borderId="0" xfId="0" applyFont="1" applyFill="1" applyBorder="1" applyAlignment="1" applyProtection="1">
      <alignment horizontal="center" vertical="center"/>
    </xf>
    <xf numFmtId="0" fontId="18" fillId="0" borderId="0" xfId="0" applyFont="1" applyFill="1" applyBorder="1" applyAlignment="1" applyProtection="1">
      <alignment horizontal="center" vertical="center"/>
    </xf>
    <xf numFmtId="0" fontId="20" fillId="0" borderId="0" xfId="0" applyFont="1" applyFill="1" applyBorder="1" applyAlignment="1" applyProtection="1">
      <alignment vertical="center"/>
    </xf>
    <xf numFmtId="2" fontId="20" fillId="0" borderId="0" xfId="0" applyNumberFormat="1" applyFont="1" applyFill="1" applyBorder="1" applyAlignment="1" applyProtection="1">
      <alignment vertical="center"/>
    </xf>
    <xf numFmtId="0" fontId="18" fillId="0" borderId="0" xfId="0" applyFont="1" applyFill="1" applyAlignment="1" applyProtection="1"/>
    <xf numFmtId="20" fontId="18" fillId="4" borderId="63" xfId="0" applyNumberFormat="1" applyFont="1" applyFill="1" applyBorder="1" applyAlignment="1" applyProtection="1">
      <alignment horizontal="center" vertical="center"/>
    </xf>
    <xf numFmtId="2" fontId="20" fillId="0" borderId="0" xfId="0" applyNumberFormat="1" applyFont="1" applyFill="1" applyBorder="1" applyAlignment="1" applyProtection="1">
      <alignment horizontal="center" vertical="center"/>
    </xf>
    <xf numFmtId="58" fontId="29" fillId="0" borderId="0" xfId="0" applyNumberFormat="1" applyFont="1" applyFill="1" applyBorder="1" applyAlignment="1" applyProtection="1">
      <alignment horizontal="center"/>
      <protection locked="0"/>
    </xf>
    <xf numFmtId="0" fontId="18" fillId="0" borderId="0" xfId="0" applyFont="1" applyFill="1" applyBorder="1" applyAlignment="1" applyProtection="1">
      <protection locked="0"/>
    </xf>
    <xf numFmtId="0" fontId="18" fillId="0" borderId="0" xfId="0" applyFont="1" applyFill="1" applyAlignment="1" applyProtection="1">
      <alignment vertical="center"/>
    </xf>
    <xf numFmtId="0" fontId="20" fillId="0" borderId="64" xfId="0" applyFont="1" applyFill="1" applyBorder="1" applyAlignment="1" applyProtection="1">
      <alignment horizontal="center" vertical="center"/>
    </xf>
    <xf numFmtId="0" fontId="19" fillId="0" borderId="65" xfId="0" applyNumberFormat="1" applyFont="1" applyFill="1" applyBorder="1" applyAlignment="1" applyProtection="1">
      <alignment horizontal="center" vertical="center" wrapText="1"/>
    </xf>
    <xf numFmtId="0" fontId="30" fillId="0" borderId="66" xfId="0" applyFont="1" applyFill="1" applyBorder="1" applyAlignment="1" applyProtection="1">
      <alignment horizontal="center" vertical="center"/>
    </xf>
    <xf numFmtId="0" fontId="20" fillId="0" borderId="67" xfId="0" applyFont="1" applyFill="1" applyBorder="1" applyAlignment="1" applyProtection="1">
      <alignment horizontal="center" vertical="center"/>
    </xf>
    <xf numFmtId="0" fontId="30" fillId="0" borderId="65" xfId="0" applyFont="1" applyFill="1" applyBorder="1" applyAlignment="1" applyProtection="1">
      <alignment horizontal="center" vertical="center"/>
    </xf>
    <xf numFmtId="0" fontId="20" fillId="0" borderId="68" xfId="0" applyFont="1" applyFill="1" applyBorder="1" applyAlignment="1" applyProtection="1">
      <alignment horizontal="center" vertical="center"/>
    </xf>
    <xf numFmtId="0" fontId="20" fillId="0" borderId="0" xfId="0" applyFont="1" applyFill="1" applyAlignment="1" applyProtection="1">
      <alignment vertical="center"/>
    </xf>
    <xf numFmtId="0" fontId="18" fillId="0" borderId="0" xfId="0" applyFont="1" applyFill="1" applyAlignment="1" applyProtection="1">
      <alignment horizontal="center" vertical="center"/>
    </xf>
    <xf numFmtId="0" fontId="20" fillId="0" borderId="0" xfId="0" applyFont="1" applyFill="1" applyAlignment="1" applyProtection="1">
      <alignment horizontal="center" vertical="center"/>
    </xf>
    <xf numFmtId="0" fontId="30" fillId="0" borderId="0" xfId="0" applyFont="1" applyFill="1" applyBorder="1" applyAlignment="1" applyProtection="1">
      <alignment horizontal="center" vertical="center"/>
    </xf>
    <xf numFmtId="0" fontId="30" fillId="0" borderId="68" xfId="0" applyNumberFormat="1" applyFont="1" applyFill="1" applyBorder="1" applyAlignment="1" applyProtection="1">
      <alignment horizontal="left" vertical="center"/>
    </xf>
    <xf numFmtId="0" fontId="30" fillId="0" borderId="64" xfId="0" applyNumberFormat="1" applyFont="1" applyFill="1" applyBorder="1" applyAlignment="1" applyProtection="1">
      <alignment horizontal="center" vertical="center"/>
    </xf>
    <xf numFmtId="0" fontId="30" fillId="0" borderId="68" xfId="0" applyNumberFormat="1" applyFont="1" applyFill="1" applyBorder="1" applyAlignment="1" applyProtection="1">
      <alignment horizontal="center" vertical="center"/>
    </xf>
    <xf numFmtId="0" fontId="30" fillId="0" borderId="0" xfId="0" applyNumberFormat="1" applyFont="1" applyFill="1" applyBorder="1" applyAlignment="1" applyProtection="1">
      <alignment horizontal="center" vertical="center"/>
    </xf>
    <xf numFmtId="0" fontId="30" fillId="6" borderId="69" xfId="0" applyFont="1" applyFill="1" applyBorder="1" applyAlignment="1" applyProtection="1">
      <alignment horizontal="center" vertical="center"/>
    </xf>
    <xf numFmtId="0" fontId="30" fillId="2" borderId="70" xfId="0" applyFont="1" applyFill="1" applyBorder="1" applyAlignment="1" applyProtection="1">
      <alignment horizontal="left" vertical="center"/>
    </xf>
    <xf numFmtId="0" fontId="30" fillId="2" borderId="71" xfId="0" applyFont="1" applyFill="1" applyBorder="1" applyAlignment="1" applyProtection="1">
      <alignment horizontal="centerContinuous" vertical="center"/>
    </xf>
    <xf numFmtId="0" fontId="35" fillId="2" borderId="72" xfId="0" applyNumberFormat="1" applyFont="1" applyFill="1" applyBorder="1" applyAlignment="1" applyProtection="1">
      <alignment horizontal="centerContinuous" vertical="center"/>
    </xf>
    <xf numFmtId="20" fontId="30" fillId="2" borderId="72" xfId="0" applyNumberFormat="1" applyFont="1" applyFill="1" applyBorder="1" applyAlignment="1" applyProtection="1">
      <alignment horizontal="center" vertical="center"/>
    </xf>
    <xf numFmtId="20" fontId="30" fillId="4" borderId="73" xfId="0" applyNumberFormat="1" applyFont="1" applyFill="1" applyBorder="1" applyAlignment="1" applyProtection="1">
      <alignment horizontal="center" vertical="center"/>
    </xf>
    <xf numFmtId="20" fontId="30" fillId="2" borderId="70" xfId="0" applyNumberFormat="1" applyFont="1" applyFill="1" applyBorder="1" applyAlignment="1" applyProtection="1">
      <alignment horizontal="center" vertical="center"/>
    </xf>
    <xf numFmtId="0" fontId="31" fillId="6" borderId="0" xfId="0" applyFont="1" applyFill="1" applyBorder="1" applyAlignment="1" applyProtection="1">
      <alignment horizontal="center" vertical="center"/>
    </xf>
    <xf numFmtId="2" fontId="20" fillId="0" borderId="72" xfId="0" applyNumberFormat="1" applyFont="1" applyFill="1" applyBorder="1" applyAlignment="1" applyProtection="1">
      <alignment vertical="center"/>
    </xf>
    <xf numFmtId="2" fontId="20" fillId="0" borderId="74" xfId="0" applyNumberFormat="1" applyFont="1" applyFill="1" applyBorder="1" applyAlignment="1" applyProtection="1">
      <alignment vertical="center"/>
    </xf>
    <xf numFmtId="2" fontId="20" fillId="0" borderId="75" xfId="0" applyNumberFormat="1" applyFont="1" applyFill="1" applyBorder="1" applyAlignment="1" applyProtection="1">
      <alignment vertical="center"/>
    </xf>
    <xf numFmtId="2" fontId="20" fillId="0" borderId="63" xfId="0" applyNumberFormat="1" applyFont="1" applyFill="1" applyBorder="1" applyAlignment="1" applyProtection="1">
      <alignment vertical="center"/>
    </xf>
    <xf numFmtId="2" fontId="20" fillId="0" borderId="76" xfId="0" applyNumberFormat="1" applyFont="1" applyFill="1" applyBorder="1" applyAlignment="1" applyProtection="1">
      <alignment vertical="center"/>
    </xf>
    <xf numFmtId="2" fontId="30" fillId="4" borderId="77" xfId="0" applyNumberFormat="1" applyFont="1" applyFill="1" applyBorder="1" applyAlignment="1" applyProtection="1">
      <alignment horizontal="center" vertical="center"/>
      <protection locked="0"/>
    </xf>
    <xf numFmtId="2" fontId="30" fillId="2" borderId="70" xfId="0" applyNumberFormat="1" applyFont="1" applyFill="1" applyBorder="1" applyAlignment="1" applyProtection="1">
      <alignment horizontal="center" vertical="center"/>
      <protection locked="0"/>
    </xf>
    <xf numFmtId="2" fontId="20" fillId="0" borderId="78" xfId="0" applyNumberFormat="1" applyFont="1" applyFill="1" applyBorder="1" applyAlignment="1" applyProtection="1">
      <alignment horizontal="center" vertical="center"/>
    </xf>
    <xf numFmtId="2" fontId="20" fillId="0" borderId="79" xfId="0" applyNumberFormat="1" applyFont="1" applyFill="1" applyBorder="1" applyAlignment="1" applyProtection="1">
      <alignment horizontal="center" vertical="center"/>
    </xf>
    <xf numFmtId="2" fontId="20" fillId="0" borderId="80" xfId="0" applyNumberFormat="1" applyFont="1" applyFill="1" applyBorder="1" applyAlignment="1" applyProtection="1">
      <alignment horizontal="center" vertical="center"/>
    </xf>
    <xf numFmtId="0" fontId="18" fillId="0" borderId="81" xfId="0" applyFont="1" applyFill="1" applyBorder="1" applyAlignment="1" applyProtection="1">
      <alignment horizontal="center" vertical="center"/>
      <protection locked="0"/>
    </xf>
    <xf numFmtId="56" fontId="30" fillId="2" borderId="82" xfId="0" applyNumberFormat="1" applyFont="1" applyFill="1" applyBorder="1" applyAlignment="1" applyProtection="1">
      <alignment horizontal="centerContinuous" vertical="center"/>
    </xf>
    <xf numFmtId="0" fontId="36" fillId="0" borderId="83" xfId="0" applyNumberFormat="1" applyFont="1" applyFill="1" applyBorder="1" applyAlignment="1" applyProtection="1">
      <alignment horizontal="center" vertical="center"/>
      <protection locked="0"/>
    </xf>
    <xf numFmtId="0" fontId="35" fillId="2" borderId="84" xfId="0" quotePrefix="1" applyNumberFormat="1" applyFont="1" applyFill="1" applyBorder="1" applyAlignment="1" applyProtection="1">
      <alignment horizontal="center" vertical="center"/>
    </xf>
    <xf numFmtId="20" fontId="36" fillId="0" borderId="85" xfId="0" applyNumberFormat="1" applyFont="1" applyFill="1" applyBorder="1" applyAlignment="1" applyProtection="1">
      <alignment horizontal="center" vertical="center"/>
      <protection locked="0"/>
    </xf>
    <xf numFmtId="20" fontId="36" fillId="0" borderId="82" xfId="0" applyNumberFormat="1" applyFont="1" applyFill="1" applyBorder="1" applyAlignment="1" applyProtection="1">
      <alignment horizontal="center" vertical="center"/>
      <protection locked="0"/>
    </xf>
    <xf numFmtId="20" fontId="30" fillId="2" borderId="84" xfId="0" applyNumberFormat="1" applyFont="1" applyFill="1" applyBorder="1" applyAlignment="1" applyProtection="1">
      <alignment horizontal="center" vertical="center"/>
    </xf>
    <xf numFmtId="20" fontId="30" fillId="4" borderId="85" xfId="0" applyNumberFormat="1" applyFont="1" applyFill="1" applyBorder="1" applyAlignment="1" applyProtection="1">
      <alignment horizontal="center" vertical="center"/>
    </xf>
    <xf numFmtId="20" fontId="30" fillId="2" borderId="86" xfId="0" applyNumberFormat="1" applyFont="1" applyFill="1" applyBorder="1" applyAlignment="1" applyProtection="1">
      <alignment horizontal="center" vertical="center"/>
    </xf>
    <xf numFmtId="20" fontId="30" fillId="0" borderId="87" xfId="0" applyNumberFormat="1" applyFont="1" applyFill="1" applyBorder="1" applyAlignment="1" applyProtection="1">
      <alignment horizontal="center" vertical="center"/>
      <protection locked="0"/>
    </xf>
    <xf numFmtId="20" fontId="30" fillId="0" borderId="83" xfId="0" applyNumberFormat="1" applyFont="1" applyFill="1" applyBorder="1" applyAlignment="1" applyProtection="1">
      <alignment horizontal="center" vertical="center"/>
      <protection locked="0"/>
    </xf>
    <xf numFmtId="2" fontId="20" fillId="0" borderId="84" xfId="0" applyNumberFormat="1" applyFont="1" applyFill="1" applyBorder="1" applyAlignment="1" applyProtection="1">
      <alignment vertical="center"/>
    </xf>
    <xf numFmtId="2" fontId="20" fillId="0" borderId="88" xfId="0" applyNumberFormat="1" applyFont="1" applyFill="1" applyBorder="1" applyAlignment="1" applyProtection="1">
      <alignment vertical="center"/>
    </xf>
    <xf numFmtId="2" fontId="20" fillId="0" borderId="89" xfId="0" applyNumberFormat="1" applyFont="1" applyFill="1" applyBorder="1" applyAlignment="1" applyProtection="1">
      <alignment vertical="center"/>
    </xf>
    <xf numFmtId="20" fontId="18" fillId="4" borderId="84" xfId="0" applyNumberFormat="1" applyFont="1" applyFill="1" applyBorder="1" applyAlignment="1" applyProtection="1">
      <alignment horizontal="center" vertical="center"/>
    </xf>
    <xf numFmtId="2" fontId="20" fillId="0" borderId="86" xfId="0" applyNumberFormat="1" applyFont="1" applyFill="1" applyBorder="1" applyAlignment="1" applyProtection="1">
      <alignment vertical="center"/>
    </xf>
    <xf numFmtId="2" fontId="30" fillId="4" borderId="88" xfId="0" applyNumberFormat="1" applyFont="1" applyFill="1" applyBorder="1" applyAlignment="1" applyProtection="1">
      <alignment horizontal="center" vertical="center"/>
      <protection locked="0"/>
    </xf>
    <xf numFmtId="2" fontId="30" fillId="2" borderId="86" xfId="0" applyNumberFormat="1" applyFont="1" applyFill="1" applyBorder="1" applyAlignment="1" applyProtection="1">
      <alignment horizontal="center" vertical="center"/>
      <protection locked="0"/>
    </xf>
    <xf numFmtId="2" fontId="20" fillId="0" borderId="87" xfId="0" applyNumberFormat="1" applyFont="1" applyFill="1" applyBorder="1" applyAlignment="1" applyProtection="1">
      <alignment horizontal="center" vertical="center"/>
    </xf>
    <xf numFmtId="2" fontId="20" fillId="0" borderId="83" xfId="0" applyNumberFormat="1" applyFont="1" applyFill="1" applyBorder="1" applyAlignment="1" applyProtection="1">
      <alignment horizontal="center" vertical="center"/>
    </xf>
    <xf numFmtId="2" fontId="20" fillId="0" borderId="90" xfId="0" applyNumberFormat="1" applyFont="1" applyFill="1" applyBorder="1" applyAlignment="1" applyProtection="1">
      <alignment horizontal="center" vertical="center"/>
    </xf>
    <xf numFmtId="0" fontId="20" fillId="0" borderId="91" xfId="0" applyFont="1" applyFill="1" applyBorder="1" applyAlignment="1" applyProtection="1">
      <alignment horizontal="left" vertical="top"/>
    </xf>
    <xf numFmtId="0" fontId="40" fillId="0" borderId="91" xfId="0" quotePrefix="1" applyFont="1" applyFill="1" applyBorder="1" applyAlignment="1" applyProtection="1">
      <alignment horizontal="center" vertical="center"/>
      <protection locked="0"/>
    </xf>
    <xf numFmtId="56" fontId="30" fillId="2" borderId="92" xfId="0" applyNumberFormat="1" applyFont="1" applyFill="1" applyBorder="1" applyAlignment="1" applyProtection="1">
      <alignment horizontal="centerContinuous" vertical="center"/>
    </xf>
    <xf numFmtId="0" fontId="36" fillId="0" borderId="93" xfId="0" applyNumberFormat="1" applyFont="1" applyFill="1" applyBorder="1" applyAlignment="1" applyProtection="1">
      <alignment horizontal="center" vertical="center"/>
      <protection locked="0"/>
    </xf>
    <xf numFmtId="0" fontId="35" fillId="2" borderId="94" xfId="0" quotePrefix="1" applyNumberFormat="1" applyFont="1" applyFill="1" applyBorder="1" applyAlignment="1" applyProtection="1">
      <alignment horizontal="center" vertical="center"/>
    </xf>
    <xf numFmtId="20" fontId="36" fillId="0" borderId="95" xfId="0" applyNumberFormat="1" applyFont="1" applyFill="1" applyBorder="1" applyAlignment="1" applyProtection="1">
      <alignment horizontal="center" vertical="center"/>
      <protection locked="0"/>
    </xf>
    <xf numFmtId="20" fontId="36" fillId="0" borderId="92" xfId="0" applyNumberFormat="1" applyFont="1" applyFill="1" applyBorder="1" applyAlignment="1" applyProtection="1">
      <alignment horizontal="center" vertical="center"/>
      <protection locked="0"/>
    </xf>
    <xf numFmtId="20" fontId="30" fillId="2" borderId="94" xfId="0" applyNumberFormat="1" applyFont="1" applyFill="1" applyBorder="1" applyAlignment="1" applyProtection="1">
      <alignment horizontal="center" vertical="center"/>
    </xf>
    <xf numFmtId="20" fontId="30" fillId="4" borderId="95" xfId="0" applyNumberFormat="1" applyFont="1" applyFill="1" applyBorder="1" applyAlignment="1" applyProtection="1">
      <alignment horizontal="center" vertical="center"/>
    </xf>
    <xf numFmtId="20" fontId="30" fillId="2" borderId="96" xfId="0" applyNumberFormat="1" applyFont="1" applyFill="1" applyBorder="1" applyAlignment="1" applyProtection="1">
      <alignment horizontal="center" vertical="center"/>
    </xf>
    <xf numFmtId="20" fontId="30" fillId="0" borderId="97" xfId="0" applyNumberFormat="1" applyFont="1" applyFill="1" applyBorder="1" applyAlignment="1" applyProtection="1">
      <alignment horizontal="center" vertical="center"/>
      <protection locked="0"/>
    </xf>
    <xf numFmtId="20" fontId="30" fillId="0" borderId="93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Border="1" applyAlignment="1" applyProtection="1">
      <alignment horizontal="center" vertical="center"/>
      <protection locked="0"/>
    </xf>
    <xf numFmtId="2" fontId="20" fillId="0" borderId="94" xfId="0" applyNumberFormat="1" applyFont="1" applyFill="1" applyBorder="1" applyAlignment="1" applyProtection="1">
      <alignment vertical="center"/>
    </xf>
    <xf numFmtId="2" fontId="20" fillId="0" borderId="98" xfId="0" applyNumberFormat="1" applyFont="1" applyFill="1" applyBorder="1" applyAlignment="1" applyProtection="1">
      <alignment vertical="center"/>
    </xf>
    <xf numFmtId="2" fontId="20" fillId="0" borderId="99" xfId="0" applyNumberFormat="1" applyFont="1" applyFill="1" applyBorder="1" applyAlignment="1" applyProtection="1">
      <alignment vertical="center"/>
    </xf>
    <xf numFmtId="2" fontId="20" fillId="0" borderId="100" xfId="0" applyNumberFormat="1" applyFont="1" applyFill="1" applyBorder="1" applyAlignment="1" applyProtection="1">
      <alignment vertical="center"/>
    </xf>
    <xf numFmtId="20" fontId="18" fillId="4" borderId="100" xfId="0" applyNumberFormat="1" applyFont="1" applyFill="1" applyBorder="1" applyAlignment="1" applyProtection="1">
      <alignment horizontal="center" vertical="center"/>
    </xf>
    <xf numFmtId="2" fontId="20" fillId="0" borderId="101" xfId="0" applyNumberFormat="1" applyFont="1" applyFill="1" applyBorder="1" applyAlignment="1" applyProtection="1">
      <alignment vertical="center"/>
    </xf>
    <xf numFmtId="2" fontId="30" fillId="4" borderId="102" xfId="0" applyNumberFormat="1" applyFont="1" applyFill="1" applyBorder="1" applyAlignment="1" applyProtection="1">
      <alignment horizontal="center" vertical="center"/>
      <protection locked="0"/>
    </xf>
    <xf numFmtId="2" fontId="30" fillId="2" borderId="103" xfId="0" applyNumberFormat="1" applyFont="1" applyFill="1" applyBorder="1" applyAlignment="1" applyProtection="1">
      <alignment horizontal="center" vertical="center"/>
      <protection locked="0"/>
    </xf>
    <xf numFmtId="2" fontId="20" fillId="0" borderId="97" xfId="0" applyNumberFormat="1" applyFont="1" applyFill="1" applyBorder="1" applyAlignment="1" applyProtection="1">
      <alignment horizontal="center" vertical="center"/>
    </xf>
    <xf numFmtId="2" fontId="20" fillId="0" borderId="93" xfId="0" applyNumberFormat="1" applyFont="1" applyFill="1" applyBorder="1" applyAlignment="1" applyProtection="1">
      <alignment horizontal="center" vertical="center"/>
    </xf>
    <xf numFmtId="2" fontId="20" fillId="0" borderId="104" xfId="0" applyNumberFormat="1" applyFont="1" applyFill="1" applyBorder="1" applyAlignment="1" applyProtection="1">
      <alignment horizontal="center" vertical="center"/>
    </xf>
    <xf numFmtId="56" fontId="20" fillId="0" borderId="105" xfId="0" quotePrefix="1" applyNumberFormat="1" applyFont="1" applyFill="1" applyBorder="1" applyAlignment="1" applyProtection="1">
      <alignment horizontal="center" vertical="center"/>
      <protection locked="0"/>
    </xf>
    <xf numFmtId="0" fontId="30" fillId="0" borderId="0" xfId="0" applyFont="1" applyFill="1" applyAlignment="1" applyProtection="1">
      <alignment vertical="center"/>
    </xf>
    <xf numFmtId="0" fontId="30" fillId="0" borderId="0" xfId="0" applyFont="1" applyFill="1" applyAlignment="1" applyProtection="1">
      <alignment horizontal="right" vertical="center"/>
    </xf>
    <xf numFmtId="0" fontId="42" fillId="4" borderId="0" xfId="0" applyFont="1" applyFill="1" applyAlignment="1" applyProtection="1">
      <alignment horizontal="center" vertical="center"/>
    </xf>
    <xf numFmtId="0" fontId="30" fillId="0" borderId="0" xfId="0" applyFont="1" applyFill="1" applyBorder="1" applyAlignment="1" applyProtection="1">
      <alignment horizontal="center" vertical="center" textRotation="255"/>
    </xf>
    <xf numFmtId="0" fontId="43" fillId="0" borderId="0" xfId="0" applyFont="1" applyFill="1" applyAlignment="1" applyProtection="1">
      <alignment horizontal="centerContinuous" vertical="center"/>
    </xf>
    <xf numFmtId="0" fontId="43" fillId="0" borderId="0" xfId="0" applyFont="1" applyFill="1" applyBorder="1" applyAlignment="1" applyProtection="1">
      <alignment vertical="center"/>
    </xf>
    <xf numFmtId="0" fontId="18" fillId="0" borderId="0" xfId="0" applyFont="1" applyFill="1" applyAlignment="1" applyProtection="1">
      <alignment horizontal="centerContinuous" vertical="center"/>
    </xf>
    <xf numFmtId="0" fontId="18" fillId="3" borderId="0" xfId="0" applyFont="1" applyFill="1" applyAlignment="1" applyProtection="1">
      <alignment vertical="center"/>
    </xf>
    <xf numFmtId="0" fontId="30" fillId="7" borderId="67" xfId="0" quotePrefix="1" applyFont="1" applyFill="1" applyBorder="1" applyAlignment="1" applyProtection="1">
      <alignment horizontal="center" vertical="center"/>
    </xf>
    <xf numFmtId="0" fontId="36" fillId="3" borderId="67" xfId="0" applyNumberFormat="1" applyFont="1" applyFill="1" applyBorder="1" applyAlignment="1" applyProtection="1">
      <alignment horizontal="center" vertical="center"/>
    </xf>
    <xf numFmtId="0" fontId="30" fillId="4" borderId="67" xfId="0" applyFont="1" applyFill="1" applyBorder="1" applyAlignment="1" applyProtection="1">
      <alignment horizontal="center" vertical="center" textRotation="255"/>
    </xf>
    <xf numFmtId="0" fontId="30" fillId="8" borderId="67" xfId="0" quotePrefix="1" applyFont="1" applyFill="1" applyBorder="1" applyAlignment="1" applyProtection="1">
      <alignment horizontal="left" vertical="center" textRotation="255"/>
    </xf>
    <xf numFmtId="0" fontId="30" fillId="0" borderId="67" xfId="0" applyFont="1" applyFill="1" applyBorder="1" applyAlignment="1" applyProtection="1">
      <alignment horizontal="left" vertical="center" textRotation="255"/>
    </xf>
    <xf numFmtId="0" fontId="30" fillId="0" borderId="0" xfId="0" applyFont="1" applyFill="1" applyBorder="1" applyAlignment="1" applyProtection="1">
      <alignment horizontal="left" vertical="center" textRotation="255"/>
    </xf>
    <xf numFmtId="0" fontId="30" fillId="0" borderId="0" xfId="0" applyFont="1" applyFill="1" applyBorder="1" applyAlignment="1" applyProtection="1">
      <alignment horizontal="center" vertical="center" textRotation="255" wrapText="1"/>
    </xf>
    <xf numFmtId="0" fontId="30" fillId="5" borderId="42" xfId="0" applyFont="1" applyFill="1" applyBorder="1" applyAlignment="1" applyProtection="1">
      <alignment horizontal="left" vertical="center"/>
    </xf>
    <xf numFmtId="0" fontId="30" fillId="5" borderId="106" xfId="0" applyFont="1" applyFill="1" applyBorder="1" applyAlignment="1" applyProtection="1">
      <alignment horizontal="center" vertical="center"/>
    </xf>
    <xf numFmtId="0" fontId="30" fillId="5" borderId="42" xfId="0" applyFont="1" applyFill="1" applyBorder="1" applyAlignment="1" applyProtection="1">
      <alignment horizontal="center" vertical="center"/>
    </xf>
    <xf numFmtId="0" fontId="30" fillId="6" borderId="107" xfId="0" applyFont="1" applyFill="1" applyBorder="1" applyAlignment="1" applyProtection="1">
      <alignment horizontal="left" vertical="center"/>
    </xf>
    <xf numFmtId="0" fontId="30" fillId="6" borderId="108" xfId="0" applyFont="1" applyFill="1" applyBorder="1" applyAlignment="1" applyProtection="1">
      <alignment horizontal="center" vertical="center"/>
    </xf>
    <xf numFmtId="0" fontId="30" fillId="6" borderId="109" xfId="0" applyFont="1" applyFill="1" applyBorder="1" applyAlignment="1" applyProtection="1">
      <alignment horizontal="center" vertical="center"/>
    </xf>
    <xf numFmtId="2" fontId="30" fillId="0" borderId="106" xfId="0" applyNumberFormat="1" applyFont="1" applyFill="1" applyBorder="1" applyAlignment="1" applyProtection="1">
      <alignment horizontal="center" vertical="center" wrapText="1"/>
    </xf>
    <xf numFmtId="2" fontId="30" fillId="0" borderId="67" xfId="0" applyNumberFormat="1" applyFont="1" applyFill="1" applyBorder="1" applyAlignment="1" applyProtection="1">
      <alignment horizontal="center" vertical="center" wrapText="1"/>
    </xf>
    <xf numFmtId="0" fontId="45" fillId="0" borderId="67" xfId="0" applyFont="1" applyFill="1" applyBorder="1" applyAlignment="1" applyProtection="1">
      <alignment horizontal="center" vertical="center"/>
    </xf>
    <xf numFmtId="0" fontId="30" fillId="0" borderId="67" xfId="0" applyFont="1" applyFill="1" applyBorder="1" applyAlignment="1" applyProtection="1">
      <alignment horizontal="center" vertical="center"/>
    </xf>
    <xf numFmtId="0" fontId="38" fillId="0" borderId="67" xfId="0" applyFont="1" applyFill="1" applyBorder="1" applyAlignment="1" applyProtection="1">
      <alignment horizontal="left" vertical="center"/>
    </xf>
    <xf numFmtId="0" fontId="30" fillId="0" borderId="40" xfId="0" applyFont="1" applyFill="1" applyBorder="1" applyAlignment="1" applyProtection="1">
      <alignment horizontal="center" vertical="center"/>
    </xf>
    <xf numFmtId="0" fontId="30" fillId="0" borderId="39" xfId="0" applyFont="1" applyFill="1" applyBorder="1" applyAlignment="1" applyProtection="1">
      <alignment horizontal="center" vertical="center"/>
    </xf>
    <xf numFmtId="0" fontId="46" fillId="7" borderId="68" xfId="0" applyFont="1" applyFill="1" applyBorder="1" applyAlignment="1" applyProtection="1">
      <alignment horizontal="center" vertical="center"/>
    </xf>
    <xf numFmtId="0" fontId="46" fillId="7" borderId="66" xfId="0" applyFont="1" applyFill="1" applyBorder="1" applyAlignment="1" applyProtection="1">
      <alignment horizontal="center" vertical="center"/>
    </xf>
    <xf numFmtId="0" fontId="46" fillId="7" borderId="64" xfId="0" applyFont="1" applyFill="1" applyBorder="1" applyAlignment="1" applyProtection="1">
      <alignment horizontal="center" vertical="center"/>
    </xf>
    <xf numFmtId="0" fontId="30" fillId="9" borderId="110" xfId="0" quotePrefix="1" applyNumberFormat="1" applyFont="1" applyFill="1" applyBorder="1" applyAlignment="1" applyProtection="1">
      <alignment horizontal="center" vertical="center" wrapText="1"/>
    </xf>
    <xf numFmtId="0" fontId="30" fillId="9" borderId="111" xfId="0" quotePrefix="1" applyFont="1" applyFill="1" applyBorder="1" applyAlignment="1" applyProtection="1">
      <alignment horizontal="center" vertical="center" wrapText="1"/>
    </xf>
    <xf numFmtId="0" fontId="20" fillId="0" borderId="112" xfId="0" applyFont="1" applyFill="1" applyBorder="1" applyAlignment="1" applyProtection="1">
      <alignment horizontal="center" vertical="center" wrapText="1"/>
    </xf>
    <xf numFmtId="0" fontId="36" fillId="3" borderId="112" xfId="0" applyNumberFormat="1" applyFont="1" applyFill="1" applyBorder="1" applyAlignment="1" applyProtection="1">
      <alignment horizontal="center" vertical="center" wrapText="1"/>
    </xf>
    <xf numFmtId="0" fontId="47" fillId="7" borderId="113" xfId="0" applyFont="1" applyFill="1" applyBorder="1" applyAlignment="1" applyProtection="1">
      <alignment horizontal="center" vertical="center" wrapText="1"/>
    </xf>
    <xf numFmtId="0" fontId="47" fillId="7" borderId="114" xfId="0" applyFont="1" applyFill="1" applyBorder="1" applyAlignment="1" applyProtection="1">
      <alignment horizontal="center" vertical="center" wrapText="1"/>
    </xf>
    <xf numFmtId="0" fontId="20" fillId="8" borderId="112" xfId="0" applyFont="1" applyFill="1" applyBorder="1" applyAlignment="1" applyProtection="1">
      <alignment horizontal="center" vertical="center" wrapText="1"/>
    </xf>
    <xf numFmtId="0" fontId="30" fillId="7" borderId="115" xfId="0" applyFont="1" applyFill="1" applyBorder="1" applyAlignment="1" applyProtection="1">
      <alignment horizontal="center" vertical="center" wrapText="1"/>
    </xf>
    <xf numFmtId="0" fontId="30" fillId="4" borderId="116" xfId="0" quotePrefix="1" applyFont="1" applyFill="1" applyBorder="1" applyAlignment="1" applyProtection="1">
      <alignment horizontal="center" vertical="center" wrapText="1"/>
    </xf>
    <xf numFmtId="0" fontId="30" fillId="4" borderId="117" xfId="0" quotePrefix="1" applyFont="1" applyFill="1" applyBorder="1" applyAlignment="1" applyProtection="1">
      <alignment horizontal="center" vertical="center" wrapText="1"/>
    </xf>
    <xf numFmtId="0" fontId="30" fillId="4" borderId="118" xfId="0" quotePrefix="1" applyFont="1" applyFill="1" applyBorder="1" applyAlignment="1" applyProtection="1">
      <alignment horizontal="center" vertical="center" wrapText="1"/>
    </xf>
    <xf numFmtId="0" fontId="30" fillId="8" borderId="112" xfId="0" quotePrefix="1" applyFont="1" applyFill="1" applyBorder="1" applyAlignment="1" applyProtection="1">
      <alignment horizontal="center" vertical="center" wrapText="1"/>
    </xf>
    <xf numFmtId="0" fontId="30" fillId="8" borderId="116" xfId="0" applyFont="1" applyFill="1" applyBorder="1" applyAlignment="1" applyProtection="1">
      <alignment horizontal="center" vertical="center" wrapText="1"/>
    </xf>
    <xf numFmtId="0" fontId="30" fillId="8" borderId="117" xfId="0" applyFont="1" applyFill="1" applyBorder="1" applyAlignment="1" applyProtection="1">
      <alignment horizontal="center" vertical="center" wrapText="1"/>
    </xf>
    <xf numFmtId="0" fontId="30" fillId="8" borderId="117" xfId="0" quotePrefix="1" applyFont="1" applyFill="1" applyBorder="1" applyAlignment="1" applyProtection="1">
      <alignment horizontal="center" vertical="center" wrapText="1"/>
    </xf>
    <xf numFmtId="0" fontId="36" fillId="5" borderId="119" xfId="0" applyFont="1" applyFill="1" applyBorder="1" applyAlignment="1" applyProtection="1">
      <alignment horizontal="center" vertical="center"/>
    </xf>
    <xf numFmtId="0" fontId="36" fillId="5" borderId="117" xfId="0" applyFont="1" applyFill="1" applyBorder="1" applyAlignment="1" applyProtection="1">
      <alignment horizontal="center" vertical="center"/>
    </xf>
    <xf numFmtId="0" fontId="36" fillId="5" borderId="120" xfId="0" applyFont="1" applyFill="1" applyBorder="1" applyAlignment="1" applyProtection="1">
      <alignment horizontal="center" vertical="center"/>
    </xf>
    <xf numFmtId="0" fontId="38" fillId="5" borderId="121" xfId="0" applyFont="1" applyFill="1" applyBorder="1" applyAlignment="1" applyProtection="1">
      <alignment horizontal="center" vertical="center"/>
    </xf>
    <xf numFmtId="0" fontId="44" fillId="0" borderId="116" xfId="0" applyFont="1" applyFill="1" applyBorder="1" applyAlignment="1" applyProtection="1">
      <alignment horizontal="center" vertical="center"/>
    </xf>
    <xf numFmtId="0" fontId="44" fillId="0" borderId="121" xfId="0" applyFont="1" applyFill="1" applyBorder="1" applyAlignment="1" applyProtection="1">
      <alignment horizontal="center" vertical="center"/>
    </xf>
    <xf numFmtId="0" fontId="38" fillId="0" borderId="122" xfId="0" applyFont="1" applyFill="1" applyBorder="1" applyAlignment="1" applyProtection="1">
      <alignment horizontal="center" vertical="center" wrapText="1"/>
    </xf>
    <xf numFmtId="0" fontId="38" fillId="5" borderId="116" xfId="0" quotePrefix="1" applyFont="1" applyFill="1" applyBorder="1" applyAlignment="1" applyProtection="1">
      <alignment horizontal="center" vertical="center"/>
    </xf>
    <xf numFmtId="0" fontId="38" fillId="5" borderId="118" xfId="0" quotePrefix="1" applyFont="1" applyFill="1" applyBorder="1" applyAlignment="1" applyProtection="1">
      <alignment horizontal="center" vertical="center"/>
    </xf>
    <xf numFmtId="0" fontId="30" fillId="0" borderId="112" xfId="0" applyFont="1" applyFill="1" applyBorder="1" applyAlignment="1" applyProtection="1">
      <alignment horizontal="center" vertical="center" textRotation="255"/>
    </xf>
    <xf numFmtId="0" fontId="30" fillId="0" borderId="122" xfId="0" applyFont="1" applyFill="1" applyBorder="1" applyAlignment="1" applyProtection="1">
      <alignment horizontal="center" vertical="center" textRotation="255"/>
    </xf>
    <xf numFmtId="14" fontId="30" fillId="0" borderId="110" xfId="0" applyNumberFormat="1" applyFont="1" applyFill="1" applyBorder="1" applyAlignment="1" applyProtection="1">
      <alignment horizontal="center" vertical="center" wrapText="1"/>
    </xf>
    <xf numFmtId="0" fontId="30" fillId="5" borderId="122" xfId="0" applyFont="1" applyFill="1" applyBorder="1" applyAlignment="1" applyProtection="1">
      <alignment horizontal="center" vertical="center"/>
    </xf>
    <xf numFmtId="0" fontId="30" fillId="5" borderId="113" xfId="0" applyFont="1" applyFill="1" applyBorder="1" applyAlignment="1" applyProtection="1">
      <alignment horizontal="center" vertical="center" wrapText="1"/>
    </xf>
    <xf numFmtId="0" fontId="36" fillId="0" borderId="123" xfId="0" applyFont="1" applyFill="1" applyBorder="1" applyAlignment="1" applyProtection="1">
      <alignment horizontal="center" vertical="center" wrapText="1"/>
    </xf>
    <xf numFmtId="0" fontId="36" fillId="0" borderId="112" xfId="0" applyFont="1" applyFill="1" applyBorder="1" applyAlignment="1" applyProtection="1">
      <alignment horizontal="center" vertical="center" wrapText="1"/>
    </xf>
    <xf numFmtId="0" fontId="45" fillId="0" borderId="113" xfId="0" applyFont="1" applyFill="1" applyBorder="1" applyAlignment="1" applyProtection="1">
      <alignment horizontal="center" vertical="center" wrapText="1"/>
    </xf>
    <xf numFmtId="0" fontId="36" fillId="0" borderId="124" xfId="0" applyFont="1" applyFill="1" applyBorder="1" applyAlignment="1" applyProtection="1">
      <alignment horizontal="center" vertical="center"/>
    </xf>
    <xf numFmtId="2" fontId="30" fillId="0" borderId="114" xfId="0" applyNumberFormat="1" applyFont="1" applyFill="1" applyBorder="1" applyAlignment="1" applyProtection="1">
      <alignment horizontal="center" vertical="center" wrapText="1"/>
    </xf>
    <xf numFmtId="2" fontId="30" fillId="0" borderId="112" xfId="0" applyNumberFormat="1" applyFont="1" applyFill="1" applyBorder="1" applyAlignment="1" applyProtection="1">
      <alignment horizontal="center" vertical="center" wrapText="1"/>
    </xf>
    <xf numFmtId="0" fontId="45" fillId="0" borderId="112" xfId="0" applyFont="1" applyFill="1" applyBorder="1" applyAlignment="1" applyProtection="1">
      <alignment horizontal="center" vertical="center"/>
    </xf>
    <xf numFmtId="0" fontId="30" fillId="0" borderId="112" xfId="0" applyFont="1" applyFill="1" applyBorder="1" applyAlignment="1" applyProtection="1">
      <alignment horizontal="center" vertical="center"/>
    </xf>
    <xf numFmtId="0" fontId="45" fillId="0" borderId="112" xfId="0" applyFont="1" applyFill="1" applyBorder="1" applyAlignment="1" applyProtection="1">
      <alignment horizontal="center" vertical="center" wrapText="1"/>
    </xf>
    <xf numFmtId="2" fontId="30" fillId="0" borderId="112" xfId="0" applyNumberFormat="1" applyFont="1" applyFill="1" applyBorder="1" applyAlignment="1" applyProtection="1">
      <alignment horizontal="center" vertical="center"/>
    </xf>
    <xf numFmtId="0" fontId="38" fillId="0" borderId="112" xfId="0" applyFont="1" applyFill="1" applyBorder="1" applyAlignment="1" applyProtection="1">
      <alignment horizontal="center" vertical="center"/>
    </xf>
    <xf numFmtId="0" fontId="38" fillId="0" borderId="115" xfId="0" applyFont="1" applyFill="1" applyBorder="1" applyAlignment="1" applyProtection="1">
      <alignment horizontal="center" vertical="center"/>
    </xf>
    <xf numFmtId="0" fontId="38" fillId="0" borderId="125" xfId="0" applyFont="1" applyFill="1" applyBorder="1" applyAlignment="1" applyProtection="1">
      <alignment horizontal="center" vertical="center"/>
    </xf>
    <xf numFmtId="0" fontId="38" fillId="0" borderId="115" xfId="0" applyFont="1" applyFill="1" applyBorder="1" applyAlignment="1" applyProtection="1">
      <alignment horizontal="center" vertical="center" wrapText="1"/>
    </xf>
    <xf numFmtId="0" fontId="38" fillId="0" borderId="126" xfId="0" applyFont="1" applyFill="1" applyBorder="1" applyAlignment="1" applyProtection="1">
      <alignment horizontal="center" vertical="center" wrapText="1"/>
    </xf>
    <xf numFmtId="0" fontId="38" fillId="0" borderId="125" xfId="0" applyFont="1" applyFill="1" applyBorder="1" applyAlignment="1" applyProtection="1">
      <alignment horizontal="center" vertical="center" wrapText="1"/>
    </xf>
    <xf numFmtId="0" fontId="30" fillId="0" borderId="115" xfId="0" applyFont="1" applyFill="1" applyBorder="1" applyAlignment="1" applyProtection="1">
      <alignment horizontal="center" vertical="center" wrapText="1"/>
    </xf>
    <xf numFmtId="0" fontId="30" fillId="0" borderId="125" xfId="0" applyFont="1" applyFill="1" applyBorder="1" applyAlignment="1" applyProtection="1">
      <alignment horizontal="center" vertical="center" wrapText="1"/>
    </xf>
    <xf numFmtId="0" fontId="30" fillId="7" borderId="122" xfId="0" applyFont="1" applyFill="1" applyBorder="1" applyAlignment="1" applyProtection="1">
      <alignment horizontal="center" vertical="center"/>
    </xf>
    <xf numFmtId="0" fontId="30" fillId="9" borderId="122" xfId="0" applyFont="1" applyFill="1" applyBorder="1" applyAlignment="1" applyProtection="1">
      <alignment horizontal="center" vertical="center"/>
    </xf>
    <xf numFmtId="0" fontId="32" fillId="2" borderId="65" xfId="0" applyFont="1" applyFill="1" applyBorder="1" applyAlignment="1" applyProtection="1">
      <alignment horizontal="center" vertical="center"/>
    </xf>
    <xf numFmtId="0" fontId="30" fillId="2" borderId="127" xfId="0" applyFont="1" applyFill="1" applyBorder="1" applyAlignment="1" applyProtection="1">
      <alignment horizontal="center" vertical="center"/>
    </xf>
    <xf numFmtId="0" fontId="48" fillId="0" borderId="64" xfId="0" applyFont="1" applyFill="1" applyBorder="1" applyAlignment="1" applyProtection="1">
      <alignment horizontal="center" vertical="center"/>
      <protection locked="0"/>
    </xf>
    <xf numFmtId="0" fontId="37" fillId="0" borderId="64" xfId="0" applyNumberFormat="1" applyFont="1" applyFill="1" applyBorder="1" applyAlignment="1" applyProtection="1">
      <alignment horizontal="centerContinuous" vertical="center"/>
      <protection locked="0"/>
    </xf>
    <xf numFmtId="20" fontId="49" fillId="0" borderId="128" xfId="0" applyNumberFormat="1" applyFont="1" applyFill="1" applyBorder="1" applyAlignment="1" applyProtection="1">
      <alignment horizontal="center" vertical="center"/>
      <protection locked="0"/>
    </xf>
    <xf numFmtId="20" fontId="49" fillId="0" borderId="127" xfId="0" applyNumberFormat="1" applyFont="1" applyFill="1" applyBorder="1" applyAlignment="1" applyProtection="1">
      <alignment horizontal="center" vertical="center"/>
      <protection locked="0"/>
    </xf>
    <xf numFmtId="20" fontId="20" fillId="8" borderId="66" xfId="0" applyNumberFormat="1" applyFont="1" applyFill="1" applyBorder="1" applyAlignment="1" applyProtection="1">
      <alignment horizontal="right" vertical="center"/>
    </xf>
    <xf numFmtId="0" fontId="31" fillId="0" borderId="128" xfId="0" applyFont="1" applyFill="1" applyBorder="1" applyAlignment="1" applyProtection="1">
      <alignment horizontal="center" vertical="center"/>
      <protection locked="0"/>
    </xf>
    <xf numFmtId="176" fontId="18" fillId="4" borderId="128" xfId="0" applyNumberFormat="1" applyFont="1" applyFill="1" applyBorder="1" applyAlignment="1" applyProtection="1">
      <alignment vertical="center"/>
    </xf>
    <xf numFmtId="176" fontId="18" fillId="4" borderId="129" xfId="0" applyNumberFormat="1" applyFont="1" applyFill="1" applyBorder="1" applyAlignment="1" applyProtection="1">
      <alignment vertical="center"/>
    </xf>
    <xf numFmtId="176" fontId="18" fillId="4" borderId="127" xfId="0" applyNumberFormat="1" applyFont="1" applyFill="1" applyBorder="1" applyAlignment="1" applyProtection="1">
      <alignment vertical="center"/>
    </xf>
    <xf numFmtId="0" fontId="18" fillId="4" borderId="65" xfId="0" applyFont="1" applyFill="1" applyBorder="1" applyAlignment="1" applyProtection="1">
      <alignment horizontal="center" vertical="center"/>
    </xf>
    <xf numFmtId="0" fontId="18" fillId="4" borderId="130" xfId="0" applyFont="1" applyFill="1" applyBorder="1" applyAlignment="1" applyProtection="1">
      <alignment horizontal="center" vertical="center"/>
    </xf>
    <xf numFmtId="0" fontId="18" fillId="4" borderId="129" xfId="0" applyFont="1" applyFill="1" applyBorder="1" applyAlignment="1" applyProtection="1">
      <alignment horizontal="center" vertical="center"/>
    </xf>
    <xf numFmtId="0" fontId="18" fillId="4" borderId="131" xfId="0" applyFont="1" applyFill="1" applyBorder="1" applyAlignment="1" applyProtection="1">
      <alignment horizontal="center" vertical="center"/>
    </xf>
    <xf numFmtId="181" fontId="31" fillId="5" borderId="132" xfId="0" applyNumberFormat="1" applyFont="1" applyFill="1" applyBorder="1" applyAlignment="1" applyProtection="1">
      <alignment horizontal="right" vertical="center"/>
    </xf>
    <xf numFmtId="181" fontId="31" fillId="5" borderId="129" xfId="0" applyNumberFormat="1" applyFont="1" applyFill="1" applyBorder="1" applyAlignment="1" applyProtection="1">
      <alignment horizontal="right" vertical="center"/>
    </xf>
    <xf numFmtId="181" fontId="31" fillId="10" borderId="129" xfId="0" applyNumberFormat="1" applyFont="1" applyFill="1" applyBorder="1" applyAlignment="1" applyProtection="1">
      <alignment horizontal="right" vertical="center"/>
    </xf>
    <xf numFmtId="181" fontId="31" fillId="10" borderId="133" xfId="0" applyNumberFormat="1" applyFont="1" applyFill="1" applyBorder="1" applyAlignment="1" applyProtection="1">
      <alignment horizontal="right" vertical="center"/>
    </xf>
    <xf numFmtId="181" fontId="30" fillId="10" borderId="130" xfId="0" applyNumberFormat="1" applyFont="1" applyFill="1" applyBorder="1" applyAlignment="1" applyProtection="1">
      <alignment horizontal="right" vertical="center"/>
    </xf>
    <xf numFmtId="181" fontId="30" fillId="10" borderId="131" xfId="0" applyNumberFormat="1" applyFont="1" applyFill="1" applyBorder="1" applyAlignment="1" applyProtection="1">
      <alignment horizontal="right" vertical="center"/>
    </xf>
    <xf numFmtId="20" fontId="45" fillId="0" borderId="128" xfId="0" applyNumberFormat="1" applyFont="1" applyFill="1" applyBorder="1" applyAlignment="1" applyProtection="1">
      <alignment horizontal="right" vertical="center"/>
      <protection locked="0"/>
    </xf>
    <xf numFmtId="20" fontId="45" fillId="0" borderId="131" xfId="0" applyNumberFormat="1" applyFont="1" applyFill="1" applyBorder="1" applyAlignment="1" applyProtection="1">
      <alignment horizontal="right" vertical="center"/>
      <protection locked="0"/>
    </xf>
    <xf numFmtId="181" fontId="38" fillId="5" borderId="65" xfId="0" applyNumberFormat="1" applyFont="1" applyFill="1" applyBorder="1" applyAlignment="1" applyProtection="1">
      <alignment horizontal="right" vertical="center"/>
    </xf>
    <xf numFmtId="0" fontId="50" fillId="0" borderId="65" xfId="0" applyNumberFormat="1" applyFont="1" applyFill="1" applyBorder="1" applyAlignment="1" applyProtection="1">
      <alignment horizontal="center" vertical="center"/>
      <protection locked="0"/>
    </xf>
    <xf numFmtId="181" fontId="30" fillId="5" borderId="130" xfId="0" applyNumberFormat="1" applyFont="1" applyFill="1" applyBorder="1" applyAlignment="1" applyProtection="1">
      <alignment horizontal="right" vertical="center"/>
    </xf>
    <xf numFmtId="181" fontId="30" fillId="5" borderId="127" xfId="0" applyNumberFormat="1" applyFont="1" applyFill="1" applyBorder="1" applyAlignment="1" applyProtection="1">
      <alignment horizontal="right" vertical="center"/>
    </xf>
    <xf numFmtId="0" fontId="18" fillId="0" borderId="65" xfId="0" applyFont="1" applyFill="1" applyBorder="1" applyAlignment="1" applyProtection="1">
      <alignment horizontal="center" vertical="center"/>
    </xf>
    <xf numFmtId="0" fontId="36" fillId="0" borderId="134" xfId="0" applyFont="1" applyFill="1" applyBorder="1" applyAlignment="1" applyProtection="1">
      <alignment horizontal="center" vertical="center"/>
    </xf>
    <xf numFmtId="0" fontId="38" fillId="6" borderId="65" xfId="0" applyNumberFormat="1" applyFont="1" applyFill="1" applyBorder="1" applyAlignment="1" applyProtection="1">
      <alignment horizontal="center" vertical="center"/>
    </xf>
    <xf numFmtId="2" fontId="30" fillId="5" borderId="135" xfId="0" applyNumberFormat="1" applyFont="1" applyFill="1" applyBorder="1" applyAlignment="1" applyProtection="1">
      <alignment vertical="center"/>
    </xf>
    <xf numFmtId="2" fontId="30" fillId="5" borderId="134" xfId="0" applyNumberFormat="1" applyFont="1" applyFill="1" applyBorder="1" applyAlignment="1" applyProtection="1">
      <alignment vertical="center"/>
    </xf>
    <xf numFmtId="38" fontId="30" fillId="5" borderId="5" xfId="1" applyFont="1" applyFill="1" applyBorder="1" applyAlignment="1" applyProtection="1">
      <alignment horizontal="center" vertical="center"/>
    </xf>
    <xf numFmtId="0" fontId="36" fillId="0" borderId="136" xfId="0" applyNumberFormat="1" applyFont="1" applyFill="1" applyBorder="1" applyAlignment="1" applyProtection="1">
      <alignment horizontal="center" vertical="center"/>
    </xf>
    <xf numFmtId="0" fontId="36" fillId="0" borderId="134" xfId="0" applyNumberFormat="1" applyFont="1" applyFill="1" applyBorder="1" applyAlignment="1" applyProtection="1">
      <alignment horizontal="center" vertical="center"/>
    </xf>
    <xf numFmtId="0" fontId="45" fillId="0" borderId="5" xfId="0" applyNumberFormat="1" applyFont="1" applyFill="1" applyBorder="1" applyAlignment="1" applyProtection="1">
      <alignment horizontal="center" vertical="center"/>
    </xf>
    <xf numFmtId="0" fontId="36" fillId="0" borderId="137" xfId="0" applyNumberFormat="1" applyFont="1" applyFill="1" applyBorder="1" applyAlignment="1" applyProtection="1">
      <alignment horizontal="center" vertical="center"/>
    </xf>
    <xf numFmtId="2" fontId="30" fillId="0" borderId="138" xfId="0" applyNumberFormat="1" applyFont="1" applyFill="1" applyBorder="1" applyAlignment="1" applyProtection="1">
      <alignment vertical="center"/>
    </xf>
    <xf numFmtId="2" fontId="30" fillId="0" borderId="134" xfId="0" applyNumberFormat="1" applyFont="1" applyFill="1" applyBorder="1" applyAlignment="1" applyProtection="1">
      <alignment vertical="center"/>
    </xf>
    <xf numFmtId="2" fontId="45" fillId="0" borderId="134" xfId="0" applyNumberFormat="1" applyFont="1" applyFill="1" applyBorder="1" applyAlignment="1" applyProtection="1">
      <alignment vertical="center"/>
    </xf>
    <xf numFmtId="181" fontId="30" fillId="0" borderId="26" xfId="0" applyNumberFormat="1" applyFont="1" applyFill="1" applyBorder="1" applyAlignment="1" applyProtection="1">
      <alignment vertical="center"/>
    </xf>
    <xf numFmtId="181" fontId="30" fillId="0" borderId="25" xfId="0" applyNumberFormat="1" applyFont="1" applyFill="1" applyBorder="1" applyAlignment="1" applyProtection="1">
      <alignment vertical="center"/>
    </xf>
    <xf numFmtId="0" fontId="20" fillId="0" borderId="134" xfId="0" applyFont="1" applyFill="1" applyBorder="1" applyAlignment="1" applyProtection="1">
      <alignment horizontal="center" vertical="center"/>
      <protection locked="0"/>
    </xf>
    <xf numFmtId="2" fontId="20" fillId="2" borderId="134" xfId="0" applyNumberFormat="1" applyFont="1" applyFill="1" applyBorder="1" applyAlignment="1" applyProtection="1">
      <alignment vertical="center"/>
    </xf>
    <xf numFmtId="0" fontId="18" fillId="0" borderId="128" xfId="0" quotePrefix="1" applyNumberFormat="1" applyFont="1" applyFill="1" applyBorder="1" applyAlignment="1" applyProtection="1">
      <alignment horizontal="centerContinuous" vertical="center"/>
    </xf>
    <xf numFmtId="0" fontId="36" fillId="0" borderId="65" xfId="0" applyFont="1" applyFill="1" applyBorder="1" applyAlignment="1" applyProtection="1">
      <alignment horizontal="center" vertical="center"/>
    </xf>
    <xf numFmtId="2" fontId="30" fillId="5" borderId="139" xfId="0" applyNumberFormat="1" applyFont="1" applyFill="1" applyBorder="1" applyAlignment="1" applyProtection="1">
      <alignment vertical="center"/>
    </xf>
    <xf numFmtId="2" fontId="30" fillId="5" borderId="65" xfId="0" applyNumberFormat="1" applyFont="1" applyFill="1" applyBorder="1" applyAlignment="1" applyProtection="1">
      <alignment vertical="center"/>
    </xf>
    <xf numFmtId="38" fontId="30" fillId="5" borderId="68" xfId="1" applyFont="1" applyFill="1" applyBorder="1" applyAlignment="1" applyProtection="1">
      <alignment horizontal="center" vertical="center"/>
    </xf>
    <xf numFmtId="0" fontId="36" fillId="0" borderId="140" xfId="0" applyNumberFormat="1" applyFont="1" applyFill="1" applyBorder="1" applyAlignment="1" applyProtection="1">
      <alignment horizontal="center" vertical="center"/>
    </xf>
    <xf numFmtId="0" fontId="36" fillId="0" borderId="65" xfId="0" applyNumberFormat="1" applyFont="1" applyFill="1" applyBorder="1" applyAlignment="1" applyProtection="1">
      <alignment horizontal="center" vertical="center"/>
    </xf>
    <xf numFmtId="0" fontId="36" fillId="0" borderId="141" xfId="0" applyNumberFormat="1" applyFont="1" applyFill="1" applyBorder="1" applyAlignment="1" applyProtection="1">
      <alignment horizontal="center" vertical="center"/>
    </xf>
    <xf numFmtId="2" fontId="30" fillId="0" borderId="64" xfId="0" applyNumberFormat="1" applyFont="1" applyFill="1" applyBorder="1" applyAlignment="1" applyProtection="1">
      <alignment vertical="center"/>
    </xf>
    <xf numFmtId="2" fontId="30" fillId="0" borderId="65" xfId="0" applyNumberFormat="1" applyFont="1" applyFill="1" applyBorder="1" applyAlignment="1" applyProtection="1">
      <alignment vertical="center"/>
    </xf>
    <xf numFmtId="2" fontId="45" fillId="0" borderId="65" xfId="0" applyNumberFormat="1" applyFont="1" applyFill="1" applyBorder="1" applyAlignment="1" applyProtection="1">
      <alignment vertical="center"/>
    </xf>
    <xf numFmtId="181" fontId="30" fillId="0" borderId="65" xfId="0" applyNumberFormat="1" applyFont="1" applyFill="1" applyBorder="1" applyAlignment="1" applyProtection="1">
      <alignment vertical="center"/>
    </xf>
    <xf numFmtId="181" fontId="30" fillId="0" borderId="128" xfId="0" applyNumberFormat="1" applyFont="1" applyFill="1" applyBorder="1" applyAlignment="1" applyProtection="1">
      <alignment vertical="center"/>
    </xf>
    <xf numFmtId="181" fontId="30" fillId="0" borderId="127" xfId="0" applyNumberFormat="1" applyFont="1" applyFill="1" applyBorder="1" applyAlignment="1" applyProtection="1">
      <alignment vertical="center"/>
    </xf>
    <xf numFmtId="181" fontId="30" fillId="0" borderId="129" xfId="0" applyNumberFormat="1" applyFont="1" applyFill="1" applyBorder="1" applyAlignment="1" applyProtection="1">
      <alignment vertical="center"/>
    </xf>
    <xf numFmtId="0" fontId="20" fillId="0" borderId="65" xfId="0" applyFont="1" applyFill="1" applyBorder="1" applyAlignment="1" applyProtection="1">
      <alignment horizontal="center" vertical="center"/>
      <protection locked="0"/>
    </xf>
    <xf numFmtId="181" fontId="20" fillId="10" borderId="130" xfId="0" applyNumberFormat="1" applyFont="1" applyFill="1" applyBorder="1" applyAlignment="1" applyProtection="1">
      <alignment horizontal="right" vertical="center"/>
    </xf>
    <xf numFmtId="181" fontId="20" fillId="10" borderId="131" xfId="0" applyNumberFormat="1" applyFont="1" applyFill="1" applyBorder="1" applyAlignment="1" applyProtection="1">
      <alignment horizontal="right" vertical="center"/>
    </xf>
    <xf numFmtId="20" fontId="44" fillId="0" borderId="128" xfId="0" applyNumberFormat="1" applyFont="1" applyFill="1" applyBorder="1" applyAlignment="1" applyProtection="1">
      <alignment horizontal="right" vertical="center"/>
      <protection locked="0"/>
    </xf>
    <xf numFmtId="20" fontId="44" fillId="0" borderId="131" xfId="0" applyNumberFormat="1" applyFont="1" applyFill="1" applyBorder="1" applyAlignment="1" applyProtection="1">
      <alignment horizontal="right" vertical="center"/>
      <protection locked="0"/>
    </xf>
    <xf numFmtId="0" fontId="51" fillId="0" borderId="65" xfId="0" applyNumberFormat="1" applyFont="1" applyFill="1" applyBorder="1" applyAlignment="1" applyProtection="1">
      <alignment horizontal="center" vertical="center"/>
      <protection locked="0"/>
    </xf>
    <xf numFmtId="181" fontId="20" fillId="5" borderId="130" xfId="0" applyNumberFormat="1" applyFont="1" applyFill="1" applyBorder="1" applyAlignment="1" applyProtection="1">
      <alignment horizontal="right" vertical="center"/>
    </xf>
    <xf numFmtId="181" fontId="20" fillId="10" borderId="142" xfId="0" applyNumberFormat="1" applyFont="1" applyFill="1" applyBorder="1" applyAlignment="1" applyProtection="1">
      <alignment horizontal="right" vertical="center"/>
    </xf>
    <xf numFmtId="181" fontId="20" fillId="10" borderId="44" xfId="0" applyNumberFormat="1" applyFont="1" applyFill="1" applyBorder="1" applyAlignment="1" applyProtection="1">
      <alignment horizontal="right" vertical="center"/>
    </xf>
    <xf numFmtId="20" fontId="44" fillId="0" borderId="40" xfId="0" applyNumberFormat="1" applyFont="1" applyFill="1" applyBorder="1" applyAlignment="1" applyProtection="1">
      <alignment horizontal="right" vertical="center"/>
      <protection locked="0"/>
    </xf>
    <xf numFmtId="20" fontId="44" fillId="0" borderId="44" xfId="0" applyNumberFormat="1" applyFont="1" applyFill="1" applyBorder="1" applyAlignment="1" applyProtection="1">
      <alignment horizontal="right" vertical="center"/>
      <protection locked="0"/>
    </xf>
    <xf numFmtId="0" fontId="51" fillId="0" borderId="67" xfId="0" applyNumberFormat="1" applyFont="1" applyFill="1" applyBorder="1" applyAlignment="1" applyProtection="1">
      <alignment horizontal="center" vertical="center"/>
      <protection locked="0"/>
    </xf>
    <xf numFmtId="181" fontId="20" fillId="5" borderId="142" xfId="0" applyNumberFormat="1" applyFont="1" applyFill="1" applyBorder="1" applyAlignment="1" applyProtection="1">
      <alignment horizontal="right" vertical="center"/>
    </xf>
    <xf numFmtId="0" fontId="20" fillId="0" borderId="65" xfId="0" applyFont="1" applyFill="1" applyBorder="1" applyAlignment="1" applyProtection="1">
      <alignment horizontal="center" vertical="center"/>
    </xf>
    <xf numFmtId="0" fontId="36" fillId="0" borderId="143" xfId="0" applyNumberFormat="1" applyFont="1" applyFill="1" applyBorder="1" applyAlignment="1" applyProtection="1">
      <alignment horizontal="center" vertical="center"/>
    </xf>
    <xf numFmtId="0" fontId="36" fillId="0" borderId="144" xfId="0" applyNumberFormat="1" applyFont="1" applyFill="1" applyBorder="1" applyAlignment="1" applyProtection="1">
      <alignment horizontal="center" vertical="center"/>
    </xf>
    <xf numFmtId="0" fontId="45" fillId="0" borderId="144" xfId="0" applyNumberFormat="1" applyFont="1" applyFill="1" applyBorder="1" applyAlignment="1" applyProtection="1">
      <alignment horizontal="center" vertical="center"/>
    </xf>
    <xf numFmtId="0" fontId="36" fillId="0" borderId="145" xfId="0" applyNumberFormat="1" applyFont="1" applyFill="1" applyBorder="1" applyAlignment="1" applyProtection="1">
      <alignment horizontal="center" vertical="center"/>
    </xf>
    <xf numFmtId="2" fontId="30" fillId="0" borderId="106" xfId="0" applyNumberFormat="1" applyFont="1" applyFill="1" applyBorder="1" applyAlignment="1" applyProtection="1">
      <alignment vertical="center"/>
    </xf>
    <xf numFmtId="2" fontId="30" fillId="0" borderId="67" xfId="0" applyNumberFormat="1" applyFont="1" applyFill="1" applyBorder="1" applyAlignment="1" applyProtection="1">
      <alignment vertical="center"/>
    </xf>
    <xf numFmtId="2" fontId="45" fillId="0" borderId="67" xfId="0" applyNumberFormat="1" applyFont="1" applyFill="1" applyBorder="1" applyAlignment="1" applyProtection="1">
      <alignment vertical="center"/>
    </xf>
    <xf numFmtId="181" fontId="30" fillId="0" borderId="39" xfId="0" applyNumberFormat="1" applyFont="1" applyFill="1" applyBorder="1" applyAlignment="1" applyProtection="1">
      <alignment vertical="center"/>
    </xf>
    <xf numFmtId="0" fontId="19" fillId="0" borderId="0" xfId="0" applyNumberFormat="1" applyFont="1" applyFill="1" applyAlignment="1" applyProtection="1">
      <alignment vertical="center"/>
    </xf>
    <xf numFmtId="20" fontId="20" fillId="4" borderId="141" xfId="0" applyNumberFormat="1" applyFont="1" applyFill="1" applyBorder="1" applyAlignment="1" applyProtection="1">
      <alignment horizontal="right" vertical="center"/>
    </xf>
    <xf numFmtId="1" fontId="20" fillId="4" borderId="146" xfId="0" applyNumberFormat="1" applyFont="1" applyFill="1" applyBorder="1" applyAlignment="1" applyProtection="1">
      <alignment horizontal="center" vertical="center"/>
    </xf>
    <xf numFmtId="176" fontId="20" fillId="4" borderId="147" xfId="0" applyNumberFormat="1" applyFont="1" applyFill="1" applyBorder="1" applyAlignment="1" applyProtection="1">
      <alignment horizontal="center" vertical="center"/>
    </xf>
    <xf numFmtId="176" fontId="20" fillId="4" borderId="148" xfId="0" applyNumberFormat="1" applyFont="1" applyFill="1" applyBorder="1" applyAlignment="1" applyProtection="1">
      <alignment horizontal="center" vertical="center"/>
    </xf>
    <xf numFmtId="1" fontId="20" fillId="4" borderId="149" xfId="0" applyNumberFormat="1" applyFont="1" applyFill="1" applyBorder="1" applyAlignment="1" applyProtection="1">
      <alignment horizontal="center" vertical="center"/>
    </xf>
    <xf numFmtId="1" fontId="20" fillId="4" borderId="150" xfId="0" applyNumberFormat="1" applyFont="1" applyFill="1" applyBorder="1" applyAlignment="1" applyProtection="1">
      <alignment horizontal="center" vertical="center"/>
    </xf>
    <xf numFmtId="1" fontId="20" fillId="4" borderId="147" xfId="0" applyNumberFormat="1" applyFont="1" applyFill="1" applyBorder="1" applyAlignment="1" applyProtection="1">
      <alignment horizontal="center" vertical="center"/>
    </xf>
    <xf numFmtId="1" fontId="20" fillId="4" borderId="151" xfId="0" applyNumberFormat="1" applyFont="1" applyFill="1" applyBorder="1" applyAlignment="1" applyProtection="1">
      <alignment horizontal="center" vertical="center"/>
    </xf>
    <xf numFmtId="181" fontId="19" fillId="5" borderId="150" xfId="0" applyNumberFormat="1" applyFont="1" applyFill="1" applyBorder="1" applyAlignment="1" applyProtection="1">
      <alignment vertical="center"/>
    </xf>
    <xf numFmtId="181" fontId="19" fillId="5" borderId="151" xfId="0" applyNumberFormat="1" applyFont="1" applyFill="1" applyBorder="1" applyAlignment="1" applyProtection="1">
      <alignment vertical="center"/>
    </xf>
    <xf numFmtId="181" fontId="42" fillId="5" borderId="149" xfId="0" applyNumberFormat="1" applyFont="1" applyFill="1" applyBorder="1" applyAlignment="1" applyProtection="1">
      <alignment horizontal="right" vertical="center"/>
    </xf>
    <xf numFmtId="181" fontId="42" fillId="5" borderId="152" xfId="0" applyNumberFormat="1" applyFont="1" applyFill="1" applyBorder="1" applyAlignment="1" applyProtection="1">
      <alignment horizontal="right" vertical="center"/>
    </xf>
    <xf numFmtId="0" fontId="20" fillId="0" borderId="153" xfId="0" applyNumberFormat="1" applyFont="1" applyFill="1" applyBorder="1" applyAlignment="1" applyProtection="1">
      <alignment horizontal="center" vertical="center"/>
    </xf>
    <xf numFmtId="0" fontId="52" fillId="0" borderId="0" xfId="0" applyFont="1" applyFill="1" applyAlignment="1" applyProtection="1">
      <alignment horizontal="center" vertical="center"/>
    </xf>
    <xf numFmtId="184" fontId="42" fillId="5" borderId="0" xfId="0" applyNumberFormat="1" applyFont="1" applyFill="1" applyBorder="1" applyAlignment="1" applyProtection="1">
      <alignment horizontal="center" vertical="center"/>
    </xf>
    <xf numFmtId="2" fontId="20" fillId="2" borderId="154" xfId="0" applyNumberFormat="1" applyFont="1" applyFill="1" applyBorder="1" applyAlignment="1" applyProtection="1">
      <alignment vertical="center"/>
    </xf>
    <xf numFmtId="176" fontId="41" fillId="0" borderId="0" xfId="0" applyNumberFormat="1" applyFont="1" applyFill="1" applyBorder="1" applyAlignment="1" applyProtection="1">
      <alignment vertical="center"/>
    </xf>
    <xf numFmtId="0" fontId="20" fillId="0" borderId="0" xfId="0" applyNumberFormat="1" applyFont="1" applyFill="1" applyBorder="1" applyAlignment="1" applyProtection="1">
      <alignment horizontal="center" vertical="center"/>
    </xf>
    <xf numFmtId="0" fontId="20" fillId="0" borderId="155" xfId="0" applyNumberFormat="1" applyFont="1" applyFill="1" applyBorder="1" applyAlignment="1" applyProtection="1">
      <alignment horizontal="right" vertical="center"/>
    </xf>
    <xf numFmtId="38" fontId="32" fillId="5" borderId="156" xfId="1" applyFont="1" applyFill="1" applyBorder="1" applyAlignment="1" applyProtection="1">
      <alignment horizontal="center" vertical="center"/>
    </xf>
    <xf numFmtId="0" fontId="52" fillId="0" borderId="0" xfId="0" applyFont="1" applyFill="1" applyAlignment="1" applyProtection="1">
      <alignment vertical="center"/>
    </xf>
    <xf numFmtId="2" fontId="52" fillId="0" borderId="0" xfId="0" applyNumberFormat="1" applyFont="1" applyFill="1" applyAlignment="1" applyProtection="1">
      <alignment vertical="center"/>
    </xf>
    <xf numFmtId="0" fontId="20" fillId="7" borderId="0" xfId="0" applyFont="1" applyFill="1" applyBorder="1" applyAlignment="1" applyProtection="1">
      <alignment horizontal="center" vertical="center"/>
    </xf>
    <xf numFmtId="0" fontId="32" fillId="0" borderId="0" xfId="0" applyFont="1" applyFill="1" applyAlignment="1" applyProtection="1">
      <alignment horizontal="right" vertical="center"/>
    </xf>
    <xf numFmtId="176" fontId="18" fillId="4" borderId="157" xfId="0" applyNumberFormat="1" applyFont="1" applyFill="1" applyBorder="1" applyAlignment="1" applyProtection="1">
      <alignment horizontal="right" vertical="center"/>
    </xf>
    <xf numFmtId="176" fontId="18" fillId="4" borderId="158" xfId="0" applyNumberFormat="1" applyFont="1" applyFill="1" applyBorder="1" applyAlignment="1" applyProtection="1">
      <alignment horizontal="right" vertical="center"/>
    </xf>
    <xf numFmtId="176" fontId="27" fillId="4" borderId="152" xfId="0" applyNumberFormat="1" applyFont="1" applyFill="1" applyBorder="1" applyAlignment="1" applyProtection="1">
      <alignment horizontal="centerContinuous" vertical="center"/>
    </xf>
    <xf numFmtId="1" fontId="20" fillId="4" borderId="152" xfId="0" applyNumberFormat="1" applyFont="1" applyFill="1" applyBorder="1" applyAlignment="1" applyProtection="1">
      <alignment horizontal="center" vertical="center"/>
    </xf>
    <xf numFmtId="1" fontId="20" fillId="4" borderId="159" xfId="0" applyNumberFormat="1" applyFont="1" applyFill="1" applyBorder="1" applyAlignment="1" applyProtection="1">
      <alignment horizontal="center" vertical="center"/>
    </xf>
    <xf numFmtId="181" fontId="19" fillId="5" borderId="160" xfId="0" applyNumberFormat="1" applyFont="1" applyFill="1" applyBorder="1" applyAlignment="1" applyProtection="1">
      <alignment vertical="center"/>
    </xf>
    <xf numFmtId="0" fontId="42" fillId="0" borderId="161" xfId="0" quotePrefix="1" applyFont="1" applyFill="1" applyBorder="1" applyAlignment="1" applyProtection="1">
      <alignment horizontal="left" vertical="center"/>
    </xf>
    <xf numFmtId="0" fontId="42" fillId="0" borderId="161" xfId="0" quotePrefix="1" applyFont="1" applyFill="1" applyBorder="1" applyAlignment="1" applyProtection="1">
      <alignment horizontal="right" vertical="center"/>
    </xf>
    <xf numFmtId="2" fontId="36" fillId="5" borderId="48" xfId="1" applyNumberFormat="1" applyFont="1" applyFill="1" applyBorder="1" applyAlignment="1" applyProtection="1">
      <alignment horizontal="right" vertical="center"/>
    </xf>
    <xf numFmtId="181" fontId="20" fillId="0" borderId="0" xfId="0" applyNumberFormat="1" applyFont="1" applyFill="1" applyBorder="1" applyAlignment="1" applyProtection="1">
      <alignment horizontal="center" vertical="center"/>
    </xf>
    <xf numFmtId="0" fontId="32" fillId="0" borderId="0" xfId="0" applyFont="1" applyFill="1" applyAlignment="1" applyProtection="1">
      <alignment horizontal="center" vertical="center"/>
    </xf>
    <xf numFmtId="0" fontId="20" fillId="0" borderId="0" xfId="0" applyFont="1" applyFill="1" applyBorder="1" applyAlignment="1" applyProtection="1">
      <alignment horizontal="right" vertical="top"/>
    </xf>
    <xf numFmtId="182" fontId="56" fillId="4" borderId="0" xfId="1" applyNumberFormat="1" applyFont="1" applyFill="1" applyBorder="1" applyAlignment="1" applyProtection="1">
      <alignment horizontal="center" vertical="center"/>
    </xf>
    <xf numFmtId="182" fontId="56" fillId="0" borderId="0" xfId="1" applyNumberFormat="1" applyFont="1" applyFill="1" applyBorder="1" applyAlignment="1" applyProtection="1">
      <alignment horizontal="center" vertical="center"/>
    </xf>
    <xf numFmtId="0" fontId="33" fillId="0" borderId="0" xfId="0" applyFont="1" applyFill="1" applyBorder="1" applyAlignment="1" applyProtection="1">
      <alignment vertical="top" wrapText="1"/>
    </xf>
    <xf numFmtId="0" fontId="33" fillId="0" borderId="0" xfId="0" applyFont="1" applyFill="1" applyBorder="1" applyAlignment="1" applyProtection="1">
      <alignment horizontal="left" vertical="top" wrapText="1"/>
    </xf>
    <xf numFmtId="0" fontId="32" fillId="0" borderId="0" xfId="0" applyFont="1" applyFill="1" applyBorder="1" applyAlignment="1" applyProtection="1">
      <alignment horizontal="center" vertical="center"/>
    </xf>
    <xf numFmtId="0" fontId="38" fillId="0" borderId="0" xfId="0" applyFont="1" applyFill="1" applyBorder="1" applyAlignment="1" applyProtection="1">
      <alignment horizontal="center" vertical="top"/>
    </xf>
    <xf numFmtId="2" fontId="20" fillId="11" borderId="0" xfId="0" applyNumberFormat="1" applyFont="1" applyFill="1" applyBorder="1" applyAlignment="1" applyProtection="1">
      <alignment horizontal="right" vertical="center"/>
    </xf>
    <xf numFmtId="0" fontId="18" fillId="0" borderId="0" xfId="0" quotePrefix="1" applyFont="1" applyFill="1" applyAlignment="1" applyProtection="1">
      <alignment vertical="center"/>
    </xf>
    <xf numFmtId="2" fontId="57" fillId="0" borderId="0" xfId="0" applyNumberFormat="1" applyFont="1" applyFill="1" applyBorder="1" applyAlignment="1" applyProtection="1">
      <alignment horizontal="center" vertical="center"/>
    </xf>
    <xf numFmtId="0" fontId="32" fillId="0" borderId="0" xfId="0" applyFont="1" applyFill="1" applyAlignment="1" applyProtection="1">
      <alignment vertical="center"/>
    </xf>
    <xf numFmtId="2" fontId="20" fillId="0" borderId="0" xfId="0" applyNumberFormat="1" applyFont="1" applyFill="1" applyAlignment="1" applyProtection="1">
      <alignment vertical="center"/>
    </xf>
    <xf numFmtId="0" fontId="58" fillId="12" borderId="162" xfId="3" applyFont="1" applyFill="1" applyBorder="1" applyAlignment="1">
      <alignment vertical="center"/>
    </xf>
    <xf numFmtId="0" fontId="20" fillId="0" borderId="163" xfId="0" applyFont="1" applyFill="1" applyBorder="1" applyAlignment="1" applyProtection="1">
      <alignment vertical="center"/>
    </xf>
    <xf numFmtId="2" fontId="20" fillId="0" borderId="163" xfId="0" applyNumberFormat="1" applyFont="1" applyFill="1" applyBorder="1" applyAlignment="1" applyProtection="1">
      <alignment vertical="center"/>
    </xf>
    <xf numFmtId="2" fontId="20" fillId="0" borderId="164" xfId="0" applyNumberFormat="1" applyFont="1" applyFill="1" applyBorder="1" applyAlignment="1" applyProtection="1">
      <alignment vertical="center"/>
    </xf>
    <xf numFmtId="1" fontId="53" fillId="0" borderId="165" xfId="3" applyNumberFormat="1" applyFont="1" applyFill="1" applyBorder="1" applyAlignment="1">
      <alignment horizontal="center" vertical="center"/>
    </xf>
    <xf numFmtId="0" fontId="18" fillId="0" borderId="162" xfId="3" applyFont="1" applyBorder="1" applyAlignment="1">
      <alignment vertical="center"/>
    </xf>
    <xf numFmtId="2" fontId="18" fillId="0" borderId="163" xfId="0" applyNumberFormat="1" applyFont="1" applyFill="1" applyBorder="1" applyAlignment="1" applyProtection="1">
      <alignment vertical="center"/>
    </xf>
    <xf numFmtId="2" fontId="18" fillId="0" borderId="164" xfId="0" applyNumberFormat="1" applyFont="1" applyFill="1" applyBorder="1" applyAlignment="1" applyProtection="1">
      <alignment vertical="center"/>
    </xf>
    <xf numFmtId="0" fontId="58" fillId="12" borderId="166" xfId="3" applyFont="1" applyFill="1" applyBorder="1" applyAlignment="1">
      <alignment vertical="center"/>
    </xf>
    <xf numFmtId="0" fontId="20" fillId="0" borderId="167" xfId="0" applyFont="1" applyFill="1" applyBorder="1" applyAlignment="1" applyProtection="1">
      <alignment vertical="center"/>
    </xf>
    <xf numFmtId="2" fontId="20" fillId="0" borderId="167" xfId="0" applyNumberFormat="1" applyFont="1" applyFill="1" applyBorder="1" applyAlignment="1" applyProtection="1">
      <alignment vertical="center"/>
    </xf>
    <xf numFmtId="2" fontId="20" fillId="0" borderId="168" xfId="0" applyNumberFormat="1" applyFont="1" applyFill="1" applyBorder="1" applyAlignment="1" applyProtection="1">
      <alignment vertical="center"/>
    </xf>
    <xf numFmtId="1" fontId="53" fillId="0" borderId="169" xfId="3" applyNumberFormat="1" applyFont="1" applyFill="1" applyBorder="1" applyAlignment="1">
      <alignment horizontal="center" vertical="center"/>
    </xf>
    <xf numFmtId="0" fontId="18" fillId="0" borderId="166" xfId="3" applyFont="1" applyBorder="1" applyAlignment="1">
      <alignment vertical="center"/>
    </xf>
    <xf numFmtId="2" fontId="18" fillId="0" borderId="167" xfId="0" applyNumberFormat="1" applyFont="1" applyFill="1" applyBorder="1" applyAlignment="1" applyProtection="1">
      <alignment vertical="center"/>
    </xf>
    <xf numFmtId="2" fontId="18" fillId="0" borderId="168" xfId="0" applyNumberFormat="1" applyFont="1" applyFill="1" applyBorder="1" applyAlignment="1" applyProtection="1">
      <alignment vertical="center"/>
    </xf>
    <xf numFmtId="0" fontId="32" fillId="0" borderId="170" xfId="0" applyNumberFormat="1" applyFont="1" applyFill="1" applyBorder="1" applyAlignment="1" applyProtection="1">
      <alignment horizontal="center" vertical="center"/>
    </xf>
    <xf numFmtId="0" fontId="32" fillId="0" borderId="171" xfId="0" applyNumberFormat="1" applyFont="1" applyFill="1" applyBorder="1" applyAlignment="1" applyProtection="1">
      <alignment horizontal="center" vertical="center"/>
    </xf>
    <xf numFmtId="0" fontId="32" fillId="0" borderId="172" xfId="0" applyNumberFormat="1" applyFont="1" applyFill="1" applyBorder="1" applyAlignment="1" applyProtection="1">
      <alignment horizontal="center" vertical="center"/>
    </xf>
    <xf numFmtId="0" fontId="18" fillId="0" borderId="166" xfId="0" applyFont="1" applyFill="1" applyBorder="1" applyAlignment="1" applyProtection="1">
      <alignment vertical="center"/>
    </xf>
    <xf numFmtId="0" fontId="32" fillId="0" borderId="173" xfId="0" applyNumberFormat="1" applyFont="1" applyFill="1" applyBorder="1" applyAlignment="1" applyProtection="1">
      <alignment horizontal="center" vertical="center"/>
    </xf>
    <xf numFmtId="0" fontId="32" fillId="0" borderId="174" xfId="0" applyNumberFormat="1" applyFont="1" applyFill="1" applyBorder="1" applyAlignment="1" applyProtection="1">
      <alignment horizontal="center" vertical="center"/>
    </xf>
    <xf numFmtId="0" fontId="32" fillId="0" borderId="175" xfId="0" applyNumberFormat="1" applyFont="1" applyFill="1" applyBorder="1" applyAlignment="1" applyProtection="1">
      <alignment horizontal="center" vertical="center"/>
    </xf>
    <xf numFmtId="0" fontId="32" fillId="0" borderId="176" xfId="0" applyNumberFormat="1" applyFont="1" applyFill="1" applyBorder="1" applyAlignment="1" applyProtection="1">
      <alignment horizontal="center" vertical="center"/>
    </xf>
    <xf numFmtId="0" fontId="32" fillId="0" borderId="177" xfId="0" applyNumberFormat="1" applyFont="1" applyFill="1" applyBorder="1" applyAlignment="1" applyProtection="1">
      <alignment horizontal="center" vertical="center"/>
    </xf>
    <xf numFmtId="0" fontId="32" fillId="0" borderId="178" xfId="0" applyNumberFormat="1" applyFont="1" applyFill="1" applyBorder="1" applyAlignment="1" applyProtection="1">
      <alignment horizontal="center" vertical="center"/>
    </xf>
    <xf numFmtId="2" fontId="32" fillId="0" borderId="0" xfId="0" applyNumberFormat="1" applyFont="1" applyFill="1" applyBorder="1" applyAlignment="1" applyProtection="1">
      <alignment horizontal="center" vertical="center"/>
    </xf>
    <xf numFmtId="0" fontId="30" fillId="0" borderId="0" xfId="0" quotePrefix="1" applyFont="1" applyFill="1" applyBorder="1" applyAlignment="1" applyProtection="1">
      <alignment horizontal="center" vertical="center"/>
    </xf>
    <xf numFmtId="1" fontId="53" fillId="0" borderId="179" xfId="3" applyNumberFormat="1" applyFont="1" applyFill="1" applyBorder="1" applyAlignment="1">
      <alignment horizontal="center" vertical="center"/>
    </xf>
    <xf numFmtId="0" fontId="18" fillId="0" borderId="180" xfId="0" applyFont="1" applyFill="1" applyBorder="1" applyAlignment="1" applyProtection="1">
      <alignment vertical="center"/>
    </xf>
    <xf numFmtId="2" fontId="18" fillId="0" borderId="181" xfId="0" applyNumberFormat="1" applyFont="1" applyFill="1" applyBorder="1" applyAlignment="1" applyProtection="1">
      <alignment vertical="center"/>
    </xf>
    <xf numFmtId="2" fontId="18" fillId="0" borderId="182" xfId="0" applyNumberFormat="1" applyFont="1" applyFill="1" applyBorder="1" applyAlignment="1" applyProtection="1">
      <alignment vertical="center"/>
    </xf>
    <xf numFmtId="1" fontId="53" fillId="0" borderId="183" xfId="3" applyNumberFormat="1" applyFont="1" applyFill="1" applyBorder="1" applyAlignment="1">
      <alignment horizontal="center" vertical="center"/>
    </xf>
    <xf numFmtId="0" fontId="18" fillId="0" borderId="184" xfId="0" applyFont="1" applyFill="1" applyBorder="1" applyAlignment="1" applyProtection="1">
      <alignment vertical="center"/>
    </xf>
    <xf numFmtId="2" fontId="18" fillId="0" borderId="185" xfId="0" applyNumberFormat="1" applyFont="1" applyFill="1" applyBorder="1" applyAlignment="1" applyProtection="1">
      <alignment vertical="center"/>
    </xf>
    <xf numFmtId="2" fontId="18" fillId="0" borderId="186" xfId="0" applyNumberFormat="1" applyFont="1" applyFill="1" applyBorder="1" applyAlignment="1" applyProtection="1">
      <alignment vertical="center"/>
    </xf>
    <xf numFmtId="183" fontId="20" fillId="12" borderId="187" xfId="0" applyNumberFormat="1" applyFont="1" applyFill="1" applyBorder="1" applyAlignment="1" applyProtection="1">
      <alignment horizontal="center" vertical="center"/>
    </xf>
    <xf numFmtId="183" fontId="20" fillId="12" borderId="188" xfId="0" applyNumberFormat="1" applyFont="1" applyFill="1" applyBorder="1" applyAlignment="1" applyProtection="1">
      <alignment horizontal="center" vertical="center"/>
    </xf>
    <xf numFmtId="183" fontId="20" fillId="12" borderId="189" xfId="0" applyNumberFormat="1" applyFont="1" applyFill="1" applyBorder="1" applyAlignment="1" applyProtection="1">
      <alignment horizontal="center" vertical="center"/>
    </xf>
    <xf numFmtId="183" fontId="20" fillId="0" borderId="170" xfId="0" applyNumberFormat="1" applyFont="1" applyFill="1" applyBorder="1" applyAlignment="1" applyProtection="1">
      <alignment horizontal="center" vertical="center"/>
    </xf>
    <xf numFmtId="183" fontId="20" fillId="0" borderId="171" xfId="0" applyNumberFormat="1" applyFont="1" applyFill="1" applyBorder="1" applyAlignment="1" applyProtection="1">
      <alignment horizontal="center" vertical="center"/>
    </xf>
    <xf numFmtId="183" fontId="20" fillId="0" borderId="172" xfId="0" applyNumberFormat="1" applyFont="1" applyFill="1" applyBorder="1" applyAlignment="1" applyProtection="1">
      <alignment horizontal="center" vertical="center"/>
    </xf>
    <xf numFmtId="183" fontId="20" fillId="0" borderId="173" xfId="0" applyNumberFormat="1" applyFont="1" applyFill="1" applyBorder="1" applyAlignment="1" applyProtection="1">
      <alignment horizontal="center" vertical="center"/>
    </xf>
    <xf numFmtId="183" fontId="20" fillId="0" borderId="174" xfId="0" applyNumberFormat="1" applyFont="1" applyFill="1" applyBorder="1" applyAlignment="1" applyProtection="1">
      <alignment horizontal="center" vertical="center"/>
    </xf>
    <xf numFmtId="183" fontId="20" fillId="0" borderId="175" xfId="0" applyNumberFormat="1" applyFont="1" applyFill="1" applyBorder="1" applyAlignment="1" applyProtection="1">
      <alignment horizontal="center" vertical="center"/>
    </xf>
    <xf numFmtId="183" fontId="20" fillId="0" borderId="176" xfId="0" applyNumberFormat="1" applyFont="1" applyFill="1" applyBorder="1" applyAlignment="1" applyProtection="1">
      <alignment horizontal="center" vertical="center"/>
    </xf>
    <xf numFmtId="183" fontId="20" fillId="0" borderId="177" xfId="0" applyNumberFormat="1" applyFont="1" applyFill="1" applyBorder="1" applyAlignment="1" applyProtection="1">
      <alignment horizontal="center" vertical="center"/>
    </xf>
    <xf numFmtId="0" fontId="30" fillId="0" borderId="0" xfId="0" quotePrefix="1" applyFont="1" applyFill="1" applyBorder="1" applyAlignment="1" applyProtection="1">
      <alignment horizontal="center" vertical="center" textRotation="255"/>
    </xf>
    <xf numFmtId="38" fontId="39" fillId="0" borderId="190" xfId="1" applyFont="1" applyFill="1" applyBorder="1" applyAlignment="1" applyProtection="1">
      <alignment horizontal="center" vertical="center"/>
      <protection locked="0"/>
    </xf>
    <xf numFmtId="185" fontId="36" fillId="0" borderId="65" xfId="0" applyNumberFormat="1" applyFont="1" applyFill="1" applyBorder="1" applyAlignment="1" applyProtection="1">
      <alignment horizontal="center" vertical="center"/>
      <protection locked="0"/>
    </xf>
    <xf numFmtId="0" fontId="38" fillId="0" borderId="191" xfId="0" applyFont="1" applyFill="1" applyBorder="1" applyAlignment="1" applyProtection="1">
      <alignment horizontal="center" vertical="center" wrapText="1"/>
    </xf>
    <xf numFmtId="181" fontId="30" fillId="0" borderId="66" xfId="0" applyNumberFormat="1" applyFont="1" applyFill="1" applyBorder="1" applyAlignment="1" applyProtection="1">
      <alignment vertical="center"/>
    </xf>
    <xf numFmtId="183" fontId="20" fillId="12" borderId="0" xfId="0" applyNumberFormat="1" applyFont="1" applyFill="1" applyBorder="1" applyAlignment="1" applyProtection="1">
      <alignment horizontal="center" vertical="center"/>
    </xf>
    <xf numFmtId="183" fontId="20" fillId="0" borderId="0" xfId="0" applyNumberFormat="1" applyFont="1" applyFill="1" applyBorder="1" applyAlignment="1" applyProtection="1">
      <alignment horizontal="center" vertical="center"/>
    </xf>
    <xf numFmtId="0" fontId="38" fillId="0" borderId="42" xfId="0" applyFont="1" applyFill="1" applyBorder="1" applyAlignment="1" applyProtection="1">
      <alignment horizontal="center" vertical="center"/>
    </xf>
    <xf numFmtId="0" fontId="38" fillId="0" borderId="192" xfId="0" applyFont="1" applyFill="1" applyBorder="1" applyAlignment="1" applyProtection="1">
      <alignment horizontal="center" vertical="center" wrapText="1"/>
    </xf>
    <xf numFmtId="0" fontId="38" fillId="0" borderId="193" xfId="0" applyFont="1" applyFill="1" applyBorder="1" applyAlignment="1" applyProtection="1">
      <alignment horizontal="center" vertical="center" wrapText="1"/>
    </xf>
    <xf numFmtId="0" fontId="38" fillId="0" borderId="194" xfId="0" applyFont="1" applyFill="1" applyBorder="1" applyAlignment="1" applyProtection="1">
      <alignment horizontal="center" vertical="center" wrapText="1"/>
    </xf>
    <xf numFmtId="2" fontId="30" fillId="5" borderId="195" xfId="0" applyNumberFormat="1" applyFont="1" applyFill="1" applyBorder="1" applyAlignment="1" applyProtection="1">
      <alignment vertical="center"/>
    </xf>
    <xf numFmtId="2" fontId="30" fillId="5" borderId="196" xfId="0" applyNumberFormat="1" applyFont="1" applyFill="1" applyBorder="1" applyAlignment="1" applyProtection="1">
      <alignment vertical="center"/>
    </xf>
    <xf numFmtId="180" fontId="30" fillId="5" borderId="196" xfId="0" applyNumberFormat="1" applyFont="1" applyFill="1" applyBorder="1" applyAlignment="1" applyProtection="1">
      <alignment vertical="center"/>
    </xf>
    <xf numFmtId="181" fontId="30" fillId="0" borderId="197" xfId="0" applyNumberFormat="1" applyFont="1" applyFill="1" applyBorder="1" applyAlignment="1" applyProtection="1">
      <alignment vertical="center"/>
    </xf>
    <xf numFmtId="0" fontId="36" fillId="5" borderId="117" xfId="0" applyFont="1" applyFill="1" applyBorder="1" applyAlignment="1" applyProtection="1">
      <alignment horizontal="center" vertical="center" wrapText="1"/>
    </xf>
    <xf numFmtId="0" fontId="20" fillId="0" borderId="0" xfId="0" applyFont="1" applyFill="1" applyBorder="1" applyAlignment="1" applyProtection="1">
      <alignment horizontal="left" vertical="top"/>
    </xf>
    <xf numFmtId="0" fontId="36" fillId="5" borderId="121" xfId="0" applyFont="1" applyFill="1" applyBorder="1" applyAlignment="1" applyProtection="1">
      <alignment horizontal="center" vertical="center" wrapText="1"/>
    </xf>
    <xf numFmtId="0" fontId="36" fillId="5" borderId="198" xfId="0" applyFont="1" applyFill="1" applyBorder="1" applyAlignment="1" applyProtection="1">
      <alignment horizontal="center" vertical="center" wrapText="1"/>
    </xf>
    <xf numFmtId="0" fontId="36" fillId="5" borderId="117" xfId="0" quotePrefix="1" applyFont="1" applyFill="1" applyBorder="1" applyAlignment="1" applyProtection="1">
      <alignment horizontal="center" vertical="center" wrapText="1"/>
    </xf>
    <xf numFmtId="180" fontId="20" fillId="11" borderId="0" xfId="0" applyNumberFormat="1" applyFont="1" applyFill="1" applyBorder="1" applyAlignment="1" applyProtection="1">
      <alignment horizontal="right" vertical="center"/>
    </xf>
    <xf numFmtId="2" fontId="20" fillId="2" borderId="199" xfId="0" applyNumberFormat="1" applyFont="1" applyFill="1" applyBorder="1" applyAlignment="1" applyProtection="1">
      <alignment horizontal="center" vertical="center"/>
    </xf>
    <xf numFmtId="187" fontId="20" fillId="2" borderId="134" xfId="0" applyNumberFormat="1" applyFont="1" applyFill="1" applyBorder="1" applyAlignment="1" applyProtection="1">
      <alignment vertical="center"/>
    </xf>
    <xf numFmtId="0" fontId="38" fillId="5" borderId="198" xfId="0" applyFont="1" applyFill="1" applyBorder="1" applyAlignment="1" applyProtection="1">
      <alignment horizontal="center" vertical="center"/>
    </xf>
    <xf numFmtId="0" fontId="38" fillId="0" borderId="42" xfId="0" applyFont="1" applyFill="1" applyBorder="1" applyAlignment="1" applyProtection="1">
      <alignment horizontal="left" vertical="center"/>
    </xf>
    <xf numFmtId="0" fontId="38" fillId="0" borderId="113" xfId="0" applyFont="1" applyFill="1" applyBorder="1" applyAlignment="1" applyProtection="1">
      <alignment horizontal="center" vertical="center"/>
    </xf>
    <xf numFmtId="181" fontId="30" fillId="0" borderId="5" xfId="0" applyNumberFormat="1" applyFont="1" applyFill="1" applyBorder="1" applyAlignment="1" applyProtection="1">
      <alignment vertical="center"/>
    </xf>
    <xf numFmtId="1" fontId="20" fillId="4" borderId="200" xfId="0" applyNumberFormat="1" applyFont="1" applyFill="1" applyBorder="1" applyAlignment="1" applyProtection="1">
      <alignment horizontal="center" vertical="center"/>
    </xf>
    <xf numFmtId="1" fontId="20" fillId="0" borderId="0" xfId="0" applyNumberFormat="1" applyFont="1" applyFill="1" applyBorder="1" applyAlignment="1" applyProtection="1">
      <alignment horizontal="center" vertical="center"/>
    </xf>
    <xf numFmtId="2" fontId="36" fillId="0" borderId="0" xfId="1" applyNumberFormat="1" applyFont="1" applyFill="1" applyBorder="1" applyAlignment="1" applyProtection="1">
      <alignment horizontal="right" vertical="center"/>
    </xf>
    <xf numFmtId="181" fontId="19" fillId="5" borderId="201" xfId="0" applyNumberFormat="1" applyFont="1" applyFill="1" applyBorder="1" applyAlignment="1" applyProtection="1">
      <alignment vertical="center"/>
    </xf>
    <xf numFmtId="0" fontId="30" fillId="0" borderId="112" xfId="0" applyFont="1" applyFill="1" applyBorder="1" applyAlignment="1" applyProtection="1">
      <alignment horizontal="center" vertical="center" wrapText="1"/>
    </xf>
    <xf numFmtId="0" fontId="30" fillId="11" borderId="112" xfId="0" applyFont="1" applyFill="1" applyBorder="1" applyAlignment="1" applyProtection="1">
      <alignment horizontal="center" vertical="center"/>
    </xf>
    <xf numFmtId="186" fontId="30" fillId="0" borderId="134" xfId="0" applyNumberFormat="1" applyFont="1" applyFill="1" applyBorder="1" applyAlignment="1" applyProtection="1">
      <alignment vertical="center"/>
    </xf>
    <xf numFmtId="0" fontId="30" fillId="11" borderId="112" xfId="0" applyFont="1" applyFill="1" applyBorder="1" applyAlignment="1" applyProtection="1">
      <alignment horizontal="center" vertical="center" wrapText="1"/>
    </xf>
    <xf numFmtId="20" fontId="19" fillId="2" borderId="202" xfId="0" applyNumberFormat="1" applyFont="1" applyFill="1" applyBorder="1" applyAlignment="1" applyProtection="1">
      <alignment horizontal="center" vertical="center"/>
    </xf>
    <xf numFmtId="20" fontId="19" fillId="2" borderId="203" xfId="0" applyNumberFormat="1" applyFont="1" applyFill="1" applyBorder="1" applyAlignment="1" applyProtection="1">
      <alignment horizontal="center" vertical="center"/>
    </xf>
    <xf numFmtId="20" fontId="19" fillId="2" borderId="204" xfId="0" applyNumberFormat="1" applyFont="1" applyFill="1" applyBorder="1" applyAlignment="1" applyProtection="1">
      <alignment horizontal="center" vertical="center"/>
    </xf>
    <xf numFmtId="0" fontId="38" fillId="0" borderId="191" xfId="0" applyFont="1" applyFill="1" applyBorder="1" applyAlignment="1" applyProtection="1">
      <alignment horizontal="center" vertical="center"/>
    </xf>
    <xf numFmtId="20" fontId="20" fillId="0" borderId="205" xfId="0" applyNumberFormat="1" applyFont="1" applyFill="1" applyBorder="1" applyAlignment="1" applyProtection="1">
      <alignment horizontal="center" vertical="center"/>
    </xf>
    <xf numFmtId="20" fontId="20" fillId="0" borderId="206" xfId="0" applyNumberFormat="1" applyFont="1" applyFill="1" applyBorder="1" applyAlignment="1" applyProtection="1">
      <alignment horizontal="center" vertical="center"/>
    </xf>
    <xf numFmtId="20" fontId="20" fillId="0" borderId="207" xfId="0" applyNumberFormat="1" applyFont="1" applyFill="1" applyBorder="1" applyAlignment="1" applyProtection="1">
      <alignment horizontal="center" vertical="center"/>
    </xf>
    <xf numFmtId="20" fontId="20" fillId="0" borderId="208" xfId="0" applyNumberFormat="1" applyFont="1" applyFill="1" applyBorder="1" applyAlignment="1" applyProtection="1">
      <alignment horizontal="center" vertical="center"/>
    </xf>
    <xf numFmtId="20" fontId="20" fillId="0" borderId="83" xfId="0" applyNumberFormat="1" applyFont="1" applyFill="1" applyBorder="1" applyAlignment="1" applyProtection="1">
      <alignment horizontal="center" vertical="center"/>
    </xf>
    <xf numFmtId="20" fontId="20" fillId="0" borderId="87" xfId="0" applyNumberFormat="1" applyFont="1" applyFill="1" applyBorder="1" applyAlignment="1" applyProtection="1">
      <alignment horizontal="center" vertical="center"/>
    </xf>
    <xf numFmtId="20" fontId="20" fillId="0" borderId="209" xfId="0" applyNumberFormat="1" applyFont="1" applyFill="1" applyBorder="1" applyAlignment="1" applyProtection="1">
      <alignment horizontal="center" vertical="center"/>
    </xf>
    <xf numFmtId="20" fontId="20" fillId="0" borderId="210" xfId="0" applyNumberFormat="1" applyFont="1" applyFill="1" applyBorder="1" applyAlignment="1" applyProtection="1">
      <alignment horizontal="center" vertical="center"/>
    </xf>
    <xf numFmtId="20" fontId="20" fillId="0" borderId="211" xfId="0" applyNumberFormat="1" applyFont="1" applyFill="1" applyBorder="1" applyAlignment="1" applyProtection="1">
      <alignment horizontal="center" vertical="center"/>
    </xf>
    <xf numFmtId="0" fontId="35" fillId="0" borderId="79" xfId="0" applyNumberFormat="1" applyFont="1" applyFill="1" applyBorder="1" applyAlignment="1" applyProtection="1">
      <alignment horizontal="center" vertical="center"/>
    </xf>
    <xf numFmtId="20" fontId="36" fillId="0" borderId="73" xfId="0" applyNumberFormat="1" applyFont="1" applyFill="1" applyBorder="1" applyAlignment="1" applyProtection="1">
      <alignment horizontal="center" vertical="center"/>
    </xf>
    <xf numFmtId="20" fontId="36" fillId="0" borderId="71" xfId="0" applyNumberFormat="1" applyFont="1" applyFill="1" applyBorder="1" applyAlignment="1" applyProtection="1">
      <alignment horizontal="center" vertical="center"/>
    </xf>
    <xf numFmtId="20" fontId="30" fillId="0" borderId="78" xfId="0" applyNumberFormat="1" applyFont="1" applyFill="1" applyBorder="1" applyAlignment="1" applyProtection="1">
      <alignment horizontal="center" vertical="center"/>
    </xf>
    <xf numFmtId="20" fontId="30" fillId="0" borderId="79" xfId="0" applyNumberFormat="1" applyFont="1" applyFill="1" applyBorder="1" applyAlignment="1" applyProtection="1">
      <alignment horizontal="center" vertical="center"/>
    </xf>
    <xf numFmtId="181" fontId="31" fillId="5" borderId="212" xfId="0" applyNumberFormat="1" applyFont="1" applyFill="1" applyBorder="1" applyAlignment="1" applyProtection="1">
      <alignment horizontal="right" vertical="center" shrinkToFit="1"/>
    </xf>
    <xf numFmtId="181" fontId="31" fillId="5" borderId="129" xfId="0" applyNumberFormat="1" applyFont="1" applyFill="1" applyBorder="1" applyAlignment="1" applyProtection="1">
      <alignment horizontal="right" vertical="center" shrinkToFit="1"/>
    </xf>
    <xf numFmtId="181" fontId="31" fillId="5" borderId="213" xfId="0" applyNumberFormat="1" applyFont="1" applyFill="1" applyBorder="1" applyAlignment="1" applyProtection="1">
      <alignment horizontal="right" vertical="center" shrinkToFit="1"/>
    </xf>
    <xf numFmtId="180" fontId="31" fillId="10" borderId="214" xfId="0" applyNumberFormat="1" applyFont="1" applyFill="1" applyBorder="1" applyAlignment="1" applyProtection="1">
      <alignment horizontal="right" vertical="center" shrinkToFit="1"/>
    </xf>
    <xf numFmtId="181" fontId="31" fillId="5" borderId="132" xfId="0" applyNumberFormat="1" applyFont="1" applyFill="1" applyBorder="1" applyAlignment="1" applyProtection="1">
      <alignment horizontal="right" vertical="center" shrinkToFit="1"/>
    </xf>
    <xf numFmtId="181" fontId="36" fillId="5" borderId="215" xfId="0" applyNumberFormat="1" applyFont="1" applyFill="1" applyBorder="1" applyAlignment="1" applyProtection="1">
      <alignment vertical="center" shrinkToFit="1"/>
    </xf>
    <xf numFmtId="181" fontId="36" fillId="5" borderId="147" xfId="0" applyNumberFormat="1" applyFont="1" applyFill="1" applyBorder="1" applyAlignment="1" applyProtection="1">
      <alignment vertical="center" shrinkToFit="1"/>
    </xf>
    <xf numFmtId="181" fontId="36" fillId="5" borderId="216" xfId="0" applyNumberFormat="1" applyFont="1" applyFill="1" applyBorder="1" applyAlignment="1" applyProtection="1">
      <alignment vertical="center" shrinkToFit="1"/>
    </xf>
    <xf numFmtId="181" fontId="36" fillId="5" borderId="217" xfId="0" applyNumberFormat="1" applyFont="1" applyFill="1" applyBorder="1" applyAlignment="1" applyProtection="1">
      <alignment vertical="center" shrinkToFit="1"/>
    </xf>
    <xf numFmtId="188" fontId="31" fillId="5" borderId="133" xfId="0" applyNumberFormat="1" applyFont="1" applyFill="1" applyBorder="1" applyAlignment="1" applyProtection="1">
      <alignment horizontal="right" vertical="center" shrinkToFit="1"/>
    </xf>
    <xf numFmtId="181" fontId="31" fillId="5" borderId="218" xfId="0" applyNumberFormat="1" applyFont="1" applyFill="1" applyBorder="1" applyAlignment="1" applyProtection="1">
      <alignment horizontal="right" vertical="center" shrinkToFit="1"/>
    </xf>
    <xf numFmtId="0" fontId="18" fillId="0" borderId="140" xfId="0" applyFont="1" applyFill="1" applyBorder="1" applyAlignment="1" applyProtection="1">
      <alignment vertical="center"/>
    </xf>
    <xf numFmtId="178" fontId="60" fillId="0" borderId="65" xfId="0" applyNumberFormat="1" applyFont="1" applyBorder="1" applyAlignment="1">
      <alignment horizontal="center"/>
    </xf>
    <xf numFmtId="0" fontId="18" fillId="0" borderId="143" xfId="0" applyFont="1" applyFill="1" applyBorder="1" applyAlignment="1" applyProtection="1">
      <alignment vertical="center"/>
    </xf>
    <xf numFmtId="178" fontId="60" fillId="0" borderId="144" xfId="0" applyNumberFormat="1" applyFont="1" applyBorder="1" applyAlignment="1">
      <alignment horizontal="center"/>
    </xf>
    <xf numFmtId="0" fontId="18" fillId="0" borderId="136" xfId="0" applyFont="1" applyFill="1" applyBorder="1" applyAlignment="1" applyProtection="1">
      <alignment vertical="center"/>
    </xf>
    <xf numFmtId="0" fontId="20" fillId="0" borderId="134" xfId="0" applyFont="1" applyBorder="1"/>
    <xf numFmtId="178" fontId="60" fillId="0" borderId="134" xfId="0" applyNumberFormat="1" applyFont="1" applyBorder="1" applyAlignment="1">
      <alignment horizontal="center"/>
    </xf>
    <xf numFmtId="20" fontId="30" fillId="0" borderId="0" xfId="0" applyNumberFormat="1" applyFont="1" applyFill="1" applyBorder="1" applyAlignment="1" applyProtection="1">
      <alignment horizontal="center" vertical="center"/>
      <protection locked="0"/>
    </xf>
    <xf numFmtId="0" fontId="36" fillId="5" borderId="119" xfId="0" applyFont="1" applyFill="1" applyBorder="1" applyAlignment="1" applyProtection="1">
      <alignment horizontal="center" vertical="center" wrapText="1"/>
    </xf>
    <xf numFmtId="0" fontId="20" fillId="12" borderId="165" xfId="3" applyNumberFormat="1" applyFont="1" applyFill="1" applyBorder="1" applyAlignment="1">
      <alignment horizontal="center" vertical="center"/>
    </xf>
    <xf numFmtId="0" fontId="20" fillId="12" borderId="169" xfId="3" applyNumberFormat="1" applyFont="1" applyFill="1" applyBorder="1" applyAlignment="1">
      <alignment horizontal="center" vertical="center"/>
    </xf>
    <xf numFmtId="0" fontId="31" fillId="0" borderId="219" xfId="0" applyFont="1" applyFill="1" applyBorder="1" applyAlignment="1" applyProtection="1">
      <alignment horizontal="center" vertical="center" shrinkToFit="1"/>
      <protection locked="0"/>
    </xf>
    <xf numFmtId="177" fontId="20" fillId="0" borderId="220" xfId="0" applyNumberFormat="1" applyFont="1" applyFill="1" applyBorder="1" applyAlignment="1" applyProtection="1">
      <alignment horizontal="center" vertical="center"/>
      <protection locked="0"/>
    </xf>
    <xf numFmtId="0" fontId="20" fillId="0" borderId="221" xfId="0" applyFont="1" applyFill="1" applyBorder="1" applyAlignment="1" applyProtection="1">
      <alignment horizontal="center" vertical="center"/>
      <protection locked="0"/>
    </xf>
    <xf numFmtId="0" fontId="20" fillId="0" borderId="222" xfId="0" applyFont="1" applyFill="1" applyBorder="1" applyAlignment="1" applyProtection="1">
      <alignment horizontal="center" vertical="center"/>
      <protection locked="0"/>
    </xf>
    <xf numFmtId="2" fontId="20" fillId="0" borderId="223" xfId="0" applyNumberFormat="1" applyFont="1" applyFill="1" applyBorder="1" applyAlignment="1" applyProtection="1">
      <alignment horizontal="right" vertical="center"/>
      <protection locked="0"/>
    </xf>
    <xf numFmtId="2" fontId="20" fillId="0" borderId="224" xfId="0" applyNumberFormat="1" applyFont="1" applyFill="1" applyBorder="1" applyAlignment="1" applyProtection="1">
      <alignment horizontal="right" vertical="center"/>
      <protection locked="0"/>
    </xf>
    <xf numFmtId="2" fontId="20" fillId="0" borderId="171" xfId="0" applyNumberFormat="1" applyFont="1" applyFill="1" applyBorder="1" applyAlignment="1" applyProtection="1">
      <alignment horizontal="right" vertical="center"/>
      <protection locked="0"/>
    </xf>
    <xf numFmtId="2" fontId="20" fillId="0" borderId="225" xfId="0" applyNumberFormat="1" applyFont="1" applyFill="1" applyBorder="1" applyAlignment="1" applyProtection="1">
      <alignment horizontal="right" vertical="center"/>
      <protection locked="0"/>
    </xf>
    <xf numFmtId="2" fontId="20" fillId="0" borderId="226" xfId="0" applyNumberFormat="1" applyFont="1" applyFill="1" applyBorder="1" applyAlignment="1" applyProtection="1">
      <alignment horizontal="right" vertical="center"/>
      <protection locked="0"/>
    </xf>
    <xf numFmtId="2" fontId="20" fillId="0" borderId="227" xfId="0" applyNumberFormat="1" applyFont="1" applyFill="1" applyBorder="1" applyAlignment="1" applyProtection="1">
      <alignment horizontal="right" vertical="center"/>
      <protection locked="0"/>
    </xf>
    <xf numFmtId="189" fontId="18" fillId="0" borderId="0" xfId="0" applyNumberFormat="1" applyFont="1" applyFill="1" applyAlignment="1" applyProtection="1">
      <alignment vertical="center"/>
    </xf>
    <xf numFmtId="2" fontId="36" fillId="13" borderId="146" xfId="1" applyNumberFormat="1" applyFont="1" applyFill="1" applyBorder="1" applyAlignment="1" applyProtection="1">
      <alignment horizontal="right" vertical="center" shrinkToFit="1"/>
    </xf>
    <xf numFmtId="2" fontId="36" fillId="13" borderId="150" xfId="1" applyNumberFormat="1" applyFont="1" applyFill="1" applyBorder="1" applyAlignment="1" applyProtection="1">
      <alignment horizontal="right" vertical="center" shrinkToFit="1"/>
    </xf>
    <xf numFmtId="2" fontId="36" fillId="13" borderId="147" xfId="1" applyNumberFormat="1" applyFont="1" applyFill="1" applyBorder="1" applyAlignment="1" applyProtection="1">
      <alignment horizontal="right" vertical="center" shrinkToFit="1"/>
    </xf>
    <xf numFmtId="2" fontId="36" fillId="13" borderId="151" xfId="1" applyNumberFormat="1" applyFont="1" applyFill="1" applyBorder="1" applyAlignment="1" applyProtection="1">
      <alignment horizontal="right" vertical="center" shrinkToFit="1"/>
    </xf>
    <xf numFmtId="2" fontId="36" fillId="13" borderId="200" xfId="1" applyNumberFormat="1" applyFont="1" applyFill="1" applyBorder="1" applyAlignment="1" applyProtection="1">
      <alignment horizontal="right" vertical="center" shrinkToFit="1"/>
    </xf>
    <xf numFmtId="181" fontId="42" fillId="0" borderId="159" xfId="0" applyNumberFormat="1" applyFont="1" applyFill="1" applyBorder="1" applyAlignment="1" applyProtection="1">
      <alignment horizontal="right" vertical="center"/>
    </xf>
    <xf numFmtId="181" fontId="42" fillId="0" borderId="148" xfId="0" applyNumberFormat="1" applyFont="1" applyFill="1" applyBorder="1" applyAlignment="1" applyProtection="1">
      <alignment horizontal="right" vertical="center"/>
    </xf>
    <xf numFmtId="181" fontId="30" fillId="0" borderId="138" xfId="0" applyNumberFormat="1" applyFont="1" applyFill="1" applyBorder="1" applyAlignment="1" applyProtection="1">
      <alignment vertical="center"/>
    </xf>
    <xf numFmtId="0" fontId="34" fillId="0" borderId="0" xfId="0" applyFont="1" applyFill="1" applyAlignment="1" applyProtection="1">
      <alignment horizontal="left" vertical="top"/>
    </xf>
    <xf numFmtId="0" fontId="34" fillId="0" borderId="0" xfId="0" applyFont="1" applyFill="1" applyAlignment="1" applyProtection="1">
      <alignment horizontal="center" vertical="top"/>
    </xf>
    <xf numFmtId="0" fontId="62" fillId="0" borderId="0" xfId="0" applyFont="1" applyAlignment="1" applyProtection="1">
      <alignment vertical="center" wrapText="1"/>
    </xf>
    <xf numFmtId="0" fontId="63" fillId="0" borderId="0" xfId="0" applyNumberFormat="1" applyFont="1" applyFill="1" applyBorder="1" applyAlignment="1" applyProtection="1">
      <alignment vertical="center"/>
    </xf>
    <xf numFmtId="0" fontId="63" fillId="0" borderId="0" xfId="0" applyNumberFormat="1" applyFont="1" applyFill="1" applyBorder="1" applyAlignment="1" applyProtection="1">
      <alignment vertical="center"/>
      <protection locked="0"/>
    </xf>
    <xf numFmtId="0" fontId="63" fillId="0" borderId="0" xfId="0" applyFont="1" applyBorder="1" applyAlignment="1" applyProtection="1">
      <alignment vertical="center"/>
    </xf>
    <xf numFmtId="2" fontId="63" fillId="0" borderId="0" xfId="0" applyNumberFormat="1" applyFont="1" applyBorder="1" applyAlignment="1" applyProtection="1">
      <alignment vertical="center"/>
    </xf>
    <xf numFmtId="187" fontId="63" fillId="0" borderId="0" xfId="0" applyNumberFormat="1" applyFont="1" applyBorder="1" applyAlignment="1" applyProtection="1">
      <alignment vertical="center"/>
    </xf>
    <xf numFmtId="38" fontId="63" fillId="0" borderId="0" xfId="0" applyNumberFormat="1" applyFont="1" applyAlignment="1">
      <alignment vertical="center"/>
    </xf>
    <xf numFmtId="0" fontId="63" fillId="0" borderId="0" xfId="0" applyFont="1" applyAlignment="1">
      <alignment vertical="center"/>
    </xf>
    <xf numFmtId="0" fontId="63" fillId="0" borderId="0" xfId="0" applyFont="1" applyBorder="1" applyAlignment="1">
      <alignment vertical="center"/>
    </xf>
    <xf numFmtId="2" fontId="63" fillId="0" borderId="0" xfId="0" applyNumberFormat="1" applyFont="1" applyBorder="1" applyAlignment="1">
      <alignment vertical="center"/>
    </xf>
    <xf numFmtId="0" fontId="62" fillId="0" borderId="0" xfId="0" applyFont="1" applyBorder="1" applyAlignment="1" applyProtection="1">
      <alignment horizontal="center" vertical="center"/>
    </xf>
    <xf numFmtId="2" fontId="63" fillId="0" borderId="0" xfId="0" applyNumberFormat="1" applyFont="1" applyAlignment="1">
      <alignment vertical="center"/>
    </xf>
    <xf numFmtId="0" fontId="62" fillId="0" borderId="0" xfId="0" applyFont="1" applyBorder="1" applyAlignment="1" applyProtection="1">
      <alignment vertical="center" wrapText="1"/>
    </xf>
    <xf numFmtId="0" fontId="62" fillId="0" borderId="0" xfId="0" applyFont="1" applyAlignment="1">
      <alignment vertical="center" wrapText="1"/>
    </xf>
    <xf numFmtId="0" fontId="62" fillId="0" borderId="0" xfId="0" applyFont="1" applyBorder="1" applyAlignment="1">
      <alignment vertical="center"/>
    </xf>
    <xf numFmtId="2" fontId="62" fillId="0" borderId="0" xfId="0" applyNumberFormat="1" applyFont="1" applyBorder="1" applyAlignment="1">
      <alignment vertical="center"/>
    </xf>
    <xf numFmtId="0" fontId="62" fillId="0" borderId="0" xfId="0" applyFont="1" applyAlignment="1">
      <alignment vertical="center"/>
    </xf>
    <xf numFmtId="0" fontId="0" fillId="0" borderId="0" xfId="0" applyBorder="1" applyAlignment="1">
      <alignment horizontal="center" vertical="center" shrinkToFit="1"/>
    </xf>
    <xf numFmtId="0" fontId="0" fillId="0" borderId="0" xfId="0" applyBorder="1" applyAlignment="1">
      <alignment horizontal="center"/>
    </xf>
    <xf numFmtId="0" fontId="45" fillId="8" borderId="120" xfId="0" applyFont="1" applyFill="1" applyBorder="1" applyAlignment="1" applyProtection="1">
      <alignment horizontal="center" vertical="center" wrapText="1"/>
    </xf>
    <xf numFmtId="0" fontId="18" fillId="0" borderId="228" xfId="0" applyFont="1" applyFill="1" applyBorder="1" applyAlignment="1" applyProtection="1">
      <alignment vertical="center"/>
    </xf>
    <xf numFmtId="0" fontId="18" fillId="0" borderId="229" xfId="0" applyFont="1" applyFill="1" applyBorder="1" applyAlignment="1" applyProtection="1">
      <alignment vertical="center"/>
    </xf>
    <xf numFmtId="0" fontId="45" fillId="8" borderId="117" xfId="0" applyFont="1" applyFill="1" applyBorder="1" applyAlignment="1" applyProtection="1">
      <alignment horizontal="center" vertical="center" wrapText="1"/>
    </xf>
    <xf numFmtId="0" fontId="30" fillId="0" borderId="230" xfId="0" applyFont="1" applyFill="1" applyBorder="1" applyAlignment="1" applyProtection="1">
      <alignment horizontal="center" vertical="center" shrinkToFit="1"/>
    </xf>
    <xf numFmtId="0" fontId="30" fillId="0" borderId="140" xfId="0" quotePrefix="1" applyFont="1" applyFill="1" applyBorder="1" applyAlignment="1" applyProtection="1">
      <alignment horizontal="center" vertical="center" shrinkToFit="1"/>
    </xf>
    <xf numFmtId="0" fontId="42" fillId="0" borderId="143" xfId="0" applyFont="1" applyFill="1" applyBorder="1" applyAlignment="1" applyProtection="1">
      <alignment horizontal="right" vertical="center" shrinkToFit="1"/>
    </xf>
    <xf numFmtId="0" fontId="20" fillId="0" borderId="68" xfId="0" applyFont="1" applyFill="1" applyBorder="1" applyAlignment="1" applyProtection="1">
      <alignment horizontal="center" vertical="center" shrinkToFit="1"/>
    </xf>
    <xf numFmtId="0" fontId="30" fillId="0" borderId="231" xfId="0" applyFont="1" applyFill="1" applyBorder="1" applyAlignment="1" applyProtection="1">
      <alignment horizontal="center" vertical="center"/>
    </xf>
    <xf numFmtId="0" fontId="18" fillId="14" borderId="0" xfId="0" applyFont="1" applyFill="1" applyBorder="1" applyAlignment="1" applyProtection="1">
      <alignment vertical="center"/>
    </xf>
    <xf numFmtId="0" fontId="19" fillId="14" borderId="0" xfId="0" applyNumberFormat="1" applyFont="1" applyFill="1" applyBorder="1" applyAlignment="1" applyProtection="1">
      <alignment vertical="center"/>
    </xf>
    <xf numFmtId="0" fontId="20" fillId="14" borderId="0" xfId="0" applyFont="1" applyFill="1" applyBorder="1" applyAlignment="1" applyProtection="1">
      <alignment horizontal="center" vertical="center"/>
    </xf>
    <xf numFmtId="0" fontId="18" fillId="14" borderId="0" xfId="0" applyFont="1" applyFill="1" applyBorder="1" applyAlignment="1" applyProtection="1">
      <alignment horizontal="center" vertical="center"/>
    </xf>
    <xf numFmtId="0" fontId="20" fillId="14" borderId="0" xfId="0" applyFont="1" applyFill="1" applyBorder="1" applyAlignment="1" applyProtection="1">
      <alignment vertical="center"/>
    </xf>
    <xf numFmtId="2" fontId="20" fillId="14" borderId="0" xfId="0" applyNumberFormat="1" applyFont="1" applyFill="1" applyBorder="1" applyAlignment="1" applyProtection="1">
      <alignment vertical="center"/>
    </xf>
    <xf numFmtId="0" fontId="26" fillId="14" borderId="232" xfId="0" applyFont="1" applyFill="1" applyBorder="1" applyAlignment="1" applyProtection="1">
      <alignment horizontal="left" vertical="center"/>
    </xf>
    <xf numFmtId="0" fontId="22" fillId="14" borderId="232" xfId="0" applyFont="1" applyFill="1" applyBorder="1" applyAlignment="1" applyProtection="1">
      <alignment horizontal="center" vertical="center"/>
    </xf>
    <xf numFmtId="0" fontId="18" fillId="14" borderId="0" xfId="0" applyFont="1" applyFill="1" applyAlignment="1" applyProtection="1">
      <alignment vertical="center"/>
    </xf>
    <xf numFmtId="0" fontId="23" fillId="14" borderId="232" xfId="0" applyFont="1" applyFill="1" applyBorder="1" applyAlignment="1" applyProtection="1">
      <alignment horizontal="left" vertical="center"/>
    </xf>
    <xf numFmtId="0" fontId="24" fillId="14" borderId="232" xfId="0" applyFont="1" applyFill="1" applyBorder="1" applyAlignment="1" applyProtection="1">
      <alignment horizontal="center" vertical="center"/>
    </xf>
    <xf numFmtId="0" fontId="25" fillId="14" borderId="232" xfId="0" applyFont="1" applyFill="1" applyBorder="1" applyAlignment="1" applyProtection="1">
      <alignment horizontal="center" vertical="center"/>
    </xf>
    <xf numFmtId="0" fontId="59" fillId="14" borderId="232" xfId="0" applyFont="1" applyFill="1" applyBorder="1" applyAlignment="1" applyProtection="1">
      <alignment horizontal="left" vertical="center"/>
    </xf>
    <xf numFmtId="0" fontId="26" fillId="14" borderId="0" xfId="0" applyFont="1" applyFill="1" applyBorder="1" applyAlignment="1" applyProtection="1">
      <alignment horizontal="center" vertical="center"/>
    </xf>
    <xf numFmtId="0" fontId="26" fillId="14" borderId="232" xfId="0" applyFont="1" applyFill="1" applyBorder="1" applyAlignment="1" applyProtection="1">
      <alignment horizontal="center" vertical="center"/>
    </xf>
    <xf numFmtId="0" fontId="21" fillId="14" borderId="0" xfId="0" applyFont="1" applyFill="1" applyBorder="1" applyAlignment="1" applyProtection="1">
      <alignment horizontal="center" vertical="center"/>
    </xf>
    <xf numFmtId="0" fontId="20" fillId="14" borderId="0" xfId="0" applyFont="1" applyFill="1" applyBorder="1" applyAlignment="1" applyProtection="1"/>
    <xf numFmtId="0" fontId="18" fillId="14" borderId="233" xfId="0" applyFont="1" applyFill="1" applyBorder="1" applyAlignment="1" applyProtection="1">
      <alignment horizontal="left"/>
    </xf>
    <xf numFmtId="0" fontId="18" fillId="14" borderId="0" xfId="0" applyFont="1" applyFill="1" applyAlignment="1" applyProtection="1">
      <alignment horizontal="center"/>
    </xf>
    <xf numFmtId="0" fontId="20" fillId="14" borderId="0" xfId="0" applyFont="1" applyFill="1" applyAlignment="1" applyProtection="1"/>
    <xf numFmtId="0" fontId="18" fillId="14" borderId="0" xfId="0" applyFont="1" applyFill="1" applyAlignment="1" applyProtection="1"/>
    <xf numFmtId="0" fontId="18" fillId="14" borderId="0" xfId="0" applyFont="1" applyFill="1" applyBorder="1" applyAlignment="1" applyProtection="1"/>
    <xf numFmtId="0" fontId="20" fillId="14" borderId="0" xfId="0" applyFont="1" applyFill="1" applyBorder="1" applyAlignment="1" applyProtection="1">
      <alignment horizontal="center"/>
    </xf>
    <xf numFmtId="0" fontId="20" fillId="14" borderId="0" xfId="0" applyFont="1" applyFill="1" applyBorder="1" applyAlignment="1" applyProtection="1">
      <alignment horizontal="right" vertical="center" wrapText="1"/>
    </xf>
    <xf numFmtId="2" fontId="20" fillId="14" borderId="65" xfId="0" applyNumberFormat="1" applyFont="1" applyFill="1" applyBorder="1" applyAlignment="1" applyProtection="1">
      <alignment horizontal="center" vertical="center"/>
    </xf>
    <xf numFmtId="20" fontId="18" fillId="14" borderId="63" xfId="0" applyNumberFormat="1" applyFont="1" applyFill="1" applyBorder="1" applyAlignment="1" applyProtection="1">
      <alignment horizontal="center" vertical="center"/>
    </xf>
    <xf numFmtId="2" fontId="20" fillId="14" borderId="0" xfId="0" applyNumberFormat="1" applyFont="1" applyFill="1" applyBorder="1" applyAlignment="1" applyProtection="1">
      <alignment horizontal="center" vertical="center"/>
    </xf>
    <xf numFmtId="2" fontId="20" fillId="14" borderId="0" xfId="0" applyNumberFormat="1" applyFont="1" applyFill="1" applyBorder="1" applyAlignment="1" applyProtection="1"/>
    <xf numFmtId="14" fontId="27" fillId="14" borderId="0" xfId="0" applyNumberFormat="1" applyFont="1" applyFill="1" applyBorder="1" applyAlignment="1" applyProtection="1">
      <alignment horizontal="center"/>
      <protection locked="0"/>
    </xf>
    <xf numFmtId="58" fontId="28" fillId="14" borderId="0" xfId="0" applyNumberFormat="1" applyFont="1" applyFill="1" applyBorder="1" applyAlignment="1" applyProtection="1">
      <alignment horizontal="right"/>
      <protection locked="0"/>
    </xf>
    <xf numFmtId="20" fontId="19" fillId="14" borderId="2" xfId="0" applyNumberFormat="1" applyFont="1" applyFill="1" applyBorder="1" applyAlignment="1" applyProtection="1">
      <alignment horizontal="left" vertical="center"/>
      <protection locked="0"/>
    </xf>
    <xf numFmtId="0" fontId="19" fillId="14" borderId="0" xfId="0" applyFont="1" applyFill="1" applyBorder="1" applyAlignment="1" applyProtection="1">
      <alignment vertical="center"/>
    </xf>
    <xf numFmtId="0" fontId="20" fillId="14" borderId="0" xfId="0" applyFont="1" applyFill="1" applyAlignment="1" applyProtection="1">
      <alignment vertical="center"/>
    </xf>
    <xf numFmtId="20" fontId="19" fillId="14" borderId="0" xfId="0" applyNumberFormat="1" applyFont="1" applyFill="1" applyBorder="1" applyAlignment="1" applyProtection="1">
      <alignment horizontal="left" vertical="center"/>
      <protection locked="0"/>
    </xf>
    <xf numFmtId="20" fontId="30" fillId="14" borderId="0" xfId="0" applyNumberFormat="1" applyFont="1" applyFill="1" applyBorder="1" applyAlignment="1" applyProtection="1">
      <alignment horizontal="center" vertical="center"/>
      <protection locked="0"/>
    </xf>
    <xf numFmtId="0" fontId="20" fillId="14" borderId="0" xfId="0" applyNumberFormat="1" applyFont="1" applyFill="1" applyAlignment="1" applyProtection="1">
      <alignment horizontal="right" vertical="center"/>
    </xf>
    <xf numFmtId="0" fontId="41" fillId="14" borderId="0" xfId="0" applyFont="1" applyFill="1" applyAlignment="1" applyProtection="1">
      <alignment horizontal="center" vertical="center"/>
    </xf>
    <xf numFmtId="0" fontId="20" fillId="14" borderId="232" xfId="0" applyFont="1" applyFill="1" applyBorder="1" applyAlignment="1" applyProtection="1">
      <alignment horizontal="centerContinuous" vertical="center"/>
    </xf>
    <xf numFmtId="0" fontId="30" fillId="14" borderId="0" xfId="0" applyFont="1" applyFill="1" applyAlignment="1" applyProtection="1">
      <alignment vertical="center"/>
    </xf>
    <xf numFmtId="0" fontId="30" fillId="14" borderId="0" xfId="0" applyFont="1" applyFill="1" applyAlignment="1" applyProtection="1">
      <alignment horizontal="right" vertical="center"/>
    </xf>
    <xf numFmtId="0" fontId="0" fillId="14" borderId="0" xfId="0" applyFill="1" applyBorder="1" applyAlignment="1">
      <alignment horizontal="center" vertical="center"/>
    </xf>
    <xf numFmtId="0" fontId="37" fillId="14" borderId="0" xfId="0" applyFont="1" applyFill="1" applyBorder="1" applyAlignment="1" applyProtection="1">
      <alignment horizontal="center" vertical="center"/>
      <protection locked="0"/>
    </xf>
    <xf numFmtId="0" fontId="20" fillId="14" borderId="0" xfId="0" applyFont="1" applyFill="1" applyBorder="1" applyAlignment="1" applyProtection="1">
      <alignment vertical="center"/>
      <protection locked="0"/>
    </xf>
    <xf numFmtId="0" fontId="40" fillId="14" borderId="0" xfId="0" quotePrefix="1" applyFont="1" applyFill="1" applyBorder="1" applyAlignment="1" applyProtection="1">
      <alignment horizontal="center" vertical="center"/>
      <protection locked="0"/>
    </xf>
    <xf numFmtId="0" fontId="38" fillId="14" borderId="0" xfId="0" applyFont="1" applyFill="1" applyBorder="1" applyAlignment="1" applyProtection="1">
      <alignment horizontal="right" vertical="center"/>
    </xf>
    <xf numFmtId="0" fontId="20" fillId="14" borderId="0" xfId="0" applyFont="1" applyFill="1" applyBorder="1" applyAlignment="1" applyProtection="1">
      <alignment horizontal="right" vertical="center"/>
      <protection locked="0"/>
    </xf>
    <xf numFmtId="0" fontId="32" fillId="14" borderId="0" xfId="0" applyFont="1" applyFill="1" applyBorder="1" applyAlignment="1" applyProtection="1">
      <alignment horizontal="left" vertical="center"/>
    </xf>
    <xf numFmtId="0" fontId="32" fillId="14" borderId="0" xfId="0" applyFont="1" applyFill="1" applyBorder="1" applyAlignment="1" applyProtection="1">
      <alignment horizontal="left" vertical="center"/>
      <protection locked="0"/>
    </xf>
    <xf numFmtId="0" fontId="18" fillId="14" borderId="0" xfId="0" applyFont="1" applyFill="1" applyAlignment="1" applyProtection="1">
      <alignment horizontal="center" vertical="center"/>
    </xf>
    <xf numFmtId="3" fontId="33" fillId="14" borderId="234" xfId="0" applyNumberFormat="1" applyFont="1" applyFill="1" applyBorder="1" applyAlignment="1" applyProtection="1">
      <alignment horizontal="left" vertical="center"/>
    </xf>
    <xf numFmtId="0" fontId="30" fillId="14" borderId="108" xfId="0" applyFont="1" applyFill="1" applyBorder="1" applyAlignment="1" applyProtection="1">
      <alignment horizontal="center" vertical="center"/>
    </xf>
    <xf numFmtId="0" fontId="18" fillId="14" borderId="109" xfId="0" applyFont="1" applyFill="1" applyBorder="1" applyAlignment="1" applyProtection="1">
      <alignment horizontal="center" vertical="center"/>
    </xf>
    <xf numFmtId="0" fontId="18" fillId="14" borderId="68" xfId="0" quotePrefix="1" applyFont="1" applyFill="1" applyBorder="1" applyAlignment="1" applyProtection="1">
      <alignment horizontal="left" vertical="center"/>
    </xf>
    <xf numFmtId="0" fontId="30" fillId="14" borderId="66" xfId="0" applyFont="1" applyFill="1" applyBorder="1" applyAlignment="1" applyProtection="1">
      <alignment horizontal="center" vertical="center"/>
    </xf>
    <xf numFmtId="0" fontId="18" fillId="14" borderId="235" xfId="0" applyFont="1" applyFill="1" applyBorder="1" applyAlignment="1" applyProtection="1">
      <alignment horizontal="center" vertical="center"/>
    </xf>
    <xf numFmtId="0" fontId="30" fillId="14" borderId="68" xfId="0" applyFont="1" applyFill="1" applyBorder="1" applyAlignment="1" applyProtection="1">
      <alignment horizontal="left" vertical="center"/>
    </xf>
    <xf numFmtId="179" fontId="30" fillId="14" borderId="190" xfId="0" applyNumberFormat="1" applyFont="1" applyFill="1" applyBorder="1" applyAlignment="1" applyProtection="1">
      <alignment horizontal="left" vertical="center"/>
    </xf>
    <xf numFmtId="179" fontId="30" fillId="14" borderId="236" xfId="0" applyNumberFormat="1" applyFont="1" applyFill="1" applyBorder="1" applyAlignment="1" applyProtection="1">
      <alignment horizontal="center" vertical="center"/>
    </xf>
    <xf numFmtId="0" fontId="18" fillId="14" borderId="237" xfId="0" applyFont="1" applyFill="1" applyBorder="1" applyAlignment="1" applyProtection="1">
      <alignment horizontal="center" vertical="center"/>
    </xf>
    <xf numFmtId="0" fontId="43" fillId="14" borderId="0" xfId="0" applyFont="1" applyFill="1" applyAlignment="1" applyProtection="1">
      <alignment horizontal="centerContinuous" vertical="center"/>
    </xf>
    <xf numFmtId="0" fontId="34" fillId="14" borderId="0" xfId="0" applyFont="1" applyFill="1" applyAlignment="1" applyProtection="1">
      <alignment horizontal="left" vertical="center"/>
    </xf>
    <xf numFmtId="0" fontId="30" fillId="14" borderId="0" xfId="0" applyFont="1" applyFill="1" applyBorder="1" applyAlignment="1" applyProtection="1">
      <alignment horizontal="left" vertical="center"/>
    </xf>
    <xf numFmtId="56" fontId="30" fillId="14" borderId="0" xfId="0" applyNumberFormat="1" applyFont="1" applyFill="1" applyBorder="1" applyAlignment="1" applyProtection="1">
      <alignment vertical="center"/>
      <protection locked="0"/>
    </xf>
    <xf numFmtId="0" fontId="19" fillId="14" borderId="0" xfId="0" applyNumberFormat="1" applyFont="1" applyFill="1" applyAlignment="1" applyProtection="1">
      <alignment vertical="center"/>
    </xf>
    <xf numFmtId="177" fontId="20" fillId="14" borderId="0" xfId="0" applyNumberFormat="1" applyFont="1" applyFill="1" applyBorder="1" applyAlignment="1" applyProtection="1">
      <alignment horizontal="right" vertical="center"/>
    </xf>
    <xf numFmtId="0" fontId="20" fillId="14" borderId="0" xfId="0" quotePrefix="1" applyNumberFormat="1" applyFont="1" applyFill="1" applyBorder="1" applyAlignment="1" applyProtection="1">
      <alignment horizontal="left" vertical="center"/>
    </xf>
    <xf numFmtId="0" fontId="20" fillId="14" borderId="0" xfId="0" applyNumberFormat="1" applyFont="1" applyFill="1" applyBorder="1" applyAlignment="1" applyProtection="1">
      <alignment horizontal="center" vertical="center"/>
    </xf>
    <xf numFmtId="0" fontId="19" fillId="14" borderId="0" xfId="0" applyNumberFormat="1" applyFont="1" applyFill="1" applyBorder="1" applyAlignment="1" applyProtection="1">
      <alignment horizontal="left" vertical="center"/>
    </xf>
    <xf numFmtId="177" fontId="20" fillId="14" borderId="0" xfId="0" quotePrefix="1" applyNumberFormat="1" applyFont="1" applyFill="1" applyBorder="1" applyAlignment="1" applyProtection="1">
      <alignment horizontal="left" vertical="center"/>
    </xf>
    <xf numFmtId="6" fontId="38" fillId="14" borderId="0" xfId="2" applyFont="1" applyFill="1" applyBorder="1" applyAlignment="1" applyProtection="1">
      <alignment horizontal="center" vertical="center"/>
    </xf>
    <xf numFmtId="6" fontId="33" fillId="14" borderId="0" xfId="2" applyFont="1" applyFill="1" applyBorder="1" applyAlignment="1" applyProtection="1">
      <alignment horizontal="left" vertical="top"/>
    </xf>
    <xf numFmtId="0" fontId="55" fillId="14" borderId="0" xfId="0" applyFont="1" applyFill="1" applyAlignment="1" applyProtection="1">
      <alignment horizontal="right" vertical="center"/>
    </xf>
    <xf numFmtId="0" fontId="32" fillId="14" borderId="0" xfId="0" applyFont="1" applyFill="1" applyAlignment="1" applyProtection="1">
      <alignment horizontal="right" vertical="center"/>
    </xf>
    <xf numFmtId="184" fontId="20" fillId="14" borderId="0" xfId="0" applyNumberFormat="1" applyFont="1" applyFill="1" applyAlignment="1" applyProtection="1">
      <alignment horizontal="center" vertical="center"/>
    </xf>
    <xf numFmtId="0" fontId="30" fillId="14" borderId="0" xfId="0" applyFont="1" applyFill="1" applyBorder="1" applyAlignment="1" applyProtection="1">
      <alignment horizontal="center" vertical="center"/>
    </xf>
    <xf numFmtId="0" fontId="33" fillId="14" borderId="0" xfId="0" applyFont="1" applyFill="1" applyBorder="1" applyAlignment="1" applyProtection="1">
      <alignment horizontal="left" vertical="top" wrapText="1"/>
    </xf>
    <xf numFmtId="0" fontId="38" fillId="14" borderId="0" xfId="0" applyFont="1" applyFill="1" applyBorder="1" applyAlignment="1" applyProtection="1">
      <alignment horizontal="center" vertical="top"/>
    </xf>
    <xf numFmtId="0" fontId="33" fillId="14" borderId="0" xfId="0" applyFont="1" applyFill="1" applyBorder="1" applyAlignment="1" applyProtection="1">
      <alignment vertical="top" wrapText="1"/>
    </xf>
    <xf numFmtId="0" fontId="20" fillId="14" borderId="0" xfId="0" applyFont="1" applyFill="1" applyAlignment="1" applyProtection="1">
      <alignment horizontal="left" vertical="top"/>
    </xf>
    <xf numFmtId="0" fontId="54" fillId="14" borderId="0" xfId="0" applyFont="1" applyFill="1" applyBorder="1" applyAlignment="1" applyProtection="1">
      <alignment vertical="center"/>
    </xf>
    <xf numFmtId="0" fontId="30" fillId="14" borderId="0" xfId="0" quotePrefix="1" applyFont="1" applyFill="1" applyBorder="1" applyAlignment="1" applyProtection="1">
      <alignment horizontal="left" vertical="center"/>
    </xf>
    <xf numFmtId="0" fontId="36" fillId="14" borderId="0" xfId="0" applyFont="1" applyFill="1" applyBorder="1" applyAlignment="1" applyProtection="1">
      <alignment horizontal="center" vertical="center" wrapText="1"/>
    </xf>
    <xf numFmtId="0" fontId="36" fillId="14" borderId="0" xfId="0" quotePrefix="1" applyFont="1" applyFill="1" applyBorder="1" applyAlignment="1" applyProtection="1">
      <alignment horizontal="center" vertical="center" wrapText="1"/>
    </xf>
    <xf numFmtId="0" fontId="38" fillId="14" borderId="0" xfId="0" quotePrefix="1" applyFont="1" applyFill="1" applyBorder="1" applyAlignment="1" applyProtection="1">
      <alignment horizontal="center" vertical="center" wrapText="1"/>
    </xf>
    <xf numFmtId="0" fontId="42" fillId="14" borderId="0" xfId="0" quotePrefix="1" applyFont="1" applyFill="1" applyBorder="1" applyAlignment="1" applyProtection="1">
      <alignment horizontal="left" vertical="center"/>
    </xf>
    <xf numFmtId="0" fontId="42" fillId="14" borderId="0" xfId="0" applyFont="1" applyFill="1" applyBorder="1" applyAlignment="1" applyProtection="1">
      <alignment horizontal="center" vertical="center"/>
    </xf>
    <xf numFmtId="0" fontId="42" fillId="14" borderId="0" xfId="0" applyFont="1" applyFill="1" applyBorder="1" applyAlignment="1" applyProtection="1">
      <alignment horizontal="center" vertical="center" wrapText="1"/>
    </xf>
    <xf numFmtId="0" fontId="38" fillId="14" borderId="0" xfId="0" applyFont="1" applyFill="1" applyBorder="1" applyAlignment="1" applyProtection="1">
      <alignment horizontal="center" vertical="center"/>
    </xf>
    <xf numFmtId="0" fontId="52" fillId="14" borderId="0" xfId="0" applyFont="1" applyFill="1" applyBorder="1" applyAlignment="1" applyProtection="1">
      <alignment horizontal="center" vertical="center"/>
    </xf>
    <xf numFmtId="0" fontId="52" fillId="14" borderId="0" xfId="0" applyFont="1" applyFill="1" applyAlignment="1" applyProtection="1">
      <alignment vertical="center"/>
    </xf>
    <xf numFmtId="2" fontId="52" fillId="14" borderId="0" xfId="0" applyNumberFormat="1" applyFont="1" applyFill="1" applyAlignment="1" applyProtection="1">
      <alignment vertical="center"/>
    </xf>
    <xf numFmtId="0" fontId="20" fillId="14" borderId="0" xfId="0" applyFont="1" applyFill="1" applyBorder="1" applyAlignment="1" applyProtection="1">
      <alignment horizontal="right"/>
    </xf>
    <xf numFmtId="0" fontId="20" fillId="15" borderId="0" xfId="0" applyFont="1" applyFill="1" applyBorder="1" applyAlignment="1" applyProtection="1">
      <alignment horizontal="center" vertical="center"/>
    </xf>
    <xf numFmtId="182" fontId="38" fillId="14" borderId="0" xfId="1" applyNumberFormat="1" applyFont="1" applyFill="1" applyBorder="1" applyAlignment="1" applyProtection="1">
      <alignment horizontal="left" vertical="center"/>
    </xf>
    <xf numFmtId="182" fontId="38" fillId="14" borderId="0" xfId="1" applyNumberFormat="1" applyFont="1" applyFill="1" applyBorder="1" applyAlignment="1" applyProtection="1">
      <alignment horizontal="center" vertical="center"/>
    </xf>
    <xf numFmtId="0" fontId="53" fillId="14" borderId="0" xfId="0" applyFont="1" applyFill="1" applyBorder="1" applyAlignment="1" applyProtection="1">
      <alignment horizontal="center" vertical="center"/>
    </xf>
    <xf numFmtId="0" fontId="53" fillId="14" borderId="0" xfId="0" applyFont="1" applyFill="1" applyAlignment="1" applyProtection="1">
      <alignment horizontal="center" vertical="center"/>
    </xf>
    <xf numFmtId="0" fontId="53" fillId="14" borderId="0" xfId="0" applyFont="1" applyFill="1" applyAlignment="1" applyProtection="1">
      <alignment vertical="center"/>
    </xf>
    <xf numFmtId="2" fontId="30" fillId="14" borderId="238" xfId="0" applyNumberFormat="1" applyFont="1" applyFill="1" applyBorder="1" applyAlignment="1" applyProtection="1">
      <alignment vertical="center"/>
    </xf>
    <xf numFmtId="2" fontId="30" fillId="14" borderId="239" xfId="0" applyNumberFormat="1" applyFont="1" applyFill="1" applyBorder="1" applyAlignment="1" applyProtection="1">
      <alignment vertical="center"/>
    </xf>
    <xf numFmtId="2" fontId="45" fillId="14" borderId="239" xfId="0" applyNumberFormat="1" applyFont="1" applyFill="1" applyBorder="1" applyAlignment="1" applyProtection="1">
      <alignment vertical="center"/>
    </xf>
    <xf numFmtId="181" fontId="30" fillId="14" borderId="239" xfId="0" applyNumberFormat="1" applyFont="1" applyFill="1" applyBorder="1" applyAlignment="1" applyProtection="1">
      <alignment vertical="center"/>
    </xf>
    <xf numFmtId="181" fontId="30" fillId="14" borderId="240" xfId="0" applyNumberFormat="1" applyFont="1" applyFill="1" applyBorder="1" applyAlignment="1" applyProtection="1">
      <alignment vertical="center"/>
    </xf>
    <xf numFmtId="181" fontId="36" fillId="14" borderId="215" xfId="0" applyNumberFormat="1" applyFont="1" applyFill="1" applyBorder="1" applyAlignment="1" applyProtection="1">
      <alignment vertical="center"/>
    </xf>
    <xf numFmtId="181" fontId="36" fillId="14" borderId="147" xfId="0" applyNumberFormat="1" applyFont="1" applyFill="1" applyBorder="1" applyAlignment="1" applyProtection="1">
      <alignment vertical="center"/>
    </xf>
    <xf numFmtId="181" fontId="36" fillId="14" borderId="216" xfId="0" applyNumberFormat="1" applyFont="1" applyFill="1" applyBorder="1" applyAlignment="1" applyProtection="1">
      <alignment vertical="center"/>
    </xf>
    <xf numFmtId="181" fontId="30" fillId="14" borderId="241" xfId="0" applyNumberFormat="1" applyFont="1" applyFill="1" applyBorder="1" applyAlignment="1" applyProtection="1">
      <alignment vertical="center"/>
    </xf>
    <xf numFmtId="181" fontId="30" fillId="14" borderId="242" xfId="0" applyNumberFormat="1" applyFont="1" applyFill="1" applyBorder="1" applyAlignment="1" applyProtection="1">
      <alignment vertical="center"/>
    </xf>
    <xf numFmtId="181" fontId="30" fillId="14" borderId="243" xfId="0" applyNumberFormat="1" applyFont="1" applyFill="1" applyBorder="1" applyAlignment="1" applyProtection="1">
      <alignment vertical="center"/>
    </xf>
    <xf numFmtId="181" fontId="30" fillId="14" borderId="244" xfId="0" applyNumberFormat="1" applyFont="1" applyFill="1" applyBorder="1" applyAlignment="1" applyProtection="1">
      <alignment vertical="center"/>
    </xf>
    <xf numFmtId="181" fontId="30" fillId="14" borderId="245" xfId="0" applyNumberFormat="1" applyFont="1" applyFill="1" applyBorder="1" applyAlignment="1" applyProtection="1">
      <alignment vertical="center"/>
    </xf>
    <xf numFmtId="181" fontId="30" fillId="14" borderId="0" xfId="0" applyNumberFormat="1" applyFont="1" applyFill="1" applyBorder="1" applyAlignment="1" applyProtection="1">
      <alignment vertical="center"/>
    </xf>
    <xf numFmtId="177" fontId="20" fillId="14" borderId="154" xfId="0" quotePrefix="1" applyNumberFormat="1" applyFont="1" applyFill="1" applyBorder="1" applyAlignment="1" applyProtection="1">
      <alignment horizontal="right" vertical="center"/>
    </xf>
    <xf numFmtId="0" fontId="30" fillId="14" borderId="0" xfId="0" applyFont="1" applyFill="1" applyBorder="1" applyAlignment="1" applyProtection="1">
      <alignment horizontal="left" vertical="center" textRotation="255"/>
    </xf>
    <xf numFmtId="0" fontId="30" fillId="14" borderId="0" xfId="0" applyFont="1" applyFill="1" applyBorder="1" applyAlignment="1" applyProtection="1">
      <alignment horizontal="center" vertical="center" textRotation="255"/>
    </xf>
    <xf numFmtId="0" fontId="30" fillId="14" borderId="246" xfId="0" applyFont="1" applyFill="1" applyBorder="1" applyAlignment="1" applyProtection="1">
      <alignment horizontal="center" vertical="center"/>
    </xf>
    <xf numFmtId="177" fontId="20" fillId="14" borderId="0" xfId="0" applyNumberFormat="1" applyFont="1" applyFill="1" applyBorder="1" applyAlignment="1" applyProtection="1">
      <alignment horizontal="left" vertical="center"/>
    </xf>
    <xf numFmtId="177" fontId="30" fillId="14" borderId="0" xfId="0" applyNumberFormat="1" applyFont="1" applyFill="1" applyBorder="1" applyAlignment="1" applyProtection="1">
      <alignment horizontal="right" vertical="center"/>
    </xf>
    <xf numFmtId="0" fontId="0" fillId="0" borderId="0" xfId="0" applyBorder="1" applyAlignment="1">
      <alignment horizontal="center" vertical="center"/>
    </xf>
    <xf numFmtId="0" fontId="18" fillId="0" borderId="247" xfId="0" applyFont="1" applyFill="1" applyBorder="1" applyAlignment="1" applyProtection="1">
      <alignment vertical="center"/>
    </xf>
    <xf numFmtId="0" fontId="42" fillId="5" borderId="122" xfId="0" applyFont="1" applyFill="1" applyBorder="1" applyAlignment="1" applyProtection="1">
      <alignment horizontal="center" vertical="center"/>
    </xf>
    <xf numFmtId="0" fontId="42" fillId="5" borderId="122" xfId="0" quotePrefix="1" applyFont="1" applyFill="1" applyBorder="1" applyAlignment="1" applyProtection="1">
      <alignment horizontal="center" vertical="center"/>
    </xf>
    <xf numFmtId="56" fontId="20" fillId="0" borderId="248" xfId="0" applyNumberFormat="1" applyFont="1" applyFill="1" applyBorder="1" applyAlignment="1" applyProtection="1">
      <alignment horizontal="center" vertical="center"/>
      <protection locked="0"/>
    </xf>
    <xf numFmtId="0" fontId="0" fillId="14" borderId="0" xfId="0" applyFill="1" applyAlignment="1">
      <alignment vertical="center"/>
    </xf>
    <xf numFmtId="0" fontId="0" fillId="14" borderId="0" xfId="0" applyFill="1" applyAlignment="1"/>
    <xf numFmtId="0" fontId="65" fillId="14" borderId="0" xfId="0" applyFont="1" applyFill="1" applyAlignment="1"/>
    <xf numFmtId="0" fontId="18" fillId="14" borderId="161" xfId="0" applyFont="1" applyFill="1" applyBorder="1" applyAlignment="1" applyProtection="1">
      <alignment horizontal="center" vertical="center"/>
      <protection locked="0"/>
    </xf>
    <xf numFmtId="0" fontId="18" fillId="14" borderId="0" xfId="0" applyFont="1" applyFill="1" applyBorder="1" applyAlignment="1" applyProtection="1">
      <alignment horizontal="center" vertical="center"/>
      <protection locked="0"/>
    </xf>
    <xf numFmtId="0" fontId="18" fillId="0" borderId="0" xfId="0" applyFont="1" applyAlignment="1">
      <alignment vertical="center"/>
    </xf>
    <xf numFmtId="0" fontId="36" fillId="5" borderId="120" xfId="0" applyFont="1" applyFill="1" applyBorder="1" applyAlignment="1" applyProtection="1">
      <alignment horizontal="center" vertical="center" wrapText="1"/>
    </xf>
    <xf numFmtId="0" fontId="30" fillId="14" borderId="0" xfId="0" applyFont="1" applyFill="1" applyBorder="1" applyAlignment="1" applyProtection="1">
      <alignment horizontal="center" vertical="center" wrapText="1"/>
    </xf>
    <xf numFmtId="0" fontId="20" fillId="0" borderId="0" xfId="0" applyFont="1" applyFill="1" applyBorder="1" applyAlignment="1" applyProtection="1"/>
    <xf numFmtId="0" fontId="0" fillId="0" borderId="0" xfId="0" applyFill="1" applyBorder="1" applyAlignment="1"/>
    <xf numFmtId="0" fontId="30" fillId="14" borderId="0" xfId="0" applyFont="1" applyFill="1" applyBorder="1" applyAlignment="1" applyProtection="1">
      <alignment vertical="center"/>
    </xf>
    <xf numFmtId="0" fontId="20" fillId="14" borderId="0" xfId="0" applyNumberFormat="1" applyFont="1" applyFill="1" applyBorder="1" applyAlignment="1" applyProtection="1">
      <alignment vertical="center"/>
    </xf>
    <xf numFmtId="20" fontId="20" fillId="14" borderId="0" xfId="0" applyNumberFormat="1" applyFont="1" applyFill="1" applyBorder="1" applyAlignment="1" applyProtection="1">
      <alignment horizontal="left" vertical="center"/>
    </xf>
    <xf numFmtId="0" fontId="30" fillId="0" borderId="0" xfId="0" applyFont="1" applyFill="1" applyBorder="1" applyAlignment="1" applyProtection="1">
      <alignment horizontal="left" vertical="center"/>
    </xf>
    <xf numFmtId="0" fontId="0" fillId="0" borderId="0" xfId="0" applyBorder="1" applyAlignment="1">
      <alignment horizontal="left" vertical="center"/>
    </xf>
    <xf numFmtId="0" fontId="20" fillId="14" borderId="0" xfId="0" applyFont="1" applyFill="1" applyBorder="1" applyAlignment="1" applyProtection="1">
      <alignment horizontal="left" vertical="center"/>
    </xf>
    <xf numFmtId="0" fontId="20" fillId="14" borderId="0" xfId="0" applyNumberFormat="1" applyFont="1" applyFill="1" applyBorder="1" applyAlignment="1" applyProtection="1">
      <alignment horizontal="left" vertical="center"/>
    </xf>
    <xf numFmtId="0" fontId="18" fillId="14" borderId="0" xfId="0" applyFont="1" applyFill="1" applyBorder="1" applyAlignment="1" applyProtection="1">
      <alignment horizontal="left" vertical="center"/>
    </xf>
    <xf numFmtId="0" fontId="20" fillId="0" borderId="0" xfId="0" applyFont="1" applyFill="1" applyBorder="1" applyAlignment="1" applyProtection="1">
      <alignment horizontal="left" vertical="center"/>
    </xf>
    <xf numFmtId="0" fontId="20" fillId="14" borderId="0" xfId="0" applyFont="1" applyFill="1" applyAlignment="1" applyProtection="1">
      <alignment horizontal="left" vertical="center"/>
    </xf>
    <xf numFmtId="0" fontId="20" fillId="0" borderId="0" xfId="0" applyFont="1" applyAlignment="1">
      <alignment horizontal="left" vertical="center"/>
    </xf>
    <xf numFmtId="0" fontId="20" fillId="0" borderId="0" xfId="0" applyFont="1" applyBorder="1" applyAlignment="1">
      <alignment horizontal="left" vertical="center"/>
    </xf>
    <xf numFmtId="0" fontId="20" fillId="0" borderId="0" xfId="0" applyFont="1" applyAlignment="1">
      <alignment vertical="center"/>
    </xf>
    <xf numFmtId="0" fontId="20" fillId="0" borderId="0" xfId="0" applyFont="1" applyAlignment="1">
      <alignment horizontal="left"/>
    </xf>
    <xf numFmtId="0" fontId="20" fillId="14" borderId="0" xfId="0" applyFont="1" applyFill="1" applyBorder="1" applyAlignment="1">
      <alignment horizontal="left" vertical="center"/>
    </xf>
    <xf numFmtId="0" fontId="67" fillId="14" borderId="0" xfId="0" applyFont="1" applyFill="1" applyAlignment="1" applyProtection="1">
      <alignment vertical="center"/>
    </xf>
    <xf numFmtId="193" fontId="67" fillId="0" borderId="42" xfId="0" applyNumberFormat="1" applyFont="1" applyBorder="1" applyAlignment="1">
      <alignment horizontal="right" vertical="center"/>
    </xf>
    <xf numFmtId="0" fontId="67" fillId="14" borderId="154" xfId="0" applyFont="1" applyFill="1" applyBorder="1" applyAlignment="1" applyProtection="1">
      <alignment horizontal="center" vertical="center"/>
    </xf>
    <xf numFmtId="193" fontId="67" fillId="0" borderId="5" xfId="0" applyNumberFormat="1" applyFont="1" applyBorder="1" applyAlignment="1">
      <alignment horizontal="right" vertical="center"/>
    </xf>
    <xf numFmtId="0" fontId="67" fillId="14" borderId="232" xfId="0" applyFont="1" applyFill="1" applyBorder="1" applyAlignment="1" applyProtection="1">
      <alignment horizontal="center" vertical="center"/>
    </xf>
    <xf numFmtId="0" fontId="20" fillId="0" borderId="154" xfId="0" applyFont="1" applyFill="1" applyBorder="1" applyAlignment="1" applyProtection="1">
      <alignment horizontal="center" vertical="center"/>
    </xf>
    <xf numFmtId="0" fontId="20" fillId="0" borderId="232" xfId="0" applyFont="1" applyFill="1" applyBorder="1" applyAlignment="1" applyProtection="1">
      <alignment horizontal="center" vertical="center"/>
    </xf>
    <xf numFmtId="0" fontId="38" fillId="8" borderId="117" xfId="0" applyFont="1" applyFill="1" applyBorder="1" applyAlignment="1" applyProtection="1">
      <alignment horizontal="center" vertical="center" wrapText="1"/>
    </xf>
    <xf numFmtId="0" fontId="67" fillId="0" borderId="68" xfId="0" applyFont="1" applyBorder="1" applyAlignment="1">
      <alignment horizontal="right" vertical="center"/>
    </xf>
    <xf numFmtId="0" fontId="67" fillId="0" borderId="66" xfId="0" applyFont="1" applyFill="1" applyBorder="1" applyAlignment="1" applyProtection="1">
      <alignment vertical="center"/>
    </xf>
    <xf numFmtId="0" fontId="20" fillId="0" borderId="66" xfId="0" applyFont="1" applyFill="1" applyBorder="1" applyAlignment="1" applyProtection="1">
      <alignment horizontal="center" vertical="center"/>
    </xf>
    <xf numFmtId="0" fontId="67" fillId="14" borderId="66" xfId="0" applyFont="1" applyFill="1" applyBorder="1" applyAlignment="1" applyProtection="1">
      <alignment vertical="center"/>
    </xf>
    <xf numFmtId="0" fontId="20" fillId="0" borderId="232" xfId="0" applyFont="1" applyBorder="1" applyAlignment="1">
      <alignment vertical="center"/>
    </xf>
    <xf numFmtId="0" fontId="20" fillId="0" borderId="0" xfId="0" applyFont="1" applyBorder="1" applyAlignment="1">
      <alignment vertical="center"/>
    </xf>
    <xf numFmtId="0" fontId="20" fillId="0" borderId="2" xfId="0" applyFont="1" applyBorder="1" applyAlignment="1"/>
    <xf numFmtId="0" fontId="20" fillId="0" borderId="134" xfId="0" applyFont="1" applyFill="1" applyBorder="1" applyAlignment="1" applyProtection="1">
      <alignment horizontal="center" vertical="center"/>
    </xf>
    <xf numFmtId="0" fontId="67" fillId="0" borderId="154" xfId="0" applyFont="1" applyBorder="1" applyAlignment="1">
      <alignment horizontal="center" vertical="center"/>
    </xf>
    <xf numFmtId="0" fontId="67" fillId="0" borderId="154" xfId="0" applyFont="1" applyBorder="1" applyAlignment="1">
      <alignment horizontal="left" vertical="center"/>
    </xf>
    <xf numFmtId="0" fontId="20" fillId="0" borderId="106" xfId="0" applyFont="1" applyBorder="1" applyAlignment="1">
      <alignment vertical="center"/>
    </xf>
    <xf numFmtId="0" fontId="67" fillId="0" borderId="232" xfId="0" applyFont="1" applyBorder="1" applyAlignment="1">
      <alignment horizontal="center" vertical="center"/>
    </xf>
    <xf numFmtId="0" fontId="67" fillId="0" borderId="232" xfId="0" applyFont="1" applyBorder="1" applyAlignment="1">
      <alignment horizontal="left" vertical="center"/>
    </xf>
    <xf numFmtId="0" fontId="20" fillId="0" borderId="138" xfId="0" applyFont="1" applyBorder="1" applyAlignment="1">
      <alignment vertical="center"/>
    </xf>
    <xf numFmtId="0" fontId="68" fillId="0" borderId="65" xfId="0" applyFont="1" applyFill="1" applyBorder="1" applyAlignment="1" applyProtection="1">
      <alignment horizontal="center" vertical="center" wrapText="1"/>
    </xf>
    <xf numFmtId="0" fontId="20" fillId="0" borderId="0" xfId="0" applyFont="1" applyBorder="1" applyAlignment="1"/>
    <xf numFmtId="0" fontId="38" fillId="16" borderId="192" xfId="0" quotePrefix="1" applyFont="1" applyFill="1" applyBorder="1" applyAlignment="1" applyProtection="1">
      <alignment horizontal="center" vertical="center" textRotation="255"/>
    </xf>
    <xf numFmtId="0" fontId="38" fillId="16" borderId="193" xfId="0" quotePrefix="1" applyFont="1" applyFill="1" applyBorder="1" applyAlignment="1" applyProtection="1">
      <alignment horizontal="center" vertical="center" textRotation="255"/>
    </xf>
    <xf numFmtId="0" fontId="38" fillId="16" borderId="194" xfId="0" quotePrefix="1" applyFont="1" applyFill="1" applyBorder="1" applyAlignment="1" applyProtection="1">
      <alignment horizontal="center" vertical="center" textRotation="255"/>
    </xf>
    <xf numFmtId="0" fontId="30" fillId="17" borderId="192" xfId="0" applyFont="1" applyFill="1" applyBorder="1" applyAlignment="1" applyProtection="1">
      <alignment horizontal="center" vertical="center" wrapText="1"/>
    </xf>
    <xf numFmtId="0" fontId="30" fillId="17" borderId="193" xfId="0" applyFont="1" applyFill="1" applyBorder="1" applyAlignment="1" applyProtection="1">
      <alignment horizontal="center" vertical="center" wrapText="1"/>
    </xf>
    <xf numFmtId="0" fontId="30" fillId="17" borderId="194" xfId="0" applyFont="1" applyFill="1" applyBorder="1" applyAlignment="1" applyProtection="1">
      <alignment horizontal="center" vertical="center" wrapText="1"/>
    </xf>
    <xf numFmtId="0" fontId="30" fillId="17" borderId="249" xfId="0" applyFont="1" applyFill="1" applyBorder="1" applyAlignment="1" applyProtection="1">
      <alignment horizontal="center" vertical="center" textRotation="255" wrapText="1"/>
    </xf>
    <xf numFmtId="0" fontId="30" fillId="17" borderId="250" xfId="0" applyFont="1" applyFill="1" applyBorder="1" applyAlignment="1" applyProtection="1">
      <alignment horizontal="center" vertical="center" textRotation="255" wrapText="1"/>
    </xf>
    <xf numFmtId="0" fontId="30" fillId="17" borderId="251" xfId="0" applyFont="1" applyFill="1" applyBorder="1" applyAlignment="1" applyProtection="1">
      <alignment horizontal="center" vertical="center" textRotation="255" wrapText="1"/>
    </xf>
    <xf numFmtId="188" fontId="30" fillId="17" borderId="252" xfId="0" applyNumberFormat="1" applyFont="1" applyFill="1" applyBorder="1" applyAlignment="1" applyProtection="1">
      <alignment vertical="center"/>
    </xf>
    <xf numFmtId="188" fontId="30" fillId="17" borderId="52" xfId="0" applyNumberFormat="1" applyFont="1" applyFill="1" applyBorder="1" applyAlignment="1" applyProtection="1">
      <alignment vertical="center"/>
    </xf>
    <xf numFmtId="188" fontId="30" fillId="17" borderId="253" xfId="0" applyNumberFormat="1" applyFont="1" applyFill="1" applyBorder="1" applyAlignment="1" applyProtection="1">
      <alignment vertical="center"/>
    </xf>
    <xf numFmtId="188" fontId="30" fillId="17" borderId="252" xfId="0" applyNumberFormat="1" applyFont="1" applyFill="1" applyBorder="1" applyAlignment="1" applyProtection="1">
      <alignment horizontal="right" vertical="center"/>
    </xf>
    <xf numFmtId="188" fontId="30" fillId="17" borderId="52" xfId="0" applyNumberFormat="1" applyFont="1" applyFill="1" applyBorder="1" applyAlignment="1" applyProtection="1">
      <alignment horizontal="right" vertical="center"/>
    </xf>
    <xf numFmtId="188" fontId="30" fillId="17" borderId="253" xfId="0" applyNumberFormat="1" applyFont="1" applyFill="1" applyBorder="1" applyAlignment="1" applyProtection="1">
      <alignment horizontal="right" vertical="center"/>
    </xf>
    <xf numFmtId="0" fontId="30" fillId="17" borderId="192" xfId="0" applyFont="1" applyFill="1" applyBorder="1" applyAlignment="1" applyProtection="1">
      <alignment horizontal="center" vertical="center" textRotation="255" wrapText="1"/>
    </xf>
    <xf numFmtId="0" fontId="30" fillId="17" borderId="193" xfId="0" applyFont="1" applyFill="1" applyBorder="1" applyAlignment="1" applyProtection="1">
      <alignment horizontal="center" vertical="center" textRotation="255" wrapText="1"/>
    </xf>
    <xf numFmtId="0" fontId="30" fillId="17" borderId="194" xfId="0" applyFont="1" applyFill="1" applyBorder="1" applyAlignment="1" applyProtection="1">
      <alignment horizontal="center" vertical="center" textRotation="255" wrapText="1"/>
    </xf>
    <xf numFmtId="194" fontId="30" fillId="17" borderId="252" xfId="0" applyNumberFormat="1" applyFont="1" applyFill="1" applyBorder="1" applyAlignment="1" applyProtection="1">
      <alignment horizontal="center" vertical="center"/>
    </xf>
    <xf numFmtId="194" fontId="30" fillId="17" borderId="52" xfId="0" applyNumberFormat="1" applyFont="1" applyFill="1" applyBorder="1" applyAlignment="1" applyProtection="1">
      <alignment horizontal="center" vertical="center"/>
    </xf>
    <xf numFmtId="194" fontId="30" fillId="17" borderId="253" xfId="0" applyNumberFormat="1" applyFont="1" applyFill="1" applyBorder="1" applyAlignment="1" applyProtection="1">
      <alignment horizontal="center" vertical="center"/>
    </xf>
    <xf numFmtId="188" fontId="30" fillId="17" borderId="254" xfId="0" applyNumberFormat="1" applyFont="1" applyFill="1" applyBorder="1" applyAlignment="1" applyProtection="1">
      <alignment horizontal="right" vertical="center"/>
    </xf>
    <xf numFmtId="188" fontId="30" fillId="17" borderId="255" xfId="0" applyNumberFormat="1" applyFont="1" applyFill="1" applyBorder="1" applyAlignment="1" applyProtection="1">
      <alignment horizontal="right" vertical="center"/>
    </xf>
    <xf numFmtId="188" fontId="30" fillId="17" borderId="53" xfId="0" applyNumberFormat="1" applyFont="1" applyFill="1" applyBorder="1" applyAlignment="1" applyProtection="1">
      <alignment horizontal="right" vertical="center"/>
    </xf>
    <xf numFmtId="0" fontId="30" fillId="17" borderId="256" xfId="0" applyFont="1" applyFill="1" applyBorder="1" applyAlignment="1" applyProtection="1">
      <alignment horizontal="center" vertical="center" textRotation="255" wrapText="1"/>
    </xf>
    <xf numFmtId="188" fontId="30" fillId="17" borderId="257" xfId="0" applyNumberFormat="1" applyFont="1" applyFill="1" applyBorder="1" applyAlignment="1" applyProtection="1">
      <alignment horizontal="right" vertical="center"/>
    </xf>
    <xf numFmtId="188" fontId="30" fillId="17" borderId="195" xfId="0" applyNumberFormat="1" applyFont="1" applyFill="1" applyBorder="1" applyAlignment="1" applyProtection="1">
      <alignment horizontal="center" vertical="center"/>
    </xf>
    <xf numFmtId="188" fontId="30" fillId="17" borderId="196" xfId="0" applyNumberFormat="1" applyFont="1" applyFill="1" applyBorder="1" applyAlignment="1" applyProtection="1">
      <alignment horizontal="center" vertical="center"/>
    </xf>
    <xf numFmtId="188" fontId="30" fillId="17" borderId="197" xfId="0" applyNumberFormat="1" applyFont="1" applyFill="1" applyBorder="1" applyAlignment="1" applyProtection="1">
      <alignment horizontal="center" vertical="center"/>
    </xf>
    <xf numFmtId="194" fontId="30" fillId="17" borderId="53" xfId="0" applyNumberFormat="1" applyFont="1" applyFill="1" applyBorder="1" applyAlignment="1" applyProtection="1">
      <alignment horizontal="center" vertical="center"/>
    </xf>
    <xf numFmtId="194" fontId="30" fillId="17" borderId="258" xfId="0" applyNumberFormat="1" applyFont="1" applyFill="1" applyBorder="1" applyAlignment="1" applyProtection="1">
      <alignment horizontal="center" vertical="center"/>
    </xf>
    <xf numFmtId="194" fontId="30" fillId="17" borderId="254" xfId="0" applyNumberFormat="1" applyFont="1" applyFill="1" applyBorder="1" applyAlignment="1" applyProtection="1">
      <alignment horizontal="center" vertical="center"/>
    </xf>
    <xf numFmtId="0" fontId="30" fillId="17" borderId="259" xfId="0" applyFont="1" applyFill="1" applyBorder="1" applyAlignment="1" applyProtection="1">
      <alignment horizontal="center" vertical="center" textRotation="255" wrapText="1"/>
    </xf>
    <xf numFmtId="188" fontId="30" fillId="17" borderId="53" xfId="0" applyNumberFormat="1" applyFont="1" applyFill="1" applyBorder="1" applyAlignment="1" applyProtection="1">
      <alignment vertical="center"/>
    </xf>
    <xf numFmtId="56" fontId="30" fillId="2" borderId="86" xfId="0" applyNumberFormat="1" applyFont="1" applyFill="1" applyBorder="1" applyAlignment="1" applyProtection="1">
      <alignment horizontal="right" vertical="center"/>
    </xf>
    <xf numFmtId="56" fontId="30" fillId="2" borderId="96" xfId="0" applyNumberFormat="1" applyFont="1" applyFill="1" applyBorder="1" applyAlignment="1" applyProtection="1">
      <alignment horizontal="right" vertical="center"/>
    </xf>
    <xf numFmtId="194" fontId="30" fillId="16" borderId="195" xfId="0" applyNumberFormat="1" applyFont="1" applyFill="1" applyBorder="1" applyAlignment="1" applyProtection="1">
      <alignment horizontal="right" vertical="center"/>
      <protection locked="0"/>
    </xf>
    <xf numFmtId="194" fontId="30" fillId="16" borderId="196" xfId="0" applyNumberFormat="1" applyFont="1" applyFill="1" applyBorder="1" applyAlignment="1" applyProtection="1">
      <alignment horizontal="right" vertical="center"/>
      <protection locked="0"/>
    </xf>
    <xf numFmtId="194" fontId="30" fillId="16" borderId="197" xfId="0" applyNumberFormat="1" applyFont="1" applyFill="1" applyBorder="1" applyAlignment="1" applyProtection="1">
      <alignment horizontal="right" vertical="center"/>
      <protection locked="0"/>
    </xf>
    <xf numFmtId="188" fontId="31" fillId="5" borderId="260" xfId="0" applyNumberFormat="1" applyFont="1" applyFill="1" applyBorder="1" applyAlignment="1" applyProtection="1">
      <alignment horizontal="right" vertical="center" shrinkToFit="1"/>
    </xf>
    <xf numFmtId="181" fontId="31" fillId="5" borderId="261" xfId="0" applyNumberFormat="1" applyFont="1" applyFill="1" applyBorder="1" applyAlignment="1" applyProtection="1">
      <alignment horizontal="right" vertical="center" shrinkToFit="1"/>
    </xf>
    <xf numFmtId="188" fontId="31" fillId="5" borderId="262" xfId="0" applyNumberFormat="1" applyFont="1" applyFill="1" applyBorder="1" applyAlignment="1" applyProtection="1">
      <alignment horizontal="right" vertical="center" shrinkToFit="1"/>
    </xf>
    <xf numFmtId="181" fontId="20" fillId="5" borderId="159" xfId="0" applyNumberFormat="1" applyFont="1" applyFill="1" applyBorder="1" applyAlignment="1" applyProtection="1">
      <alignment vertical="center"/>
    </xf>
    <xf numFmtId="181" fontId="20" fillId="5" borderId="200" xfId="0" applyNumberFormat="1" applyFont="1" applyFill="1" applyBorder="1" applyAlignment="1" applyProtection="1">
      <alignment vertical="center"/>
    </xf>
    <xf numFmtId="181" fontId="20" fillId="5" borderId="48" xfId="0" applyNumberFormat="1" applyFont="1" applyFill="1" applyBorder="1" applyAlignment="1" applyProtection="1">
      <alignment vertical="center"/>
    </xf>
    <xf numFmtId="0" fontId="20" fillId="0" borderId="144" xfId="0" applyFont="1" applyBorder="1"/>
    <xf numFmtId="0" fontId="69" fillId="14" borderId="0" xfId="0" quotePrefix="1" applyFont="1" applyFill="1" applyBorder="1" applyAlignment="1" applyProtection="1">
      <alignment horizontal="center" vertical="center" wrapText="1" shrinkToFit="1"/>
    </xf>
    <xf numFmtId="0" fontId="48" fillId="16" borderId="65" xfId="0" applyFont="1" applyFill="1" applyBorder="1" applyAlignment="1" applyProtection="1">
      <alignment horizontal="center" vertical="center"/>
      <protection locked="0"/>
    </xf>
    <xf numFmtId="0" fontId="20" fillId="0" borderId="0" xfId="0" applyFont="1" applyFill="1" applyAlignment="1" applyProtection="1">
      <alignment horizontal="left" vertical="center"/>
    </xf>
    <xf numFmtId="0" fontId="18" fillId="0" borderId="263" xfId="0" applyFont="1" applyFill="1" applyBorder="1" applyAlignment="1" applyProtection="1">
      <alignment vertical="center"/>
    </xf>
    <xf numFmtId="195" fontId="20" fillId="0" borderId="264" xfId="0" applyNumberFormat="1" applyFont="1" applyFill="1" applyBorder="1" applyAlignment="1" applyProtection="1">
      <alignment horizontal="center" vertical="center"/>
      <protection locked="0"/>
    </xf>
    <xf numFmtId="195" fontId="20" fillId="0" borderId="265" xfId="0" applyNumberFormat="1" applyFont="1" applyFill="1" applyBorder="1" applyAlignment="1" applyProtection="1">
      <alignment horizontal="center" vertical="center"/>
      <protection locked="0"/>
    </xf>
    <xf numFmtId="195" fontId="20" fillId="0" borderId="134" xfId="0" applyNumberFormat="1" applyFont="1" applyFill="1" applyBorder="1" applyAlignment="1" applyProtection="1">
      <alignment horizontal="center" vertical="center"/>
      <protection locked="0"/>
    </xf>
    <xf numFmtId="195" fontId="20" fillId="0" borderId="65" xfId="0" applyNumberFormat="1" applyFont="1" applyFill="1" applyBorder="1" applyAlignment="1" applyProtection="1">
      <alignment horizontal="center" vertical="center"/>
      <protection locked="0"/>
    </xf>
    <xf numFmtId="177" fontId="20" fillId="0" borderId="0" xfId="0" quotePrefix="1" applyNumberFormat="1" applyFont="1" applyFill="1" applyBorder="1" applyAlignment="1" applyProtection="1">
      <alignment horizontal="right" vertical="center"/>
    </xf>
    <xf numFmtId="195" fontId="20" fillId="0" borderId="266" xfId="0" applyNumberFormat="1" applyFont="1" applyFill="1" applyBorder="1" applyAlignment="1" applyProtection="1">
      <alignment horizontal="center" vertical="center"/>
      <protection locked="0"/>
    </xf>
    <xf numFmtId="195" fontId="20" fillId="0" borderId="293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Alignment="1">
      <alignment vertical="center"/>
    </xf>
    <xf numFmtId="183" fontId="20" fillId="0" borderId="178" xfId="0" applyNumberFormat="1" applyFont="1" applyFill="1" applyBorder="1" applyAlignment="1" applyProtection="1">
      <alignment horizontal="center" vertical="center"/>
    </xf>
    <xf numFmtId="0" fontId="32" fillId="0" borderId="294" xfId="0" applyNumberFormat="1" applyFont="1" applyFill="1" applyBorder="1" applyAlignment="1" applyProtection="1">
      <alignment horizontal="center" vertical="center"/>
    </xf>
    <xf numFmtId="0" fontId="32" fillId="0" borderId="91" xfId="0" applyNumberFormat="1" applyFont="1" applyFill="1" applyBorder="1" applyAlignment="1" applyProtection="1">
      <alignment horizontal="center" vertical="center"/>
    </xf>
    <xf numFmtId="0" fontId="32" fillId="0" borderId="295" xfId="0" applyNumberFormat="1" applyFont="1" applyFill="1" applyBorder="1" applyAlignment="1" applyProtection="1">
      <alignment horizontal="center" vertical="center"/>
    </xf>
    <xf numFmtId="191" fontId="27" fillId="0" borderId="107" xfId="0" applyNumberFormat="1" applyFont="1" applyFill="1" applyBorder="1" applyAlignment="1" applyProtection="1">
      <alignment horizontal="center" vertical="center" shrinkToFit="1"/>
      <protection locked="0"/>
    </xf>
    <xf numFmtId="191" fontId="0" fillId="0" borderId="267" xfId="0" applyNumberFormat="1" applyBorder="1" applyAlignment="1">
      <alignment horizontal="center" vertical="center" shrinkToFit="1"/>
    </xf>
    <xf numFmtId="192" fontId="27" fillId="0" borderId="268" xfId="0" applyNumberFormat="1" applyFont="1" applyFill="1" applyBorder="1" applyAlignment="1" applyProtection="1">
      <alignment horizontal="center" vertical="center" shrinkToFit="1"/>
      <protection locked="0"/>
    </xf>
    <xf numFmtId="192" fontId="0" fillId="0" borderId="64" xfId="0" applyNumberFormat="1" applyBorder="1" applyAlignment="1">
      <alignment horizontal="center" vertical="center" shrinkToFit="1"/>
    </xf>
    <xf numFmtId="0" fontId="20" fillId="4" borderId="131" xfId="0" applyFont="1" applyFill="1" applyBorder="1" applyAlignment="1" applyProtection="1">
      <alignment vertical="center"/>
    </xf>
    <xf numFmtId="0" fontId="0" fillId="0" borderId="64" xfId="0" applyBorder="1" applyAlignment="1">
      <alignment vertical="center"/>
    </xf>
    <xf numFmtId="0" fontId="20" fillId="0" borderId="230" xfId="0" applyFont="1" applyFill="1" applyBorder="1" applyAlignment="1" applyProtection="1">
      <alignment horizontal="center" vertical="center"/>
    </xf>
    <xf numFmtId="0" fontId="20" fillId="0" borderId="269" xfId="0" applyFont="1" applyFill="1" applyBorder="1" applyAlignment="1">
      <alignment horizontal="center" vertical="center"/>
    </xf>
    <xf numFmtId="0" fontId="20" fillId="0" borderId="269" xfId="0" applyFont="1" applyFill="1" applyBorder="1" applyAlignment="1" applyProtection="1">
      <alignment horizontal="center" vertical="center"/>
    </xf>
    <xf numFmtId="0" fontId="20" fillId="4" borderId="270" xfId="0" applyFont="1" applyFill="1" applyBorder="1" applyAlignment="1" applyProtection="1">
      <alignment vertical="center"/>
    </xf>
    <xf numFmtId="0" fontId="0" fillId="0" borderId="271" xfId="0" applyBorder="1" applyAlignment="1">
      <alignment vertical="center"/>
    </xf>
    <xf numFmtId="178" fontId="18" fillId="0" borderId="0" xfId="0" applyNumberFormat="1" applyFont="1" applyFill="1" applyAlignment="1" applyProtection="1">
      <alignment vertical="center"/>
    </xf>
    <xf numFmtId="0" fontId="0" fillId="0" borderId="0" xfId="0" applyAlignment="1">
      <alignment vertical="center"/>
    </xf>
    <xf numFmtId="0" fontId="44" fillId="0" borderId="42" xfId="0" quotePrefix="1" applyFont="1" applyFill="1" applyBorder="1" applyAlignment="1" applyProtection="1">
      <alignment horizontal="center" vertical="center" wrapText="1"/>
    </xf>
    <xf numFmtId="0" fontId="0" fillId="0" borderId="106" xfId="0" applyBorder="1" applyAlignment="1">
      <alignment horizontal="center" vertical="center"/>
    </xf>
    <xf numFmtId="0" fontId="42" fillId="0" borderId="68" xfId="0" applyFont="1" applyFill="1" applyBorder="1" applyAlignment="1" applyProtection="1">
      <alignment horizontal="left" vertical="center"/>
      <protection locked="0"/>
    </xf>
    <xf numFmtId="0" fontId="0" fillId="0" borderId="64" xfId="0" applyBorder="1" applyAlignment="1" applyProtection="1">
      <alignment horizontal="left" vertical="center"/>
      <protection locked="0"/>
    </xf>
    <xf numFmtId="0" fontId="42" fillId="0" borderId="276" xfId="0" applyFont="1" applyFill="1" applyBorder="1" applyAlignment="1" applyProtection="1">
      <alignment horizontal="left" vertical="center"/>
      <protection locked="0"/>
    </xf>
    <xf numFmtId="0" fontId="0" fillId="0" borderId="277" xfId="0" applyBorder="1" applyAlignment="1" applyProtection="1">
      <alignment horizontal="left" vertical="center"/>
      <protection locked="0"/>
    </xf>
    <xf numFmtId="0" fontId="32" fillId="2" borderId="234" xfId="0" applyFont="1" applyFill="1" applyBorder="1" applyAlignment="1" applyProtection="1">
      <alignment horizontal="left" vertical="center" shrinkToFit="1"/>
    </xf>
    <xf numFmtId="0" fontId="0" fillId="0" borderId="108" xfId="0" applyBorder="1" applyAlignment="1">
      <alignment horizontal="left" vertical="center" shrinkToFit="1"/>
    </xf>
    <xf numFmtId="0" fontId="0" fillId="0" borderId="109" xfId="0" applyBorder="1" applyAlignment="1">
      <alignment horizontal="left" vertical="center" shrinkToFit="1"/>
    </xf>
    <xf numFmtId="0" fontId="32" fillId="0" borderId="190" xfId="0" applyFont="1" applyFill="1" applyBorder="1" applyAlignment="1" applyProtection="1">
      <alignment horizontal="left" vertical="center"/>
      <protection locked="0"/>
    </xf>
    <xf numFmtId="0" fontId="0" fillId="0" borderId="236" xfId="0" applyBorder="1" applyAlignment="1">
      <alignment vertical="center"/>
    </xf>
    <xf numFmtId="0" fontId="0" fillId="0" borderId="237" xfId="0" applyBorder="1" applyAlignment="1">
      <alignment vertical="center"/>
    </xf>
    <xf numFmtId="0" fontId="30" fillId="0" borderId="274" xfId="0" quotePrefix="1" applyFont="1" applyFill="1" applyBorder="1" applyAlignment="1" applyProtection="1">
      <alignment horizontal="center" vertical="center"/>
    </xf>
    <xf numFmtId="0" fontId="0" fillId="0" borderId="275" xfId="0" applyBorder="1" applyAlignment="1">
      <alignment horizontal="center" vertical="center"/>
    </xf>
    <xf numFmtId="0" fontId="30" fillId="7" borderId="68" xfId="0" quotePrefix="1" applyFont="1" applyFill="1" applyBorder="1" applyAlignment="1" applyProtection="1">
      <alignment horizontal="center" vertical="center"/>
    </xf>
    <xf numFmtId="0" fontId="0" fillId="0" borderId="64" xfId="0" applyBorder="1" applyAlignment="1">
      <alignment horizontal="center" vertical="center"/>
    </xf>
    <xf numFmtId="0" fontId="30" fillId="0" borderId="68" xfId="0" applyFont="1" applyFill="1" applyBorder="1" applyAlignment="1" applyProtection="1">
      <alignment horizontal="center" vertical="center"/>
    </xf>
    <xf numFmtId="0" fontId="20" fillId="0" borderId="68" xfId="0" applyFont="1" applyFill="1" applyBorder="1" applyAlignment="1" applyProtection="1">
      <alignment horizontal="center" vertical="center" shrinkToFit="1"/>
    </xf>
    <xf numFmtId="0" fontId="0" fillId="0" borderId="66" xfId="0" applyBorder="1" applyAlignment="1">
      <alignment horizontal="center" vertical="center" shrinkToFit="1"/>
    </xf>
    <xf numFmtId="0" fontId="30" fillId="8" borderId="68" xfId="0" applyFont="1" applyFill="1" applyBorder="1" applyAlignment="1" applyProtection="1">
      <alignment horizontal="center" vertical="center"/>
    </xf>
    <xf numFmtId="0" fontId="0" fillId="0" borderId="66" xfId="0" applyBorder="1" applyAlignment="1">
      <alignment horizontal="center" vertical="center"/>
    </xf>
    <xf numFmtId="0" fontId="30" fillId="7" borderId="42" xfId="0" applyFont="1" applyFill="1" applyBorder="1" applyAlignment="1" applyProtection="1">
      <alignment horizontal="center" vertical="center" wrapText="1"/>
    </xf>
    <xf numFmtId="0" fontId="0" fillId="0" borderId="106" xfId="0" applyBorder="1" applyAlignment="1">
      <alignment vertical="center"/>
    </xf>
    <xf numFmtId="0" fontId="0" fillId="0" borderId="113" xfId="0" applyBorder="1" applyAlignment="1">
      <alignment vertical="center"/>
    </xf>
    <xf numFmtId="0" fontId="0" fillId="0" borderId="114" xfId="0" applyBorder="1" applyAlignment="1">
      <alignment vertical="center"/>
    </xf>
    <xf numFmtId="0" fontId="30" fillId="0" borderId="68" xfId="0" quotePrefix="1" applyFont="1" applyFill="1" applyBorder="1" applyAlignment="1" applyProtection="1">
      <alignment horizontal="center" vertical="center"/>
    </xf>
    <xf numFmtId="0" fontId="30" fillId="0" borderId="42" xfId="0" quotePrefix="1" applyFont="1" applyFill="1" applyBorder="1" applyAlignment="1" applyProtection="1">
      <alignment horizontal="center" vertical="center"/>
    </xf>
    <xf numFmtId="0" fontId="0" fillId="0" borderId="154" xfId="0" applyBorder="1" applyAlignment="1">
      <alignment horizontal="center" vertical="center"/>
    </xf>
    <xf numFmtId="0" fontId="30" fillId="8" borderId="272" xfId="0" applyFont="1" applyFill="1" applyBorder="1" applyAlignment="1" applyProtection="1">
      <alignment horizontal="center" vertical="center"/>
    </xf>
    <xf numFmtId="0" fontId="0" fillId="0" borderId="273" xfId="0" applyBorder="1" applyAlignment="1">
      <alignment horizontal="center" vertical="center"/>
    </xf>
    <xf numFmtId="0" fontId="38" fillId="5" borderId="66" xfId="0" quotePrefix="1" applyFont="1" applyFill="1" applyBorder="1" applyAlignment="1" applyProtection="1">
      <alignment horizontal="center" vertical="center"/>
    </xf>
    <xf numFmtId="2" fontId="32" fillId="12" borderId="190" xfId="0" applyNumberFormat="1" applyFont="1" applyFill="1" applyBorder="1" applyAlignment="1" applyProtection="1">
      <alignment horizontal="center" vertical="center"/>
    </xf>
    <xf numFmtId="2" fontId="32" fillId="12" borderId="237" xfId="0" applyNumberFormat="1" applyFont="1" applyFill="1" applyBorder="1" applyAlignment="1">
      <alignment horizontal="center" vertical="center"/>
    </xf>
    <xf numFmtId="0" fontId="20" fillId="0" borderId="284" xfId="0" applyFont="1" applyFill="1" applyBorder="1" applyAlignment="1">
      <alignment horizontal="center" vertical="center"/>
    </xf>
    <xf numFmtId="0" fontId="32" fillId="12" borderId="278" xfId="0" applyFont="1" applyFill="1" applyBorder="1" applyAlignment="1">
      <alignment horizontal="center" vertical="center"/>
    </xf>
    <xf numFmtId="0" fontId="0" fillId="0" borderId="279" xfId="0" applyBorder="1" applyAlignment="1">
      <alignment horizontal="center" vertical="center" wrapText="1"/>
    </xf>
    <xf numFmtId="0" fontId="0" fillId="0" borderId="280" xfId="0" applyBorder="1" applyAlignment="1">
      <alignment horizontal="center" vertical="center" wrapText="1"/>
    </xf>
    <xf numFmtId="0" fontId="19" fillId="10" borderId="281" xfId="0" quotePrefix="1" applyFont="1" applyFill="1" applyBorder="1" applyAlignment="1" applyProtection="1">
      <alignment horizontal="center" vertical="center" wrapText="1" shrinkToFit="1"/>
    </xf>
    <xf numFmtId="0" fontId="5" fillId="0" borderId="66" xfId="0" applyFont="1" applyBorder="1" applyAlignment="1">
      <alignment horizontal="center" vertical="center" shrinkToFit="1"/>
    </xf>
    <xf numFmtId="0" fontId="5" fillId="0" borderId="282" xfId="0" applyFont="1" applyBorder="1" applyAlignment="1">
      <alignment horizontal="center" vertical="center" shrinkToFit="1"/>
    </xf>
    <xf numFmtId="0" fontId="30" fillId="0" borderId="67" xfId="0" applyFont="1" applyFill="1" applyBorder="1" applyAlignment="1" applyProtection="1">
      <alignment horizontal="center" vertical="center" wrapText="1"/>
    </xf>
    <xf numFmtId="0" fontId="0" fillId="0" borderId="112" xfId="0" applyBorder="1" applyAlignment="1">
      <alignment horizontal="center" vertical="center"/>
    </xf>
    <xf numFmtId="0" fontId="38" fillId="0" borderId="154" xfId="0" applyFont="1" applyFill="1" applyBorder="1" applyAlignment="1" applyProtection="1">
      <alignment horizontal="center" vertical="center"/>
    </xf>
    <xf numFmtId="0" fontId="42" fillId="0" borderId="68" xfId="0" quotePrefix="1" applyFont="1" applyFill="1" applyBorder="1" applyAlignment="1" applyProtection="1">
      <alignment horizontal="center" vertical="center"/>
    </xf>
    <xf numFmtId="0" fontId="38" fillId="5" borderId="68" xfId="0" quotePrefix="1" applyFont="1" applyFill="1" applyBorder="1" applyAlignment="1" applyProtection="1">
      <alignment horizontal="center" vertical="center"/>
    </xf>
    <xf numFmtId="0" fontId="0" fillId="5" borderId="66" xfId="0" applyFill="1" applyBorder="1" applyAlignment="1">
      <alignment horizontal="center" vertical="center"/>
    </xf>
    <xf numFmtId="0" fontId="0" fillId="5" borderId="64" xfId="0" applyFill="1" applyBorder="1" applyAlignment="1">
      <alignment horizontal="center" vertical="center"/>
    </xf>
    <xf numFmtId="0" fontId="64" fillId="0" borderId="68" xfId="0" quotePrefix="1" applyFont="1" applyFill="1" applyBorder="1" applyAlignment="1" applyProtection="1">
      <alignment horizontal="center" vertical="center" wrapText="1"/>
    </xf>
    <xf numFmtId="0" fontId="10" fillId="0" borderId="66" xfId="0" applyFont="1" applyBorder="1" applyAlignment="1">
      <alignment horizontal="center" vertical="center"/>
    </xf>
    <xf numFmtId="0" fontId="10" fillId="0" borderId="64" xfId="0" applyFont="1" applyBorder="1" applyAlignment="1">
      <alignment horizontal="center" vertical="center"/>
    </xf>
    <xf numFmtId="0" fontId="38" fillId="0" borderId="154" xfId="0" applyFont="1" applyFill="1" applyBorder="1" applyAlignment="1" applyProtection="1">
      <alignment horizontal="center" vertical="center" wrapText="1"/>
    </xf>
    <xf numFmtId="0" fontId="0" fillId="0" borderId="191" xfId="0" applyBorder="1" applyAlignment="1">
      <alignment horizontal="center" vertical="center" wrapText="1"/>
    </xf>
    <xf numFmtId="0" fontId="70" fillId="16" borderId="195" xfId="0" applyFont="1" applyFill="1" applyBorder="1" applyAlignment="1">
      <alignment horizontal="center" vertical="center" wrapText="1"/>
    </xf>
    <xf numFmtId="0" fontId="71" fillId="16" borderId="196" xfId="0" applyFont="1" applyFill="1" applyBorder="1" applyAlignment="1">
      <alignment horizontal="center" vertical="center"/>
    </xf>
    <xf numFmtId="0" fontId="71" fillId="16" borderId="197" xfId="0" applyFont="1" applyFill="1" applyBorder="1" applyAlignment="1">
      <alignment horizontal="center" vertical="center"/>
    </xf>
    <xf numFmtId="0" fontId="30" fillId="17" borderId="68" xfId="0" applyFont="1" applyFill="1" applyBorder="1" applyAlignment="1" applyProtection="1">
      <alignment horizontal="center" vertical="center"/>
    </xf>
    <xf numFmtId="0" fontId="0" fillId="17" borderId="66" xfId="0" applyFill="1" applyBorder="1" applyAlignment="1">
      <alignment horizontal="center" vertical="center"/>
    </xf>
    <xf numFmtId="0" fontId="0" fillId="17" borderId="64" xfId="0" applyFill="1" applyBorder="1" applyAlignment="1">
      <alignment horizontal="center" vertical="center"/>
    </xf>
    <xf numFmtId="0" fontId="30" fillId="17" borderId="195" xfId="0" applyFont="1" applyFill="1" applyBorder="1" applyAlignment="1" applyProtection="1">
      <alignment horizontal="center" vertical="center"/>
    </xf>
    <xf numFmtId="0" fontId="0" fillId="17" borderId="196" xfId="0" applyFill="1" applyBorder="1" applyAlignment="1">
      <alignment horizontal="center" vertical="center"/>
    </xf>
    <xf numFmtId="0" fontId="0" fillId="17" borderId="197" xfId="0" applyFill="1" applyBorder="1" applyAlignment="1">
      <alignment horizontal="center" vertical="center"/>
    </xf>
    <xf numFmtId="0" fontId="0" fillId="17" borderId="68" xfId="0" applyFill="1" applyBorder="1" applyAlignment="1">
      <alignment horizontal="center" vertical="center"/>
    </xf>
    <xf numFmtId="0" fontId="38" fillId="0" borderId="42" xfId="0" applyFont="1" applyFill="1" applyBorder="1" applyAlignment="1" applyProtection="1">
      <alignment horizontal="center" vertical="center"/>
    </xf>
    <xf numFmtId="0" fontId="38" fillId="0" borderId="283" xfId="0" applyFont="1" applyFill="1" applyBorder="1" applyAlignment="1" applyProtection="1">
      <alignment horizontal="center" vertical="center" wrapText="1"/>
    </xf>
    <xf numFmtId="0" fontId="0" fillId="0" borderId="194" xfId="0" applyBorder="1" applyAlignment="1">
      <alignment horizontal="center" vertical="center" wrapText="1"/>
    </xf>
    <xf numFmtId="0" fontId="36" fillId="10" borderId="281" xfId="0" quotePrefix="1" applyFont="1" applyFill="1" applyBorder="1" applyAlignment="1" applyProtection="1">
      <alignment horizontal="center" vertical="center"/>
    </xf>
    <xf numFmtId="0" fontId="0" fillId="0" borderId="282" xfId="0" applyBorder="1" applyAlignment="1">
      <alignment horizontal="center" vertical="center"/>
    </xf>
    <xf numFmtId="178" fontId="27" fillId="2" borderId="268" xfId="0" applyNumberFormat="1" applyFont="1" applyFill="1" applyBorder="1" applyAlignment="1" applyProtection="1">
      <alignment horizontal="center" vertical="center"/>
    </xf>
    <xf numFmtId="178" fontId="0" fillId="0" borderId="64" xfId="0" applyNumberFormat="1" applyBorder="1" applyAlignment="1" applyProtection="1">
      <alignment horizontal="center" vertical="center"/>
    </xf>
    <xf numFmtId="189" fontId="27" fillId="2" borderId="285" xfId="0" applyNumberFormat="1" applyFont="1" applyFill="1" applyBorder="1" applyAlignment="1" applyProtection="1">
      <alignment horizontal="center" vertical="center" shrinkToFit="1"/>
    </xf>
    <xf numFmtId="189" fontId="66" fillId="0" borderId="278" xfId="0" applyNumberFormat="1" applyFont="1" applyBorder="1" applyAlignment="1">
      <alignment horizontal="center" vertical="center" shrinkToFit="1"/>
    </xf>
    <xf numFmtId="2" fontId="32" fillId="0" borderId="190" xfId="0" applyNumberFormat="1" applyFont="1" applyFill="1" applyBorder="1" applyAlignment="1" applyProtection="1">
      <alignment horizontal="center" vertical="center"/>
      <protection locked="0"/>
    </xf>
    <xf numFmtId="2" fontId="32" fillId="0" borderId="278" xfId="0" applyNumberFormat="1" applyFont="1" applyBorder="1" applyAlignment="1" applyProtection="1">
      <alignment horizontal="center" vertical="center"/>
      <protection locked="0"/>
    </xf>
    <xf numFmtId="177" fontId="32" fillId="0" borderId="143" xfId="0" applyNumberFormat="1" applyFont="1" applyFill="1" applyBorder="1" applyAlignment="1" applyProtection="1">
      <alignment horizontal="center" vertical="center"/>
      <protection locked="0"/>
    </xf>
    <xf numFmtId="177" fontId="32" fillId="0" borderId="144" xfId="0" applyNumberFormat="1" applyFont="1" applyBorder="1" applyAlignment="1" applyProtection="1">
      <alignment horizontal="center" vertical="center"/>
      <protection locked="0"/>
    </xf>
    <xf numFmtId="0" fontId="18" fillId="0" borderId="269" xfId="0" applyFont="1" applyFill="1" applyBorder="1" applyAlignment="1" applyProtection="1">
      <alignment horizontal="center" vertical="center" shrinkToFit="1"/>
    </xf>
    <xf numFmtId="0" fontId="18" fillId="0" borderId="144" xfId="0" applyFont="1" applyFill="1" applyBorder="1" applyAlignment="1" applyProtection="1">
      <alignment horizontal="center" vertical="center" shrinkToFit="1"/>
    </xf>
    <xf numFmtId="0" fontId="18" fillId="0" borderId="230" xfId="0" applyFont="1" applyFill="1" applyBorder="1" applyAlignment="1" applyProtection="1">
      <alignment horizontal="center" vertical="center" shrinkToFit="1"/>
    </xf>
    <xf numFmtId="0" fontId="18" fillId="0" borderId="143" xfId="0" applyFont="1" applyFill="1" applyBorder="1" applyAlignment="1" applyProtection="1">
      <alignment horizontal="center" vertical="center" shrinkToFit="1"/>
    </xf>
    <xf numFmtId="0" fontId="30" fillId="0" borderId="221" xfId="0" applyFont="1" applyFill="1" applyBorder="1" applyAlignment="1" applyProtection="1">
      <alignment horizontal="center" vertical="top"/>
      <protection locked="0"/>
    </xf>
    <xf numFmtId="0" fontId="0" fillId="0" borderId="167" xfId="0" applyBorder="1" applyAlignment="1">
      <alignment horizontal="center" vertical="top"/>
    </xf>
    <xf numFmtId="0" fontId="0" fillId="0" borderId="286" xfId="0" applyBorder="1" applyAlignment="1">
      <alignment horizontal="center" vertical="top"/>
    </xf>
    <xf numFmtId="189" fontId="61" fillId="2" borderId="134" xfId="0" applyNumberFormat="1" applyFont="1" applyFill="1" applyBorder="1" applyAlignment="1">
      <alignment horizontal="center"/>
    </xf>
    <xf numFmtId="0" fontId="0" fillId="0" borderId="134" xfId="0" applyBorder="1" applyAlignment="1">
      <alignment horizontal="center"/>
    </xf>
    <xf numFmtId="189" fontId="38" fillId="0" borderId="65" xfId="0" applyNumberFormat="1" applyFont="1" applyBorder="1" applyAlignment="1">
      <alignment horizontal="center"/>
    </xf>
    <xf numFmtId="0" fontId="0" fillId="0" borderId="65" xfId="0" applyBorder="1" applyAlignment="1">
      <alignment horizontal="center"/>
    </xf>
    <xf numFmtId="189" fontId="38" fillId="0" borderId="134" xfId="0" applyNumberFormat="1" applyFont="1" applyBorder="1" applyAlignment="1">
      <alignment horizontal="center"/>
    </xf>
    <xf numFmtId="0" fontId="30" fillId="0" borderId="287" xfId="0" applyFont="1" applyFill="1" applyBorder="1" applyAlignment="1" applyProtection="1">
      <alignment horizontal="center" vertical="top"/>
      <protection locked="0"/>
    </xf>
    <xf numFmtId="0" fontId="0" fillId="0" borderId="288" xfId="0" applyBorder="1" applyAlignment="1">
      <alignment horizontal="center" vertical="top"/>
    </xf>
    <xf numFmtId="0" fontId="0" fillId="0" borderId="289" xfId="0" applyBorder="1" applyAlignment="1">
      <alignment horizontal="center" vertical="top"/>
    </xf>
    <xf numFmtId="0" fontId="18" fillId="0" borderId="269" xfId="0" applyFont="1" applyFill="1" applyBorder="1" applyAlignment="1" applyProtection="1">
      <alignment horizontal="center" vertical="center" wrapText="1" shrinkToFit="1"/>
    </xf>
    <xf numFmtId="0" fontId="30" fillId="0" borderId="290" xfId="0" applyFont="1" applyFill="1" applyBorder="1" applyAlignment="1" applyProtection="1">
      <alignment horizontal="center" vertical="top"/>
      <protection locked="0"/>
    </xf>
    <xf numFmtId="0" fontId="0" fillId="0" borderId="291" xfId="0" applyBorder="1" applyAlignment="1"/>
    <xf numFmtId="0" fontId="0" fillId="0" borderId="292" xfId="0" applyBorder="1" applyAlignment="1"/>
    <xf numFmtId="190" fontId="36" fillId="0" borderId="134" xfId="0" applyNumberFormat="1" applyFont="1" applyBorder="1" applyAlignment="1">
      <alignment horizontal="center"/>
    </xf>
    <xf numFmtId="2" fontId="36" fillId="0" borderId="65" xfId="0" applyNumberFormat="1" applyFont="1" applyBorder="1" applyAlignment="1">
      <alignment horizontal="center"/>
    </xf>
    <xf numFmtId="0" fontId="0" fillId="0" borderId="141" xfId="0" applyBorder="1" applyAlignment="1">
      <alignment horizontal="center"/>
    </xf>
    <xf numFmtId="190" fontId="36" fillId="0" borderId="65" xfId="0" applyNumberFormat="1" applyFont="1" applyBorder="1" applyAlignment="1">
      <alignment horizontal="center"/>
    </xf>
    <xf numFmtId="189" fontId="61" fillId="4" borderId="65" xfId="0" applyNumberFormat="1" applyFont="1" applyFill="1" applyBorder="1" applyAlignment="1">
      <alignment horizontal="center"/>
    </xf>
    <xf numFmtId="189" fontId="61" fillId="4" borderId="144" xfId="0" applyNumberFormat="1" applyFont="1" applyFill="1" applyBorder="1" applyAlignment="1">
      <alignment horizontal="center"/>
    </xf>
    <xf numFmtId="0" fontId="0" fillId="0" borderId="144" xfId="0" applyBorder="1" applyAlignment="1">
      <alignment horizontal="center"/>
    </xf>
    <xf numFmtId="2" fontId="36" fillId="0" borderId="144" xfId="0" applyNumberFormat="1" applyFont="1" applyBorder="1" applyAlignment="1">
      <alignment horizontal="center"/>
    </xf>
    <xf numFmtId="0" fontId="0" fillId="0" borderId="145" xfId="0" applyBorder="1" applyAlignment="1">
      <alignment horizontal="center"/>
    </xf>
    <xf numFmtId="189" fontId="38" fillId="0" borderId="144" xfId="0" applyNumberFormat="1" applyFont="1" applyBorder="1" applyAlignment="1">
      <alignment horizontal="center"/>
    </xf>
    <xf numFmtId="189" fontId="61" fillId="2" borderId="144" xfId="0" applyNumberFormat="1" applyFont="1" applyFill="1" applyBorder="1" applyAlignment="1">
      <alignment horizontal="center"/>
    </xf>
    <xf numFmtId="190" fontId="36" fillId="0" borderId="144" xfId="0" applyNumberFormat="1" applyFont="1" applyBorder="1" applyAlignment="1">
      <alignment horizontal="center"/>
    </xf>
    <xf numFmtId="0" fontId="67" fillId="0" borderId="66" xfId="0" applyFont="1" applyBorder="1" applyAlignment="1">
      <alignment horizontal="center" vertical="center"/>
    </xf>
    <xf numFmtId="0" fontId="67" fillId="0" borderId="64" xfId="0" applyFont="1" applyBorder="1" applyAlignment="1">
      <alignment horizontal="center" vertical="center"/>
    </xf>
    <xf numFmtId="0" fontId="0" fillId="0" borderId="284" xfId="0" applyBorder="1" applyAlignment="1">
      <alignment horizontal="center" vertical="center" shrinkToFit="1"/>
    </xf>
    <xf numFmtId="0" fontId="0" fillId="0" borderId="144" xfId="0" applyBorder="1" applyAlignment="1">
      <alignment horizontal="center" vertical="center" shrinkToFit="1"/>
    </xf>
    <xf numFmtId="0" fontId="0" fillId="0" borderId="145" xfId="0" applyBorder="1" applyAlignment="1">
      <alignment horizontal="center" vertical="center" shrinkToFit="1"/>
    </xf>
    <xf numFmtId="2" fontId="36" fillId="0" borderId="134" xfId="0" applyNumberFormat="1" applyFont="1" applyBorder="1" applyAlignment="1">
      <alignment horizontal="center"/>
    </xf>
    <xf numFmtId="0" fontId="0" fillId="0" borderId="137" xfId="0" applyBorder="1" applyAlignment="1">
      <alignment horizontal="center"/>
    </xf>
    <xf numFmtId="189" fontId="61" fillId="4" borderId="134" xfId="0" applyNumberFormat="1" applyFont="1" applyFill="1" applyBorder="1" applyAlignment="1">
      <alignment horizontal="center"/>
    </xf>
  </cellXfs>
  <cellStyles count="5">
    <cellStyle name="桁区切り" xfId="1" builtinId="6"/>
    <cellStyle name="通貨" xfId="2" builtinId="7"/>
    <cellStyle name="標準" xfId="0" builtinId="0"/>
    <cellStyle name="標準_Sheet1" xfId="3"/>
    <cellStyle name="標準_Time Table" xfId="4"/>
  </cellStyles>
  <dxfs count="54">
    <dxf>
      <border>
        <right style="thin">
          <color indexed="10"/>
        </right>
      </border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rgb="FF00FFFF"/>
        </patternFill>
      </fill>
    </dxf>
    <dxf>
      <fill>
        <patternFill>
          <bgColor rgb="FF00FFFF"/>
        </patternFill>
      </fill>
    </dxf>
    <dxf>
      <fill>
        <patternFill>
          <bgColor rgb="FF00FFFF"/>
        </patternFill>
      </fill>
    </dxf>
    <dxf>
      <fill>
        <patternFill>
          <bgColor rgb="FF00FFFF"/>
        </patternFill>
      </fill>
    </dxf>
    <dxf>
      <fill>
        <patternFill>
          <bgColor rgb="FF00FFFF"/>
        </patternFill>
      </fill>
    </dxf>
    <dxf>
      <fill>
        <patternFill>
          <bgColor rgb="FF00FFFF"/>
        </patternFill>
      </fill>
    </dxf>
    <dxf>
      <fill>
        <patternFill>
          <bgColor rgb="FF00FFFF"/>
        </patternFill>
      </fill>
    </dxf>
    <dxf>
      <fill>
        <patternFill>
          <bgColor rgb="FF00FFFF"/>
        </patternFill>
      </fill>
    </dxf>
    <dxf>
      <fill>
        <patternFill>
          <bgColor rgb="FF00FFFF"/>
        </patternFill>
      </fill>
    </dxf>
    <dxf>
      <fill>
        <patternFill>
          <bgColor rgb="FF00FFFF"/>
        </patternFill>
      </fill>
    </dxf>
    <dxf>
      <fill>
        <patternFill>
          <bgColor rgb="FF00FFFF"/>
        </patternFill>
      </fill>
    </dxf>
    <dxf>
      <fill>
        <patternFill>
          <bgColor rgb="FF00FFFF"/>
        </patternFill>
      </fill>
    </dxf>
    <dxf>
      <fill>
        <patternFill>
          <bgColor rgb="FF00FFFF"/>
        </patternFill>
      </fill>
    </dxf>
    <dxf>
      <fill>
        <patternFill>
          <bgColor rgb="FF00FFFF"/>
        </patternFill>
      </fill>
    </dxf>
    <dxf>
      <fill>
        <patternFill>
          <bgColor rgb="FF00FFFF"/>
        </patternFill>
      </fill>
    </dxf>
    <dxf>
      <fill>
        <patternFill>
          <bgColor rgb="FF00FFFF"/>
        </patternFill>
      </fill>
    </dxf>
    <dxf>
      <fill>
        <patternFill>
          <bgColor rgb="FF00FFFF"/>
        </patternFill>
      </fill>
    </dxf>
    <dxf>
      <fill>
        <patternFill>
          <bgColor rgb="FF00FFFF"/>
        </patternFill>
      </fill>
    </dxf>
    <dxf>
      <fill>
        <patternFill>
          <bgColor rgb="FF00FFFF"/>
        </patternFill>
      </fill>
    </dxf>
    <dxf>
      <fill>
        <patternFill>
          <bgColor rgb="FF00FFFF"/>
        </patternFill>
      </fill>
    </dxf>
    <dxf>
      <fill>
        <patternFill>
          <bgColor rgb="FF00FFFF"/>
        </patternFill>
      </fill>
    </dxf>
    <dxf>
      <fill>
        <patternFill>
          <bgColor rgb="FF00FFFF"/>
        </patternFill>
      </fill>
    </dxf>
    <dxf>
      <fill>
        <patternFill>
          <bgColor rgb="FF00FFFF"/>
        </patternFill>
      </fill>
    </dxf>
    <dxf>
      <fill>
        <patternFill>
          <bgColor rgb="FF00FFFF"/>
        </patternFill>
      </fill>
    </dxf>
    <dxf>
      <fill>
        <patternFill>
          <bgColor rgb="FF00FFFF"/>
        </patternFill>
      </fill>
    </dxf>
    <dxf>
      <fill>
        <patternFill>
          <bgColor rgb="FF00FFFF"/>
        </patternFill>
      </fill>
    </dxf>
    <dxf>
      <fill>
        <patternFill>
          <bgColor rgb="FF00FFFF"/>
        </patternFill>
      </fill>
    </dxf>
    <dxf>
      <fill>
        <patternFill>
          <bgColor rgb="FF00FFFF"/>
        </patternFill>
      </fill>
    </dxf>
    <dxf>
      <fill>
        <patternFill>
          <bgColor rgb="FF00FFFF"/>
        </patternFill>
      </fill>
    </dxf>
    <dxf>
      <fill>
        <patternFill>
          <bgColor rgb="FF00FFFF"/>
        </patternFill>
      </fill>
    </dxf>
    <dxf>
      <fill>
        <patternFill>
          <bgColor rgb="FF00FFFF"/>
        </patternFill>
      </fill>
    </dxf>
    <dxf>
      <font>
        <b/>
        <i/>
        <color theme="1"/>
      </font>
      <fill>
        <patternFill>
          <bgColor rgb="FFFF0000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indexed="14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0</xdr:col>
      <xdr:colOff>0</xdr:colOff>
      <xdr:row>6</xdr:row>
      <xdr:rowOff>133415</xdr:rowOff>
    </xdr:to>
    <xdr:sp macro="" textlink="">
      <xdr:nvSpPr>
        <xdr:cNvPr id="1026" name="テキスト 3"/>
        <xdr:cNvSpPr txBox="1">
          <a:spLocks noChangeArrowheads="1"/>
        </xdr:cNvSpPr>
      </xdr:nvSpPr>
      <xdr:spPr bwMode="auto">
        <a:xfrm>
          <a:off x="0" y="57150"/>
          <a:ext cx="0" cy="1514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strike="noStrike">
              <a:solidFill>
                <a:srgbClr val="003366"/>
              </a:solidFill>
              <a:latin typeface="ＭＳ 明朝"/>
              <a:ea typeface="ＭＳ 明朝"/>
            </a:rPr>
            <a:t>出・退社時刻は通算時間を入力</a:t>
          </a:r>
        </a:p>
        <a:p>
          <a:pPr algn="l" rtl="0">
            <a:defRPr sz="1000"/>
          </a:pPr>
          <a:r>
            <a:rPr lang="ja-JP" altLang="en-US" sz="1100" b="0" i="0" strike="noStrike">
              <a:solidFill>
                <a:srgbClr val="003366"/>
              </a:solidFill>
              <a:latin typeface="ＭＳ 明朝"/>
              <a:ea typeface="ＭＳ 明朝"/>
            </a:rPr>
            <a:t>　</a:t>
          </a:r>
          <a:r>
            <a:rPr lang="en-US" altLang="ja-JP" sz="1100" b="0" i="0" strike="noStrike">
              <a:solidFill>
                <a:srgbClr val="003366"/>
              </a:solidFill>
              <a:latin typeface="ＭＳ 明朝"/>
              <a:ea typeface="ＭＳ 明朝"/>
            </a:rPr>
            <a:t>(</a:t>
          </a:r>
          <a:r>
            <a:rPr lang="ja-JP" altLang="en-US" sz="1100" b="0" i="0" strike="noStrike">
              <a:solidFill>
                <a:srgbClr val="003366"/>
              </a:solidFill>
              <a:latin typeface="ＭＳ 明朝"/>
              <a:ea typeface="ＭＳ 明朝"/>
            </a:rPr>
            <a:t>例：退社</a:t>
          </a:r>
          <a:r>
            <a:rPr lang="en-US" altLang="ja-JP" sz="1100" b="0" i="0" strike="noStrike">
              <a:solidFill>
                <a:srgbClr val="003366"/>
              </a:solidFill>
              <a:latin typeface="ＭＳ 明朝"/>
              <a:ea typeface="ＭＳ 明朝"/>
            </a:rPr>
            <a:t>AM2:00 → '26.00')</a:t>
          </a:r>
        </a:p>
        <a:p>
          <a:pPr algn="l" rtl="0">
            <a:defRPr sz="1000"/>
          </a:pPr>
          <a:r>
            <a:rPr lang="ja-JP" altLang="en-US" sz="1100" b="0" i="0" strike="noStrike">
              <a:solidFill>
                <a:srgbClr val="003366"/>
              </a:solidFill>
              <a:latin typeface="ＭＳ 明朝"/>
              <a:ea typeface="ＭＳ 明朝"/>
            </a:rPr>
            <a:t>シフト勤務時は、シフト時間を</a:t>
          </a:r>
          <a:r>
            <a:rPr lang="en-US" altLang="ja-JP" sz="1100" b="0" i="0" strike="noStrike">
              <a:solidFill>
                <a:srgbClr val="003366"/>
              </a:solidFill>
              <a:latin typeface="ＭＳ 明朝"/>
              <a:ea typeface="ＭＳ 明朝"/>
            </a:rPr>
            <a:t>+,-</a:t>
          </a:r>
          <a:r>
            <a:rPr lang="ja-JP" altLang="en-US" sz="1100" b="0" i="0" strike="noStrike">
              <a:solidFill>
                <a:srgbClr val="003366"/>
              </a:solidFill>
              <a:latin typeface="ＭＳ 明朝"/>
              <a:ea typeface="ＭＳ 明朝"/>
            </a:rPr>
            <a:t>時間で入力</a:t>
          </a:r>
        </a:p>
        <a:p>
          <a:pPr algn="l" rtl="0">
            <a:defRPr sz="1000"/>
          </a:pPr>
          <a:r>
            <a:rPr lang="ja-JP" altLang="en-US" sz="1100" b="0" i="0" strike="noStrike">
              <a:solidFill>
                <a:srgbClr val="003366"/>
              </a:solidFill>
              <a:latin typeface="ＭＳ 明朝"/>
              <a:ea typeface="ＭＳ 明朝"/>
            </a:rPr>
            <a:t>　</a:t>
          </a:r>
          <a:r>
            <a:rPr lang="en-US" altLang="ja-JP" sz="1100" b="0" i="0" strike="noStrike">
              <a:solidFill>
                <a:srgbClr val="003366"/>
              </a:solidFill>
              <a:latin typeface="ＭＳ 明朝"/>
              <a:ea typeface="ＭＳ 明朝"/>
            </a:rPr>
            <a:t>(</a:t>
          </a:r>
          <a:r>
            <a:rPr lang="ja-JP" altLang="en-US" sz="1100" b="0" i="0" strike="noStrike">
              <a:solidFill>
                <a:srgbClr val="003366"/>
              </a:solidFill>
              <a:latin typeface="ＭＳ 明朝"/>
              <a:ea typeface="ＭＳ 明朝"/>
            </a:rPr>
            <a:t>例：出勤</a:t>
          </a:r>
          <a:r>
            <a:rPr lang="en-US" altLang="ja-JP" sz="1100" b="0" i="0" strike="noStrike">
              <a:solidFill>
                <a:srgbClr val="003366"/>
              </a:solidFill>
              <a:latin typeface="ＭＳ 明朝"/>
              <a:ea typeface="ＭＳ 明朝"/>
            </a:rPr>
            <a:t>AM8:45 → '-0.15')</a:t>
          </a:r>
        </a:p>
        <a:p>
          <a:pPr algn="l" rtl="0">
            <a:defRPr sz="1000"/>
          </a:pPr>
          <a:r>
            <a:rPr lang="ja-JP" altLang="en-US" sz="1100" b="0" i="0" strike="noStrike">
              <a:solidFill>
                <a:srgbClr val="003366"/>
              </a:solidFill>
              <a:latin typeface="ＭＳ 明朝"/>
              <a:ea typeface="ＭＳ 明朝"/>
            </a:rPr>
            <a:t>徹夜勤務時は、徹夜ｻｲﾝに </a:t>
          </a:r>
          <a:r>
            <a:rPr lang="en-US" altLang="ja-JP" sz="1100" b="0" i="0" strike="noStrike">
              <a:solidFill>
                <a:srgbClr val="003366"/>
              </a:solidFill>
              <a:latin typeface="ＭＳ 明朝"/>
              <a:ea typeface="ＭＳ 明朝"/>
            </a:rPr>
            <a:t>'1'</a:t>
          </a:r>
          <a:r>
            <a:rPr lang="ja-JP" altLang="en-US" sz="1100" b="0" i="0" strike="noStrike">
              <a:solidFill>
                <a:srgbClr val="003366"/>
              </a:solidFill>
              <a:latin typeface="ＭＳ 明朝"/>
              <a:ea typeface="ＭＳ 明朝"/>
            </a:rPr>
            <a:t>を入力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autoPageBreaks="0" fitToPage="1"/>
  </sheetPr>
  <dimension ref="A1:GT125"/>
  <sheetViews>
    <sheetView showGridLines="0" showRowColHeaders="0" tabSelected="1" view="pageBreakPreview" topLeftCell="B1" zoomScale="85" zoomScaleNormal="100" zoomScaleSheetLayoutView="85" workbookViewId="0">
      <selection activeCell="G13" sqref="G13"/>
    </sheetView>
  </sheetViews>
  <sheetFormatPr defaultColWidth="0" defaultRowHeight="12.9" zeroHeight="1" outlineLevelCol="1"/>
  <cols>
    <col min="1" max="1" width="2.125" style="127" hidden="1" customWidth="1"/>
    <col min="2" max="2" width="4.5" style="127" customWidth="1"/>
    <col min="3" max="3" width="3.625" style="127" customWidth="1"/>
    <col min="4" max="4" width="4" style="127" customWidth="1"/>
    <col min="5" max="5" width="4.625" style="367" bestFit="1" customWidth="1"/>
    <col min="6" max="6" width="6.125" style="127" customWidth="1"/>
    <col min="7" max="7" width="6.125" style="116" customWidth="1"/>
    <col min="8" max="8" width="5.125" style="118" customWidth="1"/>
    <col min="9" max="9" width="4.625" style="118" customWidth="1"/>
    <col min="10" max="10" width="5.625" style="127" customWidth="1"/>
    <col min="11" max="14" width="5.375" style="127" customWidth="1"/>
    <col min="15" max="17" width="4.625" style="127" customWidth="1"/>
    <col min="18" max="24" width="5.125" style="127" customWidth="1"/>
    <col min="25" max="28" width="5.125" style="135" customWidth="1"/>
    <col min="29" max="33" width="5.875" style="135" customWidth="1"/>
    <col min="34" max="35" width="5.875" style="134" customWidth="1"/>
    <col min="36" max="37" width="6.125" style="134" customWidth="1"/>
    <col min="38" max="42" width="5.625" style="134" customWidth="1"/>
    <col min="43" max="44" width="5.625" style="135" customWidth="1"/>
    <col min="45" max="45" width="2.625" style="119" customWidth="1"/>
    <col min="46" max="46" width="5.625" style="135" customWidth="1"/>
    <col min="47" max="47" width="5.625" style="119" customWidth="1"/>
    <col min="48" max="51" width="2.625" style="119" customWidth="1"/>
    <col min="52" max="52" width="2.875" style="119" bestFit="1" customWidth="1"/>
    <col min="53" max="53" width="6.25" style="134" customWidth="1"/>
    <col min="54" max="54" width="6.75" style="134" customWidth="1"/>
    <col min="55" max="55" width="1.375" style="134" customWidth="1"/>
    <col min="56" max="56" width="7" style="134" hidden="1" customWidth="1" outlineLevel="1"/>
    <col min="57" max="57" width="7.875" style="134" hidden="1" customWidth="1" outlineLevel="1"/>
    <col min="58" max="58" width="9.375" style="134" hidden="1" customWidth="1" outlineLevel="1"/>
    <col min="59" max="59" width="7.875" style="134" hidden="1" customWidth="1" outlineLevel="1"/>
    <col min="60" max="60" width="11.5" style="134" hidden="1" customWidth="1" outlineLevel="1"/>
    <col min="61" max="61" width="7.875" style="134" hidden="1" customWidth="1" outlineLevel="1"/>
    <col min="62" max="62" width="7" style="414" hidden="1" customWidth="1" outlineLevel="1"/>
    <col min="63" max="63" width="33.5" style="414" hidden="1" customWidth="1" outlineLevel="1"/>
    <col min="64" max="64" width="7.875" style="414" hidden="1" customWidth="1" outlineLevel="1"/>
    <col min="65" max="65" width="7.875" style="134" hidden="1" customWidth="1" outlineLevel="1"/>
    <col min="66" max="66" width="11" style="134" hidden="1" customWidth="1" outlineLevel="1"/>
    <col min="67" max="67" width="7.875" style="414" hidden="1" customWidth="1" outlineLevel="1"/>
    <col min="68" max="73" width="8.75" style="134" hidden="1" customWidth="1" outlineLevel="1"/>
    <col min="74" max="74" width="12.75" style="134" hidden="1" customWidth="1" outlineLevel="1"/>
    <col min="75" max="75" width="10.375" style="134" hidden="1" customWidth="1" outlineLevel="1"/>
    <col min="76" max="77" width="7.5" style="134" hidden="1" customWidth="1" outlineLevel="1"/>
    <col min="78" max="79" width="6.875" style="134" hidden="1" customWidth="1" outlineLevel="1"/>
    <col min="80" max="81" width="10.375" style="134" hidden="1" customWidth="1" outlineLevel="1"/>
    <col min="82" max="82" width="7.5" style="134" hidden="1" customWidth="1" outlineLevel="1"/>
    <col min="83" max="83" width="9" style="134" hidden="1" customWidth="1" outlineLevel="1"/>
    <col min="84" max="84" width="6.625" style="134" hidden="1" customWidth="1" outlineLevel="1"/>
    <col min="85" max="85" width="5.75" style="134" hidden="1" customWidth="1" outlineLevel="1"/>
    <col min="86" max="88" width="9.375" style="134" hidden="1" customWidth="1" outlineLevel="1"/>
    <col min="89" max="89" width="5.625" style="135" hidden="1" customWidth="1" outlineLevel="1"/>
    <col min="90" max="90" width="6.125" style="135" hidden="1" customWidth="1" outlineLevel="1"/>
    <col min="91" max="91" width="6.25" style="135" hidden="1" customWidth="1" outlineLevel="1"/>
    <col min="92" max="93" width="5.625" style="135" hidden="1" customWidth="1" outlineLevel="1"/>
    <col min="94" max="96" width="5.625" style="134" hidden="1" customWidth="1" outlineLevel="1"/>
    <col min="97" max="98" width="7.5" style="134" hidden="1" customWidth="1" outlineLevel="1"/>
    <col min="99" max="99" width="5.625" style="134" hidden="1" customWidth="1" outlineLevel="1"/>
    <col min="100" max="100" width="5.625" style="116" hidden="1" customWidth="1" outlineLevel="1"/>
    <col min="101" max="102" width="5.625" style="127" hidden="1" customWidth="1" outlineLevel="1"/>
    <col min="103" max="103" width="7.5" style="127" hidden="1" customWidth="1" outlineLevel="1"/>
    <col min="104" max="105" width="5.625" style="127" hidden="1" customWidth="1" outlineLevel="1"/>
    <col min="106" max="106" width="5.625" style="116" hidden="1" customWidth="1" outlineLevel="1"/>
    <col min="107" max="107" width="5.875" style="127" hidden="1" customWidth="1" outlineLevel="1"/>
    <col min="108" max="108" width="5.625" style="127" hidden="1" customWidth="1" outlineLevel="1"/>
    <col min="109" max="109" width="9.375" style="127" hidden="1" customWidth="1" outlineLevel="1"/>
    <col min="110" max="110" width="15" style="127" hidden="1" customWidth="1" outlineLevel="1"/>
    <col min="111" max="113" width="7.5" style="127" hidden="1" customWidth="1" outlineLevel="1"/>
    <col min="114" max="167" width="5.875" style="127" hidden="1" customWidth="1" outlineLevel="1"/>
    <col min="168" max="168" width="42.125" style="127" hidden="1" customWidth="1" outlineLevel="1"/>
    <col min="169" max="175" width="3.375" style="127" hidden="1" customWidth="1" outlineLevel="1"/>
    <col min="176" max="183" width="5.875" style="127" hidden="1" customWidth="1" outlineLevel="1"/>
    <col min="184" max="191" width="6.875" style="127" hidden="1" customWidth="1" outlineLevel="1"/>
    <col min="192" max="192" width="9.375" style="127" customWidth="1" collapsed="1"/>
    <col min="193" max="193" width="20.625" style="127" bestFit="1" customWidth="1"/>
    <col min="194" max="194" width="7.625" style="127" customWidth="1"/>
    <col min="195" max="197" width="6.125" style="127" customWidth="1"/>
    <col min="198" max="198" width="2.375" style="127" customWidth="1"/>
    <col min="199" max="16384" width="9" style="127" hidden="1"/>
  </cols>
  <sheetData>
    <row r="1" spans="1:202" s="116" customFormat="1" ht="4.75" customHeight="1" thickBot="1">
      <c r="B1" s="586"/>
      <c r="C1" s="586"/>
      <c r="D1" s="586"/>
      <c r="E1" s="587"/>
      <c r="F1" s="586"/>
      <c r="G1" s="586"/>
      <c r="H1" s="588"/>
      <c r="I1" s="588"/>
      <c r="J1" s="586"/>
      <c r="K1" s="586"/>
      <c r="L1" s="586"/>
      <c r="M1" s="586"/>
      <c r="N1" s="586"/>
      <c r="O1" s="586"/>
      <c r="P1" s="586"/>
      <c r="Q1" s="586"/>
      <c r="R1" s="586"/>
      <c r="S1" s="586"/>
      <c r="T1" s="586"/>
      <c r="U1" s="586"/>
      <c r="V1" s="586"/>
      <c r="W1" s="586"/>
      <c r="X1" s="586"/>
      <c r="Y1" s="589"/>
      <c r="Z1" s="589"/>
      <c r="AA1" s="589"/>
      <c r="AB1" s="589"/>
      <c r="AC1" s="589"/>
      <c r="AD1" s="589"/>
      <c r="AE1" s="589"/>
      <c r="AF1" s="589"/>
      <c r="AG1" s="589"/>
      <c r="AH1" s="590"/>
      <c r="AI1" s="590"/>
      <c r="AJ1" s="590"/>
      <c r="AK1" s="590"/>
      <c r="AL1" s="590"/>
      <c r="AM1" s="590"/>
      <c r="AN1" s="590"/>
      <c r="AO1" s="590"/>
      <c r="AP1" s="590"/>
      <c r="AQ1" s="589"/>
      <c r="AR1" s="589"/>
      <c r="AS1" s="589"/>
      <c r="AT1" s="589"/>
      <c r="AU1" s="589"/>
      <c r="AV1" s="589"/>
      <c r="AW1" s="589"/>
      <c r="AX1" s="589"/>
      <c r="AY1" s="589"/>
      <c r="AZ1" s="589"/>
      <c r="BA1" s="589"/>
      <c r="BB1" s="589"/>
      <c r="BC1" s="590"/>
      <c r="BD1" s="590"/>
      <c r="BE1" s="590"/>
      <c r="BF1" s="590"/>
      <c r="BG1" s="590"/>
      <c r="BH1" s="590"/>
      <c r="BI1" s="590"/>
      <c r="BJ1" s="590"/>
      <c r="BK1" s="590"/>
      <c r="BL1" s="591"/>
      <c r="BM1" s="591"/>
      <c r="BN1" s="591"/>
      <c r="BO1" s="590"/>
      <c r="BP1" s="590"/>
      <c r="BQ1" s="591"/>
      <c r="BR1" s="590"/>
      <c r="BS1" s="590"/>
      <c r="BT1" s="590"/>
      <c r="BU1" s="590"/>
      <c r="BV1" s="590"/>
      <c r="BW1" s="590"/>
      <c r="BX1" s="590"/>
      <c r="BY1" s="590"/>
      <c r="BZ1" s="590"/>
      <c r="CA1" s="590"/>
      <c r="CB1" s="590"/>
      <c r="CC1" s="590"/>
      <c r="CD1" s="590"/>
      <c r="CE1" s="590"/>
      <c r="CF1" s="590"/>
      <c r="CG1" s="590"/>
      <c r="CH1" s="590"/>
      <c r="CI1" s="590"/>
      <c r="CJ1" s="590"/>
      <c r="CK1" s="589"/>
      <c r="CL1" s="589"/>
      <c r="CM1" s="589"/>
      <c r="CN1" s="589"/>
      <c r="CO1" s="589"/>
      <c r="CP1" s="590"/>
      <c r="CQ1" s="590"/>
      <c r="CR1" s="590"/>
      <c r="CS1" s="590"/>
      <c r="CT1" s="590"/>
      <c r="CU1" s="590"/>
      <c r="CV1" s="590"/>
      <c r="CW1" s="590"/>
      <c r="CX1" s="586"/>
      <c r="CY1" s="586"/>
      <c r="CZ1" s="586"/>
      <c r="DA1" s="586"/>
      <c r="DB1" s="586"/>
      <c r="DC1" s="586"/>
      <c r="DD1" s="586"/>
      <c r="DE1" s="586"/>
      <c r="DF1" s="586"/>
      <c r="DG1" s="586"/>
      <c r="DH1" s="586"/>
      <c r="DI1" s="586"/>
      <c r="DJ1" s="586"/>
      <c r="DK1" s="586"/>
      <c r="DL1" s="586"/>
      <c r="DM1" s="586"/>
      <c r="DN1" s="586"/>
      <c r="DO1" s="586"/>
      <c r="DP1" s="586"/>
      <c r="DQ1" s="586"/>
      <c r="DR1" s="586"/>
      <c r="DS1" s="586"/>
      <c r="DT1" s="586"/>
      <c r="DU1" s="586"/>
      <c r="DV1" s="586"/>
      <c r="DW1" s="586"/>
      <c r="DX1" s="586"/>
      <c r="DY1" s="586"/>
      <c r="DZ1" s="586"/>
      <c r="EA1" s="586"/>
      <c r="EB1" s="586"/>
      <c r="EC1" s="586"/>
      <c r="ED1" s="586"/>
      <c r="EE1" s="586"/>
      <c r="EF1" s="586"/>
      <c r="EG1" s="586"/>
      <c r="EH1" s="586"/>
      <c r="EI1" s="586"/>
      <c r="EJ1" s="586"/>
      <c r="EK1" s="586"/>
      <c r="EL1" s="586"/>
      <c r="EM1" s="586"/>
      <c r="EN1" s="586"/>
      <c r="EO1" s="586"/>
      <c r="EP1" s="586"/>
      <c r="EQ1" s="586"/>
      <c r="ER1" s="586"/>
      <c r="ES1" s="586"/>
      <c r="ET1" s="586"/>
      <c r="EU1" s="586"/>
      <c r="EV1" s="586"/>
      <c r="EW1" s="586"/>
      <c r="EX1" s="586"/>
      <c r="EY1" s="586"/>
      <c r="EZ1" s="586"/>
      <c r="FA1" s="586"/>
      <c r="FB1" s="586"/>
      <c r="FC1" s="586"/>
      <c r="FD1" s="586"/>
      <c r="FE1" s="586"/>
      <c r="FF1" s="586"/>
      <c r="FG1" s="586"/>
      <c r="FH1" s="586"/>
      <c r="FI1" s="586"/>
      <c r="FJ1" s="586"/>
      <c r="FK1" s="586"/>
      <c r="FL1" s="586"/>
      <c r="FM1" s="586"/>
      <c r="FN1" s="586"/>
      <c r="FO1" s="586"/>
      <c r="FP1" s="586"/>
      <c r="FQ1" s="586"/>
      <c r="FR1" s="586"/>
      <c r="FS1" s="586"/>
      <c r="FT1" s="586"/>
      <c r="FU1" s="586"/>
      <c r="FV1" s="586"/>
      <c r="FW1" s="586"/>
      <c r="FX1" s="586"/>
      <c r="FY1" s="586"/>
      <c r="FZ1" s="586"/>
      <c r="GA1" s="586"/>
      <c r="GB1" s="586"/>
      <c r="GC1" s="586"/>
      <c r="GD1" s="586"/>
      <c r="GE1" s="586"/>
      <c r="GF1" s="586"/>
      <c r="GG1" s="586"/>
      <c r="GH1" s="586"/>
      <c r="GI1" s="586"/>
      <c r="GJ1" s="586"/>
      <c r="GK1" s="586"/>
      <c r="GL1" s="586"/>
      <c r="GM1" s="586"/>
      <c r="GN1" s="586"/>
      <c r="GO1" s="586"/>
    </row>
    <row r="2" spans="1:202" s="122" customFormat="1" ht="37.200000000000003" customHeight="1" thickBot="1">
      <c r="B2" s="592" t="str">
        <f>TEXT(AO3,"0年")&amp;TEXT(AO4,"0月度")</f>
        <v>2015年11月度</v>
      </c>
      <c r="C2" s="593"/>
      <c r="D2" s="593"/>
      <c r="E2" s="593"/>
      <c r="F2" s="593"/>
      <c r="G2" s="594"/>
      <c r="H2" s="595"/>
      <c r="I2" s="596"/>
      <c r="J2" s="594"/>
      <c r="K2" s="597"/>
      <c r="L2" s="598" t="s">
        <v>278</v>
      </c>
      <c r="M2" s="594"/>
      <c r="N2" s="594"/>
      <c r="O2" s="599"/>
      <c r="P2" s="599"/>
      <c r="Q2" s="599"/>
      <c r="R2" s="600"/>
      <c r="S2" s="600"/>
      <c r="T2" s="600"/>
      <c r="U2" s="601"/>
      <c r="V2" s="590"/>
      <c r="W2" s="590"/>
      <c r="X2" s="590"/>
      <c r="Y2" s="602"/>
      <c r="Z2" s="602"/>
      <c r="AA2" s="602"/>
      <c r="AB2" s="602"/>
      <c r="AC2" s="602"/>
      <c r="AD2" s="603" t="s">
        <v>142</v>
      </c>
      <c r="AE2" s="604"/>
      <c r="AF2" s="604"/>
      <c r="AG2" s="604"/>
      <c r="AH2" s="605"/>
      <c r="AI2" s="602"/>
      <c r="AJ2" s="606"/>
      <c r="AK2" s="606"/>
      <c r="AL2" s="606"/>
      <c r="AM2" s="606"/>
      <c r="AN2" s="606"/>
      <c r="AO2" s="606" t="s">
        <v>125</v>
      </c>
      <c r="AP2" s="606"/>
      <c r="AQ2" s="606"/>
      <c r="AR2" s="606"/>
      <c r="AS2" s="606"/>
      <c r="AT2" s="606"/>
      <c r="AU2" s="606"/>
      <c r="AV2" s="606"/>
      <c r="AW2" s="606"/>
      <c r="AX2" s="606"/>
      <c r="AY2" s="606"/>
      <c r="AZ2" s="606"/>
      <c r="BA2" s="606"/>
      <c r="BB2" s="606"/>
      <c r="BC2" s="606"/>
      <c r="BD2" s="606"/>
      <c r="BE2" s="606"/>
      <c r="BF2" s="606"/>
      <c r="BG2" s="606"/>
      <c r="BH2" s="606"/>
      <c r="BI2" s="606"/>
      <c r="BJ2" s="606"/>
      <c r="BK2" s="607"/>
      <c r="BL2" s="606"/>
      <c r="BM2" s="608"/>
      <c r="BN2" s="609" t="s">
        <v>146</v>
      </c>
      <c r="BO2" s="610">
        <v>7.75</v>
      </c>
      <c r="BP2" s="611">
        <f>TIME(7,45,0)</f>
        <v>0.32291666666666669</v>
      </c>
      <c r="BQ2" s="612"/>
      <c r="BR2" s="612"/>
      <c r="BS2" s="612"/>
      <c r="BT2" s="612"/>
      <c r="BU2" s="602"/>
      <c r="BV2" s="602"/>
      <c r="BW2" s="613"/>
      <c r="BX2" s="613"/>
      <c r="BY2" s="613"/>
      <c r="BZ2" s="602"/>
      <c r="CA2" s="602"/>
      <c r="CB2" s="613"/>
      <c r="CC2" s="602"/>
      <c r="CD2" s="602"/>
      <c r="CE2" s="602"/>
      <c r="CF2" s="602"/>
      <c r="CG2" s="602"/>
      <c r="CH2" s="602"/>
      <c r="CI2" s="602"/>
      <c r="CJ2" s="602"/>
      <c r="CK2" s="602"/>
      <c r="CL2" s="602"/>
      <c r="CM2" s="602"/>
      <c r="CN2" s="602"/>
      <c r="CO2" s="602"/>
      <c r="CP2" s="602"/>
      <c r="CQ2" s="602"/>
      <c r="CR2" s="602"/>
      <c r="CS2" s="602"/>
      <c r="CT2" s="602"/>
      <c r="CU2" s="602"/>
      <c r="CV2" s="602"/>
      <c r="CW2" s="602"/>
      <c r="CX2" s="602"/>
      <c r="CY2" s="602"/>
      <c r="CZ2" s="602"/>
      <c r="DA2" s="602"/>
      <c r="DB2" s="602"/>
      <c r="DC2" s="602"/>
      <c r="DD2" s="602"/>
      <c r="DE2" s="602"/>
      <c r="DF2" s="602"/>
      <c r="DG2" s="602"/>
      <c r="DH2" s="602"/>
      <c r="DI2" s="602"/>
      <c r="DJ2" s="602"/>
      <c r="DK2" s="602"/>
      <c r="DL2" s="602"/>
      <c r="DM2" s="602"/>
      <c r="DN2" s="602"/>
      <c r="DO2" s="602"/>
      <c r="DP2" s="602"/>
      <c r="DQ2" s="602"/>
      <c r="DR2" s="602"/>
      <c r="DS2" s="602"/>
      <c r="DT2" s="602"/>
      <c r="DU2" s="602"/>
      <c r="DV2" s="602"/>
      <c r="DW2" s="602"/>
      <c r="DX2" s="602"/>
      <c r="DY2" s="602"/>
      <c r="DZ2" s="602"/>
      <c r="EA2" s="602"/>
      <c r="EB2" s="602"/>
      <c r="EC2" s="602"/>
      <c r="ED2" s="602"/>
      <c r="EE2" s="602"/>
      <c r="EF2" s="602"/>
      <c r="EG2" s="602"/>
      <c r="EH2" s="602"/>
      <c r="EI2" s="602"/>
      <c r="EJ2" s="602"/>
      <c r="EK2" s="602"/>
      <c r="EL2" s="602"/>
      <c r="EM2" s="602"/>
      <c r="EN2" s="602"/>
      <c r="EO2" s="602"/>
      <c r="EP2" s="602"/>
      <c r="EQ2" s="602"/>
      <c r="ER2" s="602"/>
      <c r="ES2" s="602"/>
      <c r="ET2" s="602"/>
      <c r="EU2" s="602"/>
      <c r="EV2" s="602"/>
      <c r="EW2" s="602"/>
      <c r="EX2" s="602"/>
      <c r="EY2" s="602"/>
      <c r="EZ2" s="602"/>
      <c r="FA2" s="602"/>
      <c r="FB2" s="602"/>
      <c r="FC2" s="602"/>
      <c r="FD2" s="602"/>
      <c r="FE2" s="602"/>
      <c r="FF2" s="602"/>
      <c r="FG2" s="602"/>
      <c r="FH2" s="602"/>
      <c r="FI2" s="602"/>
      <c r="FJ2" s="602"/>
      <c r="FK2" s="602"/>
      <c r="FL2" s="602"/>
      <c r="FM2" s="602"/>
      <c r="FN2" s="602"/>
      <c r="FO2" s="602"/>
      <c r="FP2" s="602"/>
      <c r="FQ2" s="602"/>
      <c r="FR2" s="602"/>
      <c r="FS2" s="602"/>
      <c r="FT2" s="602"/>
      <c r="FU2" s="602"/>
      <c r="FV2" s="602"/>
      <c r="FW2" s="602"/>
      <c r="FX2" s="602"/>
      <c r="FY2" s="602"/>
      <c r="FZ2" s="602"/>
      <c r="GA2" s="602"/>
      <c r="GB2" s="602"/>
      <c r="GC2" s="602"/>
      <c r="GD2" s="602"/>
      <c r="GE2" s="602"/>
      <c r="GF2" s="602"/>
      <c r="GG2" s="602"/>
      <c r="GH2" s="602"/>
      <c r="GI2" s="602"/>
      <c r="GJ2" s="602"/>
      <c r="GK2" s="614">
        <f ca="1">NOW()</f>
        <v>42313.64855740741</v>
      </c>
      <c r="GL2" s="606"/>
      <c r="GM2" s="606"/>
      <c r="GN2" s="615"/>
      <c r="GO2" s="615"/>
      <c r="GP2" s="125"/>
      <c r="GQ2" s="126"/>
      <c r="GR2" s="126"/>
      <c r="GS2" s="126"/>
      <c r="GT2" s="126"/>
    </row>
    <row r="3" spans="1:202" ht="20.05" customHeight="1" thickBot="1">
      <c r="B3" s="850" t="s">
        <v>0</v>
      </c>
      <c r="C3" s="851"/>
      <c r="D3" s="128" t="s">
        <v>1</v>
      </c>
      <c r="E3" s="129" t="s">
        <v>2</v>
      </c>
      <c r="F3" s="585" t="s">
        <v>3</v>
      </c>
      <c r="G3" s="130" t="s">
        <v>4</v>
      </c>
      <c r="H3" s="131" t="s">
        <v>5</v>
      </c>
      <c r="I3" s="132" t="s">
        <v>6</v>
      </c>
      <c r="J3" s="584" t="s">
        <v>147</v>
      </c>
      <c r="K3" s="849" t="s">
        <v>7</v>
      </c>
      <c r="L3" s="848"/>
      <c r="M3" s="858" t="s">
        <v>8</v>
      </c>
      <c r="N3" s="848"/>
      <c r="O3" s="616" t="s">
        <v>159</v>
      </c>
      <c r="P3" s="617"/>
      <c r="Q3" s="618"/>
      <c r="R3" s="845" t="s">
        <v>148</v>
      </c>
      <c r="S3" s="846"/>
      <c r="T3" s="845" t="s">
        <v>149</v>
      </c>
      <c r="U3" s="846"/>
      <c r="V3" s="845" t="s">
        <v>150</v>
      </c>
      <c r="W3" s="846"/>
      <c r="X3" s="845" t="s">
        <v>151</v>
      </c>
      <c r="Y3" s="846"/>
      <c r="Z3" s="704"/>
      <c r="AA3" s="626"/>
      <c r="AB3" s="626"/>
      <c r="AC3" s="589"/>
      <c r="AD3" s="581" t="s">
        <v>15</v>
      </c>
      <c r="AE3" s="537"/>
      <c r="AF3" s="839" t="str">
        <f>IF(AE3="","",IF(ISERROR(VLOOKUP(AE3,部署名ＴＢＬ,2,FALSE)),"***部署ｴﾗｰ***",VLOOKUP(AE3,部署名ＴＢＬ,2,FALSE)))</f>
        <v/>
      </c>
      <c r="AG3" s="840"/>
      <c r="AH3" s="840"/>
      <c r="AI3" s="840"/>
      <c r="AJ3" s="840"/>
      <c r="AK3" s="840"/>
      <c r="AL3" s="840"/>
      <c r="AM3" s="841"/>
      <c r="AN3" s="632"/>
      <c r="AO3" s="820">
        <v>2015</v>
      </c>
      <c r="AP3" s="821"/>
      <c r="AQ3" s="635" t="s">
        <v>413</v>
      </c>
      <c r="AR3" s="636"/>
      <c r="AS3" s="637"/>
      <c r="AT3" s="634"/>
      <c r="AU3" s="634"/>
      <c r="AV3" s="634"/>
      <c r="AW3" s="634"/>
      <c r="AX3" s="634"/>
      <c r="AY3" s="634"/>
      <c r="AZ3" s="634"/>
      <c r="BA3" s="634"/>
      <c r="BB3" s="634"/>
      <c r="BC3" s="634"/>
      <c r="BD3" s="135"/>
      <c r="BE3" s="135"/>
      <c r="BF3" s="135"/>
      <c r="BG3" s="135"/>
      <c r="BH3" s="135"/>
      <c r="BI3" s="135"/>
      <c r="BJ3" s="135"/>
      <c r="BK3" s="119"/>
      <c r="BL3" s="135"/>
      <c r="BM3" s="118"/>
      <c r="BN3" s="136" t="s">
        <v>3</v>
      </c>
      <c r="BO3" s="136" t="s">
        <v>4</v>
      </c>
      <c r="BP3" s="118" t="s">
        <v>5</v>
      </c>
      <c r="BQ3" s="118" t="s">
        <v>136</v>
      </c>
      <c r="BR3" s="118" t="s">
        <v>137</v>
      </c>
      <c r="BS3" s="118" t="s">
        <v>138</v>
      </c>
      <c r="BT3" s="137" t="s">
        <v>6</v>
      </c>
      <c r="BU3" s="133" t="s">
        <v>147</v>
      </c>
      <c r="BV3" s="138" t="s">
        <v>10</v>
      </c>
      <c r="BW3" s="139"/>
      <c r="BX3" s="140" t="s">
        <v>11</v>
      </c>
      <c r="BY3" s="139"/>
      <c r="BZ3" s="140" t="s">
        <v>12</v>
      </c>
      <c r="CA3" s="139"/>
      <c r="CB3" s="140" t="s">
        <v>13</v>
      </c>
      <c r="CC3" s="139"/>
      <c r="CD3" s="140" t="s">
        <v>14</v>
      </c>
      <c r="CE3" s="139"/>
      <c r="CF3" s="140" t="s">
        <v>165</v>
      </c>
      <c r="CG3" s="139"/>
      <c r="CH3" s="120"/>
      <c r="CI3" s="120"/>
      <c r="CJ3" s="141"/>
      <c r="CK3" s="119"/>
      <c r="CL3" s="119"/>
      <c r="CM3" s="119"/>
      <c r="CN3" s="119"/>
      <c r="CO3" s="119"/>
      <c r="CP3" s="119"/>
      <c r="CQ3" s="119"/>
      <c r="CR3" s="119"/>
      <c r="CS3" s="120"/>
      <c r="CT3" s="120"/>
      <c r="CU3" s="120"/>
      <c r="CV3" s="120"/>
      <c r="CW3" s="120"/>
      <c r="CX3" s="120"/>
      <c r="CY3" s="120"/>
      <c r="CZ3" s="120"/>
      <c r="DA3" s="120"/>
      <c r="DB3" s="120"/>
      <c r="DC3" s="120"/>
      <c r="DD3" s="120"/>
      <c r="DE3" s="120"/>
      <c r="DF3" s="120"/>
      <c r="DG3" s="120"/>
      <c r="DH3" s="120"/>
      <c r="DI3" s="120"/>
      <c r="DJ3" s="120"/>
      <c r="DK3" s="120"/>
      <c r="DL3" s="120"/>
      <c r="DM3" s="120"/>
      <c r="DN3" s="120"/>
      <c r="DO3" s="120"/>
      <c r="DP3" s="120"/>
      <c r="DQ3" s="120"/>
      <c r="DR3" s="120"/>
      <c r="DS3" s="120"/>
      <c r="DT3" s="120"/>
      <c r="DU3" s="120"/>
      <c r="DV3" s="120"/>
      <c r="DW3" s="120"/>
      <c r="DX3" s="120"/>
      <c r="DY3" s="120"/>
      <c r="DZ3" s="120"/>
      <c r="EA3" s="120"/>
      <c r="EB3" s="120"/>
      <c r="EC3" s="120"/>
      <c r="ED3" s="120"/>
      <c r="EE3" s="120"/>
      <c r="EF3" s="120"/>
      <c r="EG3" s="120"/>
      <c r="EH3" s="120"/>
      <c r="EI3" s="120"/>
      <c r="EJ3" s="120"/>
      <c r="EK3" s="120"/>
      <c r="EL3" s="120"/>
      <c r="EM3" s="120"/>
      <c r="EN3" s="120"/>
      <c r="EO3" s="120"/>
      <c r="EP3" s="120"/>
      <c r="EQ3" s="120"/>
      <c r="ER3" s="120"/>
      <c r="ES3" s="120"/>
      <c r="ET3" s="120"/>
      <c r="EU3" s="120"/>
      <c r="EV3" s="120"/>
      <c r="EW3" s="120"/>
      <c r="EX3" s="120"/>
      <c r="EY3" s="120"/>
      <c r="EZ3" s="120"/>
      <c r="FA3" s="120"/>
      <c r="FB3" s="120"/>
      <c r="FC3" s="120"/>
      <c r="FD3" s="120"/>
      <c r="FE3" s="120"/>
      <c r="FF3" s="120"/>
      <c r="FG3" s="120"/>
      <c r="FH3" s="120"/>
      <c r="FI3" s="120"/>
      <c r="FJ3" s="120"/>
      <c r="FK3" s="120"/>
      <c r="FL3" s="120"/>
      <c r="FM3" s="120"/>
      <c r="FN3" s="120"/>
      <c r="FO3" s="120"/>
      <c r="FP3" s="120"/>
      <c r="FQ3" s="120"/>
      <c r="FR3" s="120"/>
      <c r="FS3" s="120"/>
      <c r="FT3" s="120"/>
      <c r="FU3" s="120"/>
      <c r="FV3" s="120"/>
      <c r="FW3" s="120"/>
      <c r="FX3" s="120"/>
      <c r="FY3" s="120"/>
      <c r="FZ3" s="120"/>
      <c r="GA3" s="120"/>
      <c r="GB3" s="120"/>
      <c r="GC3" s="120"/>
      <c r="GD3" s="120"/>
      <c r="GE3" s="120"/>
      <c r="GF3" s="120"/>
      <c r="GG3" s="120"/>
      <c r="GH3" s="120"/>
      <c r="GI3" s="120"/>
      <c r="GJ3" s="120"/>
      <c r="GK3" s="142" t="s">
        <v>113</v>
      </c>
      <c r="GL3" s="646" t="s">
        <v>158</v>
      </c>
      <c r="GM3" s="647"/>
      <c r="GN3" s="586"/>
      <c r="GO3" s="594"/>
    </row>
    <row r="4" spans="1:202" ht="20.05" customHeight="1" thickTop="1" thickBot="1">
      <c r="B4" s="143" t="str">
        <f>" 所  定"</f>
        <v xml:space="preserve"> 所  定</v>
      </c>
      <c r="C4" s="144"/>
      <c r="D4" s="510"/>
      <c r="E4" s="145">
        <v>1</v>
      </c>
      <c r="F4" s="511">
        <v>0.375</v>
      </c>
      <c r="G4" s="512">
        <v>0.73958333333333337</v>
      </c>
      <c r="H4" s="146">
        <f>IF(OR($F4="",$G4=""),"",IF(I4&gt;$BP$2,I4-$BP$2,0))</f>
        <v>0</v>
      </c>
      <c r="I4" s="147">
        <f>IF(OR($F4="",$G4=""),"",IF(G4&lt;N4,SUM(G4-F4)-SUM(L4-K4),SUM(G4-F4)-SUM(L4-K4)-SUM(N4-M4)))</f>
        <v>0.32291666666666674</v>
      </c>
      <c r="J4" s="148">
        <f>IF(OR($E4="",$F4=""),"",$F4+TIME(3,0,0))</f>
        <v>0.5</v>
      </c>
      <c r="K4" s="513">
        <v>0.5</v>
      </c>
      <c r="L4" s="514">
        <v>0.54166666666666663</v>
      </c>
      <c r="M4" s="513">
        <v>0.73958333333333337</v>
      </c>
      <c r="N4" s="514">
        <v>0.75</v>
      </c>
      <c r="O4" s="616" t="s">
        <v>163</v>
      </c>
      <c r="P4" s="619"/>
      <c r="Q4" s="618"/>
      <c r="R4" s="501">
        <f>IF(OR(N4="",N4=0),"",N4+TIME(1,30,0))</f>
        <v>0.8125</v>
      </c>
      <c r="S4" s="502">
        <f>IF(OR(R4="",R4=0),"",R4+TIME(0,30,0))</f>
        <v>0.83333333333333337</v>
      </c>
      <c r="T4" s="503">
        <f>IF(OR(S4="",S4=0),"",S4+TIME(2,0,0))</f>
        <v>0.91666666666666674</v>
      </c>
      <c r="U4" s="502">
        <f>IF(OR(T4="",T4=0),"",T4+TIME(0,15,0))</f>
        <v>0.92708333333333337</v>
      </c>
      <c r="V4" s="503">
        <f>IF(OR(U4="",U4=0),"",U4+TIME(4,15,0))</f>
        <v>1.1041666666666667</v>
      </c>
      <c r="W4" s="502">
        <f>IF(OR(V4="",V4=0),"",V4+TIME(0,30,0))</f>
        <v>1.125</v>
      </c>
      <c r="X4" s="503">
        <f>IF(OR(W4="",W4=0),"",W4+TIME(5,30,0))</f>
        <v>1.3541666666666667</v>
      </c>
      <c r="Y4" s="497">
        <f>IF(OR(F4=""),"",F4)</f>
        <v>0.375</v>
      </c>
      <c r="Z4" s="626"/>
      <c r="AA4" s="626"/>
      <c r="AB4" s="626"/>
      <c r="AC4" s="589"/>
      <c r="AD4" s="582" t="s">
        <v>16</v>
      </c>
      <c r="AE4" s="464"/>
      <c r="AF4" s="842"/>
      <c r="AG4" s="843"/>
      <c r="AH4" s="843"/>
      <c r="AI4" s="843"/>
      <c r="AJ4" s="843"/>
      <c r="AK4" s="843"/>
      <c r="AL4" s="843"/>
      <c r="AM4" s="844"/>
      <c r="AN4" s="633"/>
      <c r="AO4" s="822">
        <v>11</v>
      </c>
      <c r="AP4" s="823"/>
      <c r="AQ4" s="638" t="s">
        <v>298</v>
      </c>
      <c r="AR4" s="639"/>
      <c r="AS4" s="640"/>
      <c r="AT4" s="634"/>
      <c r="AU4" s="634"/>
      <c r="AV4" s="634"/>
      <c r="AW4" s="634"/>
      <c r="AX4" s="634"/>
      <c r="AY4" s="634"/>
      <c r="AZ4" s="634"/>
      <c r="BA4" s="634"/>
      <c r="BB4" s="634"/>
      <c r="BC4" s="634"/>
      <c r="BD4" s="135"/>
      <c r="BE4" s="135"/>
      <c r="BF4" s="135"/>
      <c r="BG4" s="135"/>
      <c r="BH4" s="135"/>
      <c r="BI4" s="135"/>
      <c r="BJ4" s="135"/>
      <c r="BK4" s="119"/>
      <c r="BL4" s="135"/>
      <c r="BM4" s="149">
        <v>1</v>
      </c>
      <c r="BN4" s="150">
        <f t="shared" ref="BN4:BO7" si="0">IF($F4="","",ROUND((DAY(F4)*24*60+HOUR(F4)*60+MINUTE(F4))/60,2))</f>
        <v>9</v>
      </c>
      <c r="BO4" s="151">
        <f t="shared" si="0"/>
        <v>17.75</v>
      </c>
      <c r="BP4" s="152">
        <f>IF(OR($F4="",$G4=""),"",IF(BY4&lt;BO4,(BQ4-BS4-(BY4-BX4)-日標準時間),BQ4-BS4-日標準時間))</f>
        <v>0</v>
      </c>
      <c r="BQ4" s="153">
        <f>IF(OR($F4="",$G4=""),"",SUM(BO4-BN4))</f>
        <v>8.75</v>
      </c>
      <c r="BR4" s="123">
        <f>IF(OR(K4="",L4=""),"",SUM(L4-K4))</f>
        <v>4.166666666666663E-2</v>
      </c>
      <c r="BS4" s="154">
        <f>IF(BR4="","",ROUND((DAY(BR4)*24*60+HOUR(BR4)*60+MINUTE(BR4))/60,2))</f>
        <v>1</v>
      </c>
      <c r="BT4" s="155">
        <f>IF(I4="","",ROUND((DAY(I4)*24*60+HOUR(I4)*60+MINUTE(I4))/60,2))</f>
        <v>7.75</v>
      </c>
      <c r="BU4" s="156">
        <f>IF($F4="","",ROUND((DAY(J4)*24*60+HOUR(J4)*60+MINUTE(J4))/60,2))</f>
        <v>12</v>
      </c>
      <c r="BV4" s="157">
        <f t="shared" ref="BV4:BY7" si="1">IF(OR(K4="",$F4=""),"",IF(K4&gt;$F4,ROUND((DAY(K4)*24*60+HOUR(K4)*60+MINUTE(K4))/60,2),ROUND((DAY(K4+1)*24*60+HOUR(K4+1)*60+MINUTE(K4+1))/60,2)))</f>
        <v>12</v>
      </c>
      <c r="BW4" s="158">
        <f t="shared" si="1"/>
        <v>13</v>
      </c>
      <c r="BX4" s="157">
        <f t="shared" si="1"/>
        <v>17.75</v>
      </c>
      <c r="BY4" s="158">
        <f t="shared" si="1"/>
        <v>18</v>
      </c>
      <c r="BZ4" s="157">
        <f t="shared" ref="BZ4:CG7" si="2">IF(OR(R4="",$F4=""),"",IF(R4&gt;$F4,ROUND((DAY(R4)*24*60+HOUR(R4)*60+MINUTE(R4))/60,2),ROUND((DAY(R4+1)*24*60+HOUR(R4+1)*60+MINUTE(R4+1))/60,2)))</f>
        <v>19.5</v>
      </c>
      <c r="CA4" s="158">
        <f t="shared" si="2"/>
        <v>20</v>
      </c>
      <c r="CB4" s="157">
        <f t="shared" si="2"/>
        <v>22</v>
      </c>
      <c r="CC4" s="158">
        <f t="shared" si="2"/>
        <v>22.25</v>
      </c>
      <c r="CD4" s="157">
        <f t="shared" si="2"/>
        <v>26.5</v>
      </c>
      <c r="CE4" s="159">
        <f t="shared" si="2"/>
        <v>27</v>
      </c>
      <c r="CF4" s="157">
        <f t="shared" si="2"/>
        <v>32.5</v>
      </c>
      <c r="CG4" s="159">
        <f t="shared" si="2"/>
        <v>33</v>
      </c>
      <c r="CH4" s="120"/>
      <c r="CI4" s="120"/>
      <c r="CJ4" s="124"/>
      <c r="CK4" s="119"/>
      <c r="CL4" s="119"/>
      <c r="CM4" s="119"/>
      <c r="CN4" s="119"/>
      <c r="CO4" s="119"/>
      <c r="CP4" s="119"/>
      <c r="CQ4" s="119"/>
      <c r="CR4" s="119"/>
      <c r="CS4" s="120"/>
      <c r="CT4" s="120"/>
      <c r="CU4" s="120"/>
      <c r="CV4" s="120"/>
      <c r="CW4" s="120"/>
      <c r="CX4" s="120"/>
      <c r="CY4" s="120"/>
      <c r="CZ4" s="120"/>
      <c r="DA4" s="120"/>
      <c r="DB4" s="120"/>
      <c r="DC4" s="120"/>
      <c r="DD4" s="120"/>
      <c r="DE4" s="120"/>
      <c r="DF4" s="120"/>
      <c r="DG4" s="120"/>
      <c r="DH4" s="120"/>
      <c r="DI4" s="120"/>
      <c r="DJ4" s="120"/>
      <c r="DK4" s="120"/>
      <c r="DL4" s="120"/>
      <c r="DM4" s="120"/>
      <c r="DN4" s="120"/>
      <c r="DO4" s="120"/>
      <c r="DP4" s="120"/>
      <c r="DQ4" s="120"/>
      <c r="DR4" s="120"/>
      <c r="DS4" s="120"/>
      <c r="DT4" s="120"/>
      <c r="DU4" s="120"/>
      <c r="DV4" s="120"/>
      <c r="DW4" s="120"/>
      <c r="DX4" s="120"/>
      <c r="DY4" s="120"/>
      <c r="DZ4" s="120"/>
      <c r="EA4" s="120"/>
      <c r="EB4" s="120"/>
      <c r="EC4" s="120"/>
      <c r="ED4" s="120"/>
      <c r="EE4" s="120"/>
      <c r="EF4" s="120"/>
      <c r="EG4" s="120"/>
      <c r="EH4" s="120"/>
      <c r="EI4" s="120"/>
      <c r="EJ4" s="120"/>
      <c r="EK4" s="120"/>
      <c r="EL4" s="120"/>
      <c r="EM4" s="120"/>
      <c r="EN4" s="120"/>
      <c r="EO4" s="120"/>
      <c r="EP4" s="120"/>
      <c r="EQ4" s="120"/>
      <c r="ER4" s="120"/>
      <c r="ES4" s="120"/>
      <c r="ET4" s="120"/>
      <c r="EU4" s="120"/>
      <c r="EV4" s="120"/>
      <c r="EW4" s="120"/>
      <c r="EX4" s="120"/>
      <c r="EY4" s="120"/>
      <c r="EZ4" s="120"/>
      <c r="FA4" s="120"/>
      <c r="FB4" s="120"/>
      <c r="FC4" s="120"/>
      <c r="FD4" s="120"/>
      <c r="FE4" s="120"/>
      <c r="FF4" s="120"/>
      <c r="FG4" s="120"/>
      <c r="FH4" s="120"/>
      <c r="FI4" s="120"/>
      <c r="FJ4" s="120"/>
      <c r="FK4" s="120"/>
      <c r="FL4" s="120"/>
      <c r="FM4" s="120"/>
      <c r="FN4" s="120"/>
      <c r="FO4" s="120"/>
      <c r="FP4" s="120"/>
      <c r="FQ4" s="120"/>
      <c r="FR4" s="120"/>
      <c r="FS4" s="120"/>
      <c r="FT4" s="120"/>
      <c r="FU4" s="120"/>
      <c r="FV4" s="120"/>
      <c r="FW4" s="120"/>
      <c r="FX4" s="120"/>
      <c r="FY4" s="120"/>
      <c r="FZ4" s="120"/>
      <c r="GA4" s="120"/>
      <c r="GB4" s="120"/>
      <c r="GC4" s="120"/>
      <c r="GD4" s="120"/>
      <c r="GE4" s="120"/>
      <c r="GF4" s="120"/>
      <c r="GG4" s="120"/>
      <c r="GH4" s="120"/>
      <c r="GI4" s="120"/>
      <c r="GJ4" s="120"/>
      <c r="GK4" s="160"/>
      <c r="GL4" s="628" t="s">
        <v>197</v>
      </c>
      <c r="GM4" s="647"/>
      <c r="GN4" s="717"/>
      <c r="GO4" s="718"/>
    </row>
    <row r="5" spans="1:202" ht="20.05" customHeight="1" thickBot="1">
      <c r="B5" s="792" t="str">
        <f>"ｼﾌﾄ1"</f>
        <v>ｼﾌﾄ1</v>
      </c>
      <c r="C5" s="161"/>
      <c r="D5" s="162"/>
      <c r="E5" s="163">
        <v>2</v>
      </c>
      <c r="F5" s="164"/>
      <c r="G5" s="165"/>
      <c r="H5" s="166" t="str">
        <f>IF(OR($F5="",$G5=""),"",IF(I5&gt;$BP$2,I5-$BP$2,0))</f>
        <v/>
      </c>
      <c r="I5" s="167" t="str">
        <f>IF(OR($F5="",$G5=""),"",IF(G5&lt;N5,SUM(G5-F5)-SUM(L5-K5),SUM(G5-F5)-SUM(L5-K5)-SUM(N5-M5)))</f>
        <v/>
      </c>
      <c r="J5" s="168" t="str">
        <f>IF(OR($E5="",$F5=""),"",IF($F5+TIME(3,0,0)&gt;K5,IF($BS5=1,$F5+TIME(3+$BS5,0,0),IF($BS5=0.75,$F5+TIME(3,45,0),$F5+TIME(3,30,0))),$F5+TIME(3,0,0)))</f>
        <v/>
      </c>
      <c r="K5" s="169"/>
      <c r="L5" s="170"/>
      <c r="M5" s="169"/>
      <c r="N5" s="170"/>
      <c r="O5" s="616" t="s">
        <v>164</v>
      </c>
      <c r="P5" s="619"/>
      <c r="Q5" s="618"/>
      <c r="R5" s="504" t="str">
        <f>IF(OR(N5="",N5=0),"",N5+TIME(1,30,0))</f>
        <v/>
      </c>
      <c r="S5" s="505" t="str">
        <f>IF(OR(R5="",R5=0),"",R5+TIME(0,30,0))</f>
        <v/>
      </c>
      <c r="T5" s="506" t="str">
        <f>IF(OR(S5="",S5=0),"",S5+TIME(2,0,0))</f>
        <v/>
      </c>
      <c r="U5" s="505" t="str">
        <f>IF(OR(T5="",T5=0),"",T5+TIME(0,15,0))</f>
        <v/>
      </c>
      <c r="V5" s="506" t="str">
        <f>IF(OR(U5="",U5=0),"",U5+TIME(4,15,0))</f>
        <v/>
      </c>
      <c r="W5" s="505" t="str">
        <f>IF(OR(V5="",V5=0),"",V5+TIME(0,30,0))</f>
        <v/>
      </c>
      <c r="X5" s="506" t="str">
        <f>IF(OR(W5="",W5=0),"",W5+TIME(5,30,0))</f>
        <v/>
      </c>
      <c r="Y5" s="498" t="str">
        <f>IF(OR(F5=""),"",F5)</f>
        <v/>
      </c>
      <c r="Z5" s="626"/>
      <c r="AA5" s="626"/>
      <c r="AB5" s="626"/>
      <c r="AC5" s="589"/>
      <c r="AD5" s="583" t="s">
        <v>303</v>
      </c>
      <c r="AE5" s="463"/>
      <c r="AF5" s="712"/>
      <c r="AG5" s="713"/>
      <c r="AH5" s="628"/>
      <c r="AI5" s="628"/>
      <c r="AJ5" s="628"/>
      <c r="AK5" s="628"/>
      <c r="AL5" s="628"/>
      <c r="AM5" s="628"/>
      <c r="AN5" s="628"/>
      <c r="AO5" s="900" t="str">
        <f>IF(OR(年="",月=""),"",INDEX(曜日ＴＢＬ,年-2011,月))</f>
        <v>日</v>
      </c>
      <c r="AP5" s="901"/>
      <c r="AQ5" s="641" t="s">
        <v>122</v>
      </c>
      <c r="AR5" s="639"/>
      <c r="AS5" s="640"/>
      <c r="AT5" s="634"/>
      <c r="AU5" s="634"/>
      <c r="AV5" s="634"/>
      <c r="AW5" s="634"/>
      <c r="AX5" s="634"/>
      <c r="AY5" s="634"/>
      <c r="AZ5" s="634"/>
      <c r="BA5" s="634"/>
      <c r="BB5" s="634"/>
      <c r="BC5" s="634"/>
      <c r="BD5" s="135"/>
      <c r="BE5" s="135"/>
      <c r="BF5" s="135"/>
      <c r="BG5" s="135"/>
      <c r="BH5" s="135"/>
      <c r="BI5" s="135"/>
      <c r="BJ5" s="135"/>
      <c r="BK5" s="119"/>
      <c r="BL5" s="135"/>
      <c r="BM5" s="149">
        <v>2</v>
      </c>
      <c r="BN5" s="171" t="str">
        <f t="shared" si="0"/>
        <v/>
      </c>
      <c r="BO5" s="172" t="str">
        <f t="shared" si="0"/>
        <v/>
      </c>
      <c r="BP5" s="173" t="str">
        <f>IF(OR($F5="",$G5=""),"",IF(BY5&lt;BO5,(BQ5-BS5-(BY5-BX5)-日標準時間),BQ5-BS5-日標準時間))</f>
        <v/>
      </c>
      <c r="BQ5" s="171" t="str">
        <f>IF(OR($F5="",$G5=""),"",SUM(BO5-BN5))</f>
        <v/>
      </c>
      <c r="BR5" s="174" t="str">
        <f>IF(OR(K5="",L5=""),"",SUM(L5-K5))</f>
        <v/>
      </c>
      <c r="BS5" s="175" t="str">
        <f>IF(BR5="","",ROUND((DAY(BR5)*24*60+HOUR(BR5)*60+MINUTE(BR5))/60,2))</f>
        <v/>
      </c>
      <c r="BT5" s="176" t="str">
        <f>IF(I5="","",ROUND((DAY(I5)*24*60+HOUR(I5)*60+MINUTE(I5))/60,2))</f>
        <v/>
      </c>
      <c r="BU5" s="177" t="str">
        <f>IF($F5="","",ROUND((DAY(J5)*24*60+HOUR(J5)*60+MINUTE(J5))/60,2))</f>
        <v/>
      </c>
      <c r="BV5" s="178" t="str">
        <f t="shared" si="1"/>
        <v/>
      </c>
      <c r="BW5" s="179" t="str">
        <f t="shared" si="1"/>
        <v/>
      </c>
      <c r="BX5" s="178" t="str">
        <f t="shared" si="1"/>
        <v/>
      </c>
      <c r="BY5" s="179" t="str">
        <f t="shared" si="1"/>
        <v/>
      </c>
      <c r="BZ5" s="178" t="str">
        <f t="shared" si="2"/>
        <v/>
      </c>
      <c r="CA5" s="179" t="str">
        <f t="shared" si="2"/>
        <v/>
      </c>
      <c r="CB5" s="178" t="str">
        <f t="shared" si="2"/>
        <v/>
      </c>
      <c r="CC5" s="179" t="str">
        <f t="shared" si="2"/>
        <v/>
      </c>
      <c r="CD5" s="178" t="str">
        <f t="shared" si="2"/>
        <v/>
      </c>
      <c r="CE5" s="180" t="str">
        <f t="shared" si="2"/>
        <v/>
      </c>
      <c r="CF5" s="178" t="str">
        <f t="shared" si="2"/>
        <v/>
      </c>
      <c r="CG5" s="180" t="str">
        <f t="shared" si="2"/>
        <v/>
      </c>
      <c r="CH5" s="120"/>
      <c r="CI5" s="120"/>
      <c r="CJ5" s="124"/>
      <c r="CK5" s="119"/>
      <c r="CL5" s="119"/>
      <c r="CM5" s="119"/>
      <c r="CN5" s="119"/>
      <c r="CO5" s="119"/>
      <c r="CP5" s="119"/>
      <c r="CQ5" s="119"/>
      <c r="CR5" s="119"/>
      <c r="CS5" s="120"/>
      <c r="CT5" s="120"/>
      <c r="CU5" s="120"/>
      <c r="CV5" s="120"/>
      <c r="CW5" s="120"/>
      <c r="CX5" s="120"/>
      <c r="CY5" s="120"/>
      <c r="CZ5" s="120"/>
      <c r="DA5" s="120"/>
      <c r="DB5" s="120"/>
      <c r="DC5" s="120"/>
      <c r="DD5" s="120"/>
      <c r="DE5" s="120"/>
      <c r="DF5" s="120"/>
      <c r="DG5" s="120"/>
      <c r="DH5" s="120"/>
      <c r="DI5" s="120"/>
      <c r="DJ5" s="120"/>
      <c r="DK5" s="120"/>
      <c r="DL5" s="120"/>
      <c r="DM5" s="120"/>
      <c r="DN5" s="120"/>
      <c r="DO5" s="120"/>
      <c r="DP5" s="120"/>
      <c r="DQ5" s="120"/>
      <c r="DR5" s="120"/>
      <c r="DS5" s="120"/>
      <c r="DT5" s="120"/>
      <c r="DU5" s="120"/>
      <c r="DV5" s="120"/>
      <c r="DW5" s="120"/>
      <c r="DX5" s="120"/>
      <c r="DY5" s="120"/>
      <c r="DZ5" s="120"/>
      <c r="EA5" s="120"/>
      <c r="EB5" s="120"/>
      <c r="EC5" s="120"/>
      <c r="ED5" s="120"/>
      <c r="EE5" s="120"/>
      <c r="EF5" s="120"/>
      <c r="EG5" s="120"/>
      <c r="EH5" s="120"/>
      <c r="EI5" s="120"/>
      <c r="EJ5" s="120"/>
      <c r="EK5" s="120"/>
      <c r="EL5" s="120"/>
      <c r="EM5" s="120"/>
      <c r="EN5" s="120"/>
      <c r="EO5" s="120"/>
      <c r="EP5" s="120"/>
      <c r="EQ5" s="120"/>
      <c r="ER5" s="120"/>
      <c r="ES5" s="120"/>
      <c r="ET5" s="120"/>
      <c r="EU5" s="120"/>
      <c r="EV5" s="120"/>
      <c r="EW5" s="120"/>
      <c r="EX5" s="120"/>
      <c r="EY5" s="120"/>
      <c r="EZ5" s="120"/>
      <c r="FA5" s="120"/>
      <c r="FB5" s="120"/>
      <c r="FC5" s="120"/>
      <c r="FD5" s="120"/>
      <c r="FE5" s="120"/>
      <c r="FF5" s="120"/>
      <c r="FG5" s="120"/>
      <c r="FH5" s="120"/>
      <c r="FI5" s="120"/>
      <c r="FJ5" s="120"/>
      <c r="FK5" s="120"/>
      <c r="FL5" s="120"/>
      <c r="FM5" s="120"/>
      <c r="FN5" s="120"/>
      <c r="FO5" s="120"/>
      <c r="FP5" s="120"/>
      <c r="FQ5" s="120"/>
      <c r="FR5" s="120"/>
      <c r="FS5" s="120"/>
      <c r="FT5" s="120"/>
      <c r="FU5" s="120"/>
      <c r="FV5" s="120"/>
      <c r="FW5" s="120"/>
      <c r="FX5" s="120"/>
      <c r="FY5" s="120"/>
      <c r="FZ5" s="120"/>
      <c r="GA5" s="120"/>
      <c r="GB5" s="120"/>
      <c r="GC5" s="120"/>
      <c r="GD5" s="120"/>
      <c r="GE5" s="120"/>
      <c r="GF5" s="120"/>
      <c r="GG5" s="120"/>
      <c r="GH5" s="120"/>
      <c r="GI5" s="120"/>
      <c r="GJ5" s="120"/>
      <c r="GK5" s="708" t="s">
        <v>297</v>
      </c>
      <c r="GL5" s="648" t="s">
        <v>129</v>
      </c>
      <c r="GM5" s="647"/>
      <c r="GN5" s="718"/>
      <c r="GO5" s="718"/>
      <c r="GP5" s="116"/>
    </row>
    <row r="6" spans="1:202" ht="20.05" customHeight="1" thickBot="1">
      <c r="B6" s="792" t="str">
        <f>"ｼﾌﾄ2"</f>
        <v>ｼﾌﾄ2</v>
      </c>
      <c r="C6" s="161"/>
      <c r="D6" s="162"/>
      <c r="E6" s="163">
        <v>3</v>
      </c>
      <c r="F6" s="164"/>
      <c r="G6" s="165"/>
      <c r="H6" s="166" t="str">
        <f>IF(OR($F6="",$G6=""),"",IF(I6&gt;$BP$2,I6-$BP$2,0))</f>
        <v/>
      </c>
      <c r="I6" s="167" t="str">
        <f>IF(OR($F6="",$G6=""),"",IF(G6&lt;N6,SUM(G6-F6)-SUM(L6-K6),SUM(G6-F6)-SUM(L6-K6)-SUM(N6-M6)))</f>
        <v/>
      </c>
      <c r="J6" s="168" t="str">
        <f>IF(OR($E6="",$F6=""),"",IF($F6+TIME(3,0,0)&gt;K6,IF($BS6=1,$F6+TIME(3+$BS6,0,0),IF($BS6=0.75,$F6+TIME(3,45,0),$F6+TIME(3,30,0))),$F6+TIME(3,0,0)))</f>
        <v/>
      </c>
      <c r="K6" s="169"/>
      <c r="L6" s="170"/>
      <c r="M6" s="169"/>
      <c r="N6" s="170"/>
      <c r="O6" s="616" t="s">
        <v>152</v>
      </c>
      <c r="P6" s="619"/>
      <c r="Q6" s="618"/>
      <c r="R6" s="504" t="str">
        <f>IF(OR(N6="",N6=0),"",N6+TIME(1,30,0))</f>
        <v/>
      </c>
      <c r="S6" s="505" t="str">
        <f>IF(OR(R6="",R6=0),"",R6+TIME(0,30,0))</f>
        <v/>
      </c>
      <c r="T6" s="506" t="str">
        <f>IF(OR(S6="",S6=0),"",S6+TIME(2,0,0))</f>
        <v/>
      </c>
      <c r="U6" s="505" t="str">
        <f>IF(OR(T6="",T6=0),"",T6+TIME(0,15,0))</f>
        <v/>
      </c>
      <c r="V6" s="506" t="str">
        <f>IF(OR(U6="",U6=0),"",U6+TIME(4,15,0))</f>
        <v/>
      </c>
      <c r="W6" s="505" t="str">
        <f>IF(OR(V6="",V6=0),"",V6+TIME(0,30,0))</f>
        <v/>
      </c>
      <c r="X6" s="506" t="str">
        <f>IF(OR(W6="",W6=0),"",W6+TIME(5,30,0))</f>
        <v/>
      </c>
      <c r="Y6" s="498" t="str">
        <f>IF(OR(F6=""),"",F6)</f>
        <v/>
      </c>
      <c r="Z6" s="626"/>
      <c r="AA6" s="626"/>
      <c r="AB6" s="626"/>
      <c r="AC6" s="589"/>
      <c r="AD6" s="181" t="s">
        <v>340</v>
      </c>
      <c r="AE6" s="182"/>
      <c r="AF6" s="629"/>
      <c r="AG6" s="627"/>
      <c r="AH6" s="627"/>
      <c r="AI6" s="627"/>
      <c r="AJ6" s="630"/>
      <c r="AK6" s="631"/>
      <c r="AL6" s="618"/>
      <c r="AM6" s="618"/>
      <c r="AN6" s="618"/>
      <c r="AO6" s="900">
        <f>IF(OR(年="",月=""),"",INDEX(日数ＴＢＬ,年-2011,月))</f>
        <v>19</v>
      </c>
      <c r="AP6" s="901"/>
      <c r="AQ6" s="641" t="s">
        <v>123</v>
      </c>
      <c r="AR6" s="639"/>
      <c r="AS6" s="640"/>
      <c r="AT6" s="634"/>
      <c r="AU6" s="634"/>
      <c r="AV6" s="634"/>
      <c r="AW6" s="634"/>
      <c r="AX6" s="634"/>
      <c r="AY6" s="634"/>
      <c r="AZ6" s="634"/>
      <c r="BA6" s="634"/>
      <c r="BB6" s="634"/>
      <c r="BC6" s="634"/>
      <c r="BD6" s="135"/>
      <c r="BE6" s="135"/>
      <c r="BF6" s="135"/>
      <c r="BG6" s="135"/>
      <c r="BH6" s="135"/>
      <c r="BI6" s="135"/>
      <c r="BJ6" s="135"/>
      <c r="BK6" s="119"/>
      <c r="BL6" s="135"/>
      <c r="BM6" s="149">
        <v>3</v>
      </c>
      <c r="BN6" s="171" t="str">
        <f t="shared" si="0"/>
        <v/>
      </c>
      <c r="BO6" s="172" t="str">
        <f t="shared" si="0"/>
        <v/>
      </c>
      <c r="BP6" s="173" t="str">
        <f>IF(OR($F6="",$G6=""),"",IF(BY6&lt;BO6,(BQ6-BS6-(BY6-BX6)-日標準時間),BQ6-BS6-日標準時間))</f>
        <v/>
      </c>
      <c r="BQ6" s="171" t="str">
        <f>IF(OR($F6="",$G6=""),"",SUM(BO6-BN6))</f>
        <v/>
      </c>
      <c r="BR6" s="174" t="str">
        <f>IF(OR(K6="",L6=""),"",SUM(L6-K6))</f>
        <v/>
      </c>
      <c r="BS6" s="175" t="str">
        <f>IF(BR6="","",ROUND((DAY(BR6)*24*60+HOUR(BR6)*60+MINUTE(BR6))/60,2))</f>
        <v/>
      </c>
      <c r="BT6" s="176" t="str">
        <f>IF(I6="","",ROUND((DAY(I6)*24*60+HOUR(I6)*60+MINUTE(I6))/60,2))</f>
        <v/>
      </c>
      <c r="BU6" s="177" t="str">
        <f>IF($F6="","",ROUND((DAY(J6)*24*60+HOUR(J6)*60+MINUTE(J6))/60,2))</f>
        <v/>
      </c>
      <c r="BV6" s="178" t="str">
        <f t="shared" si="1"/>
        <v/>
      </c>
      <c r="BW6" s="179" t="str">
        <f t="shared" si="1"/>
        <v/>
      </c>
      <c r="BX6" s="178" t="str">
        <f t="shared" si="1"/>
        <v/>
      </c>
      <c r="BY6" s="179" t="str">
        <f t="shared" si="1"/>
        <v/>
      </c>
      <c r="BZ6" s="178" t="str">
        <f t="shared" si="2"/>
        <v/>
      </c>
      <c r="CA6" s="179" t="str">
        <f t="shared" si="2"/>
        <v/>
      </c>
      <c r="CB6" s="178" t="str">
        <f t="shared" si="2"/>
        <v/>
      </c>
      <c r="CC6" s="179" t="str">
        <f t="shared" si="2"/>
        <v/>
      </c>
      <c r="CD6" s="178" t="str">
        <f t="shared" si="2"/>
        <v/>
      </c>
      <c r="CE6" s="180" t="str">
        <f t="shared" si="2"/>
        <v/>
      </c>
      <c r="CF6" s="178" t="str">
        <f t="shared" si="2"/>
        <v/>
      </c>
      <c r="CG6" s="180" t="str">
        <f t="shared" si="2"/>
        <v/>
      </c>
      <c r="CH6" s="120"/>
      <c r="CI6" s="120"/>
      <c r="CJ6" s="124"/>
      <c r="CK6" s="119"/>
      <c r="CL6" s="119"/>
      <c r="CM6" s="119"/>
      <c r="CN6" s="119"/>
      <c r="CO6" s="119"/>
      <c r="CP6" s="119"/>
      <c r="CQ6" s="119"/>
      <c r="CR6" s="119"/>
      <c r="CS6" s="120"/>
      <c r="CT6" s="120"/>
      <c r="CU6" s="120"/>
      <c r="CV6" s="120"/>
      <c r="CW6" s="120"/>
      <c r="CX6" s="120"/>
      <c r="CY6" s="120"/>
      <c r="CZ6" s="120"/>
      <c r="DA6" s="120"/>
      <c r="DB6" s="120"/>
      <c r="DC6" s="120"/>
      <c r="DD6" s="120"/>
      <c r="DE6" s="120"/>
      <c r="DF6" s="120"/>
      <c r="DG6" s="120"/>
      <c r="DH6" s="120"/>
      <c r="DI6" s="120"/>
      <c r="DJ6" s="120"/>
      <c r="DK6" s="120"/>
      <c r="DL6" s="120"/>
      <c r="DM6" s="120"/>
      <c r="DN6" s="120"/>
      <c r="DO6" s="120"/>
      <c r="DP6" s="120"/>
      <c r="DQ6" s="120"/>
      <c r="DR6" s="120"/>
      <c r="DS6" s="120"/>
      <c r="DT6" s="120"/>
      <c r="DU6" s="120"/>
      <c r="DV6" s="120"/>
      <c r="DW6" s="120"/>
      <c r="DX6" s="120"/>
      <c r="DY6" s="120"/>
      <c r="DZ6" s="120"/>
      <c r="EA6" s="120"/>
      <c r="EB6" s="120"/>
      <c r="EC6" s="120"/>
      <c r="ED6" s="120"/>
      <c r="EE6" s="120"/>
      <c r="EF6" s="120"/>
      <c r="EG6" s="120"/>
      <c r="EH6" s="120"/>
      <c r="EI6" s="120"/>
      <c r="EJ6" s="120"/>
      <c r="EK6" s="120"/>
      <c r="EL6" s="120"/>
      <c r="EM6" s="120"/>
      <c r="EN6" s="120"/>
      <c r="EO6" s="120"/>
      <c r="EP6" s="120"/>
      <c r="EQ6" s="120"/>
      <c r="ER6" s="120"/>
      <c r="ES6" s="120"/>
      <c r="ET6" s="120"/>
      <c r="EU6" s="120"/>
      <c r="EV6" s="120"/>
      <c r="EW6" s="120"/>
      <c r="EX6" s="120"/>
      <c r="EY6" s="120"/>
      <c r="EZ6" s="120"/>
      <c r="FA6" s="120"/>
      <c r="FB6" s="120"/>
      <c r="FC6" s="120"/>
      <c r="FD6" s="120"/>
      <c r="FE6" s="120"/>
      <c r="FF6" s="120"/>
      <c r="FG6" s="120"/>
      <c r="FH6" s="120"/>
      <c r="FI6" s="120"/>
      <c r="FJ6" s="120"/>
      <c r="FK6" s="120"/>
      <c r="FL6" s="120"/>
      <c r="FM6" s="120"/>
      <c r="FN6" s="120"/>
      <c r="FO6" s="120"/>
      <c r="FP6" s="120"/>
      <c r="FQ6" s="120"/>
      <c r="FR6" s="120"/>
      <c r="FS6" s="120"/>
      <c r="FT6" s="120"/>
      <c r="FU6" s="120"/>
      <c r="FV6" s="120"/>
      <c r="FW6" s="120"/>
      <c r="FX6" s="120"/>
      <c r="FY6" s="120"/>
      <c r="FZ6" s="120"/>
      <c r="GA6" s="120"/>
      <c r="GB6" s="120"/>
      <c r="GC6" s="120"/>
      <c r="GD6" s="120"/>
      <c r="GE6" s="120"/>
      <c r="GF6" s="120"/>
      <c r="GG6" s="120"/>
      <c r="GH6" s="120"/>
      <c r="GI6" s="120"/>
      <c r="GJ6" s="120"/>
      <c r="GK6" s="160"/>
      <c r="GL6" s="628" t="s">
        <v>198</v>
      </c>
      <c r="GM6" s="647"/>
      <c r="GN6" s="718"/>
      <c r="GO6" s="718"/>
      <c r="GP6" s="116"/>
    </row>
    <row r="7" spans="1:202" ht="20.05" customHeight="1" thickBot="1">
      <c r="B7" s="793" t="str">
        <f>"ｼﾌﾄ3"</f>
        <v>ｼﾌﾄ3</v>
      </c>
      <c r="C7" s="183"/>
      <c r="D7" s="184"/>
      <c r="E7" s="185">
        <v>4</v>
      </c>
      <c r="F7" s="186"/>
      <c r="G7" s="187"/>
      <c r="H7" s="188" t="str">
        <f>IF(OR($F7="",$G7=""),"",IF(I7&gt;$BP$2,I7-$BP$2,0))</f>
        <v/>
      </c>
      <c r="I7" s="189" t="str">
        <f>IF(OR($F7="",$G7=""),"",IF(G7&lt;N7,SUM(G7-F7)-SUM(L7-K7),SUM(G7-F7)-SUM(L7-K7)-SUM(N7-M7)))</f>
        <v/>
      </c>
      <c r="J7" s="190" t="str">
        <f>IF(OR($E7="",$F7=""),"",IF($F7+TIME(3,0,0)&gt;K7,IF($BS7=1,$F7+TIME(3+$BS7,0,0),IF($BS7=0.75,$F7+TIME(3,45,0),$F7+TIME(3,30,0))),$F7+TIME(3,0,0)))</f>
        <v/>
      </c>
      <c r="K7" s="191"/>
      <c r="L7" s="192"/>
      <c r="M7" s="191"/>
      <c r="N7" s="192"/>
      <c r="O7" s="616" t="s">
        <v>182</v>
      </c>
      <c r="P7" s="619"/>
      <c r="Q7" s="618"/>
      <c r="R7" s="507" t="str">
        <f>IF(OR(N7="",N7=0),"",N7+TIME(1,30,0))</f>
        <v/>
      </c>
      <c r="S7" s="508" t="str">
        <f>IF(OR(R7="",R7=0),"",R7+TIME(0,30,0))</f>
        <v/>
      </c>
      <c r="T7" s="509" t="str">
        <f>IF(OR(S7="",S7=0),"",S7+TIME(2,0,0))</f>
        <v/>
      </c>
      <c r="U7" s="508" t="str">
        <f>IF(OR(T7="",T7=0),"",T7+TIME(0,15,0))</f>
        <v/>
      </c>
      <c r="V7" s="509" t="str">
        <f>IF(OR(U7="",U7=0),"",U7+TIME(4,15,0))</f>
        <v/>
      </c>
      <c r="W7" s="508" t="str">
        <f>IF(OR(V7="",V7=0),"",V7+TIME(0,30,0))</f>
        <v/>
      </c>
      <c r="X7" s="509" t="str">
        <f>IF(OR(W7="",W7=0),"",W7+TIME(5,30,0))</f>
        <v/>
      </c>
      <c r="Y7" s="499" t="str">
        <f>IF(OR(F7=""),"",F7)</f>
        <v/>
      </c>
      <c r="Z7" s="626"/>
      <c r="AA7" s="626"/>
      <c r="AB7" s="626"/>
      <c r="AC7" s="627"/>
      <c r="AD7" s="826" t="s">
        <v>250</v>
      </c>
      <c r="AE7" s="827"/>
      <c r="AF7" s="828" t="s">
        <v>241</v>
      </c>
      <c r="AG7" s="827"/>
      <c r="AH7" s="828" t="s">
        <v>273</v>
      </c>
      <c r="AI7" s="827"/>
      <c r="AJ7" s="828" t="s">
        <v>242</v>
      </c>
      <c r="AK7" s="827"/>
      <c r="AL7" s="828" t="s">
        <v>243</v>
      </c>
      <c r="AM7" s="866"/>
      <c r="AN7" s="618"/>
      <c r="AO7" s="902">
        <f>AO6*7.75</f>
        <v>147.25</v>
      </c>
      <c r="AP7" s="903"/>
      <c r="AQ7" s="642" t="s">
        <v>124</v>
      </c>
      <c r="AR7" s="643"/>
      <c r="AS7" s="644"/>
      <c r="AT7" s="634"/>
      <c r="AU7" s="634"/>
      <c r="AV7" s="634"/>
      <c r="AW7" s="634"/>
      <c r="AX7" s="634"/>
      <c r="AY7" s="634"/>
      <c r="AZ7" s="634"/>
      <c r="BA7" s="634"/>
      <c r="BB7" s="634"/>
      <c r="BC7" s="634"/>
      <c r="BD7" s="135"/>
      <c r="BE7" s="135"/>
      <c r="BF7" s="135"/>
      <c r="BG7" s="135"/>
      <c r="BH7" s="135"/>
      <c r="BI7" s="135"/>
      <c r="BJ7" s="135"/>
      <c r="BK7" s="119"/>
      <c r="BL7" s="135"/>
      <c r="BM7" s="149">
        <v>4</v>
      </c>
      <c r="BN7" s="194" t="str">
        <f t="shared" si="0"/>
        <v/>
      </c>
      <c r="BO7" s="195" t="str">
        <f t="shared" si="0"/>
        <v/>
      </c>
      <c r="BP7" s="196" t="str">
        <f>IF(OR($F7="",$G7=""),"",IF(BY7&lt;BO7,(BQ7-BS7-(BY7-BX7)-日標準時間),BQ7-BS7-日標準時間))</f>
        <v/>
      </c>
      <c r="BQ7" s="197" t="str">
        <f>IF(OR($F7="",$G7=""),"",SUM(BO7-BN7))</f>
        <v/>
      </c>
      <c r="BR7" s="198" t="str">
        <f>IF(OR(K7="",L7=""),"",SUM(L7-K7))</f>
        <v/>
      </c>
      <c r="BS7" s="199" t="str">
        <f>IF(BR7="","",ROUND((DAY(BR7)*24*60+HOUR(BR7)*60+MINUTE(BR7))/60,2))</f>
        <v/>
      </c>
      <c r="BT7" s="200" t="str">
        <f>IF(I7="","",ROUND((DAY(I7)*24*60+HOUR(I7)*60+MINUTE(I7))/60,2))</f>
        <v/>
      </c>
      <c r="BU7" s="201" t="str">
        <f>IF($F7="","",ROUND((DAY(J7)*24*60+HOUR(J7)*60+MINUTE(J7))/60,2))</f>
        <v/>
      </c>
      <c r="BV7" s="202" t="str">
        <f t="shared" si="1"/>
        <v/>
      </c>
      <c r="BW7" s="203" t="str">
        <f t="shared" si="1"/>
        <v/>
      </c>
      <c r="BX7" s="202" t="str">
        <f t="shared" si="1"/>
        <v/>
      </c>
      <c r="BY7" s="203" t="str">
        <f t="shared" si="1"/>
        <v/>
      </c>
      <c r="BZ7" s="202" t="str">
        <f t="shared" si="2"/>
        <v/>
      </c>
      <c r="CA7" s="203" t="str">
        <f t="shared" si="2"/>
        <v/>
      </c>
      <c r="CB7" s="202" t="str">
        <f t="shared" si="2"/>
        <v/>
      </c>
      <c r="CC7" s="203" t="str">
        <f t="shared" si="2"/>
        <v/>
      </c>
      <c r="CD7" s="202" t="str">
        <f t="shared" si="2"/>
        <v/>
      </c>
      <c r="CE7" s="204" t="str">
        <f t="shared" si="2"/>
        <v/>
      </c>
      <c r="CF7" s="202" t="str">
        <f t="shared" si="2"/>
        <v/>
      </c>
      <c r="CG7" s="204" t="str">
        <f t="shared" si="2"/>
        <v/>
      </c>
      <c r="CH7" s="120"/>
      <c r="CI7" s="120"/>
      <c r="CJ7" s="124"/>
      <c r="CK7" s="193"/>
      <c r="CL7" s="478"/>
      <c r="CM7" s="119"/>
      <c r="CN7" s="119"/>
      <c r="CO7" s="119"/>
      <c r="CP7" s="193"/>
      <c r="CQ7" s="193"/>
      <c r="CR7" s="193"/>
      <c r="CS7" s="120"/>
      <c r="CT7" s="120"/>
      <c r="CU7" s="120"/>
      <c r="CV7" s="120"/>
      <c r="CW7" s="120"/>
      <c r="CX7" s="120"/>
      <c r="CY7" s="120"/>
      <c r="CZ7" s="120"/>
      <c r="DA7" s="120"/>
      <c r="DB7" s="120"/>
      <c r="DC7" s="120"/>
      <c r="DD7" s="120"/>
      <c r="DE7" s="120"/>
      <c r="DF7" s="120"/>
      <c r="DG7" s="120"/>
      <c r="DH7" s="120"/>
      <c r="DI7" s="120"/>
      <c r="DJ7" s="120"/>
      <c r="DK7" s="120"/>
      <c r="DL7" s="120"/>
      <c r="DM7" s="120"/>
      <c r="DN7" s="120"/>
      <c r="DO7" s="120"/>
      <c r="DP7" s="120"/>
      <c r="DQ7" s="120"/>
      <c r="DR7" s="120"/>
      <c r="DS7" s="120"/>
      <c r="DT7" s="120"/>
      <c r="DU7" s="120"/>
      <c r="DV7" s="120"/>
      <c r="DW7" s="120"/>
      <c r="DX7" s="120"/>
      <c r="DY7" s="120"/>
      <c r="DZ7" s="120"/>
      <c r="EA7" s="120"/>
      <c r="EB7" s="120"/>
      <c r="EC7" s="120"/>
      <c r="ED7" s="120"/>
      <c r="EE7" s="120"/>
      <c r="EF7" s="120"/>
      <c r="EG7" s="120"/>
      <c r="EH7" s="120"/>
      <c r="EI7" s="120"/>
      <c r="EJ7" s="120"/>
      <c r="EK7" s="120"/>
      <c r="EL7" s="120"/>
      <c r="EM7" s="120"/>
      <c r="EN7" s="120"/>
      <c r="EO7" s="120"/>
      <c r="EP7" s="120"/>
      <c r="EQ7" s="120"/>
      <c r="ER7" s="120"/>
      <c r="ES7" s="120"/>
      <c r="ET7" s="120"/>
      <c r="EU7" s="120"/>
      <c r="EV7" s="120"/>
      <c r="EW7" s="120"/>
      <c r="EX7" s="120"/>
      <c r="EY7" s="120"/>
      <c r="EZ7" s="120"/>
      <c r="FA7" s="120"/>
      <c r="FB7" s="120"/>
      <c r="FC7" s="120"/>
      <c r="FD7" s="120"/>
      <c r="FE7" s="120"/>
      <c r="FF7" s="120"/>
      <c r="FG7" s="120"/>
      <c r="FH7" s="120"/>
      <c r="FI7" s="120"/>
      <c r="FJ7" s="120"/>
      <c r="FK7" s="120"/>
      <c r="FL7" s="120"/>
      <c r="FM7" s="120"/>
      <c r="FN7" s="120"/>
      <c r="FO7" s="120"/>
      <c r="FP7" s="120"/>
      <c r="FQ7" s="120"/>
      <c r="FR7" s="120"/>
      <c r="FS7" s="120"/>
      <c r="FT7" s="120"/>
      <c r="FU7" s="120"/>
      <c r="FV7" s="120"/>
      <c r="FW7" s="120"/>
      <c r="FX7" s="120"/>
      <c r="FY7" s="120"/>
      <c r="FZ7" s="120"/>
      <c r="GA7" s="120"/>
      <c r="GB7" s="120"/>
      <c r="GC7" s="120"/>
      <c r="GD7" s="120"/>
      <c r="GE7" s="120"/>
      <c r="GF7" s="120"/>
      <c r="GG7" s="120"/>
      <c r="GH7" s="120"/>
      <c r="GI7" s="120"/>
      <c r="GJ7" s="120"/>
      <c r="GK7" s="205"/>
      <c r="GL7" s="648" t="s">
        <v>130</v>
      </c>
      <c r="GM7" s="586"/>
      <c r="GN7" s="718"/>
      <c r="GO7" s="718"/>
      <c r="GP7" s="116"/>
    </row>
    <row r="8" spans="1:202" ht="20.05" customHeight="1" thickTop="1" thickBot="1">
      <c r="B8" s="620"/>
      <c r="C8" s="620"/>
      <c r="D8" s="620"/>
      <c r="E8" s="620"/>
      <c r="F8" s="620"/>
      <c r="G8" s="620"/>
      <c r="H8" s="620"/>
      <c r="I8" s="620"/>
      <c r="J8" s="620"/>
      <c r="K8" s="620"/>
      <c r="L8" s="620"/>
      <c r="M8" s="620"/>
      <c r="N8" s="533"/>
      <c r="O8" s="620"/>
      <c r="P8" s="620"/>
      <c r="Q8" s="620"/>
      <c r="R8" s="620"/>
      <c r="S8" s="620"/>
      <c r="T8" s="620"/>
      <c r="U8" s="620"/>
      <c r="V8" s="620"/>
      <c r="W8" s="620"/>
      <c r="X8" s="620"/>
      <c r="Y8" s="620"/>
      <c r="Z8" s="620"/>
      <c r="AA8" s="620"/>
      <c r="AB8" s="620"/>
      <c r="AC8" s="620"/>
      <c r="AD8" s="906"/>
      <c r="AE8" s="907"/>
      <c r="AF8" s="904"/>
      <c r="AG8" s="905"/>
      <c r="AH8" s="864">
        <f>IF(管理&lt;&gt;"",0,$AD45+$AF45+$AG45)</f>
        <v>0</v>
      </c>
      <c r="AI8" s="867"/>
      <c r="AJ8" s="864">
        <f>IF(管理&lt;&gt;"",$AJ45,$AD45+$AF45+$AG45+$AH45+$AI45)</f>
        <v>0</v>
      </c>
      <c r="AK8" s="867"/>
      <c r="AL8" s="864">
        <f>VLOOKUP(月,法定残業,7,0)</f>
        <v>112.5</v>
      </c>
      <c r="AM8" s="865"/>
      <c r="AN8" s="620"/>
      <c r="AO8" s="620"/>
      <c r="AP8" s="620"/>
      <c r="AQ8" s="620"/>
      <c r="AR8" s="620"/>
      <c r="AS8" s="620"/>
      <c r="AT8" s="620"/>
      <c r="AU8" s="620"/>
      <c r="AV8" s="620"/>
      <c r="AW8" s="620"/>
      <c r="AX8" s="620"/>
      <c r="AY8" s="620"/>
      <c r="AZ8" s="620"/>
      <c r="BA8" s="620"/>
      <c r="BB8" s="620"/>
      <c r="BC8" s="620"/>
      <c r="BD8" s="533"/>
      <c r="BE8" s="533"/>
      <c r="BF8" s="533"/>
      <c r="BG8" s="533"/>
      <c r="BH8" s="533"/>
      <c r="BI8" s="533"/>
      <c r="BJ8" s="533"/>
      <c r="BK8" s="533"/>
      <c r="BL8" s="533"/>
      <c r="BM8" s="533"/>
      <c r="BN8" s="533"/>
      <c r="BO8" s="533"/>
      <c r="BP8" s="533"/>
      <c r="BQ8" s="533"/>
      <c r="BR8" s="533"/>
      <c r="BS8" s="533"/>
      <c r="BT8" s="533"/>
      <c r="BU8" s="533"/>
      <c r="BV8" s="533"/>
      <c r="BW8" s="533"/>
      <c r="BX8" s="533"/>
      <c r="BY8" s="533"/>
      <c r="BZ8" s="533"/>
      <c r="CA8" s="533"/>
      <c r="CB8" s="533"/>
      <c r="CC8" s="533"/>
      <c r="CD8" s="533"/>
      <c r="CE8" s="533"/>
      <c r="CF8" s="533"/>
      <c r="CG8" s="533"/>
      <c r="CH8" s="533"/>
      <c r="CI8" s="533"/>
      <c r="CJ8" s="533"/>
      <c r="CK8" s="533"/>
      <c r="CL8" s="533"/>
      <c r="CM8" s="533"/>
      <c r="CN8" s="533"/>
      <c r="CO8" s="533"/>
      <c r="CP8" s="533"/>
      <c r="CQ8" s="533"/>
      <c r="CR8" s="533"/>
      <c r="CS8" s="533"/>
      <c r="CT8" s="533"/>
      <c r="CU8" s="533"/>
      <c r="CV8" s="533"/>
      <c r="CW8" s="533"/>
      <c r="CX8" s="533"/>
      <c r="CY8" s="533"/>
      <c r="CZ8" s="533"/>
      <c r="DA8" s="533"/>
      <c r="DB8" s="533"/>
      <c r="DC8" s="533"/>
      <c r="DD8" s="533"/>
      <c r="DE8" s="533"/>
      <c r="DF8" s="533"/>
      <c r="DG8" s="533"/>
      <c r="DH8" s="533"/>
      <c r="DI8" s="533"/>
      <c r="DJ8" s="533"/>
      <c r="DK8" s="533"/>
      <c r="DL8" s="533"/>
      <c r="DM8" s="533"/>
      <c r="DN8" s="533"/>
      <c r="DO8" s="533"/>
      <c r="DP8" s="533"/>
      <c r="DQ8" s="533"/>
      <c r="DR8" s="533"/>
      <c r="DS8" s="533"/>
      <c r="DT8" s="533"/>
      <c r="DU8" s="533"/>
      <c r="DV8" s="533"/>
      <c r="DW8" s="533"/>
      <c r="DX8" s="533"/>
      <c r="DY8" s="533"/>
      <c r="DZ8" s="533"/>
      <c r="EA8" s="533"/>
      <c r="EB8" s="533"/>
      <c r="EC8" s="533"/>
      <c r="ED8" s="533"/>
      <c r="EE8" s="533"/>
      <c r="EF8" s="533"/>
      <c r="EG8" s="533"/>
      <c r="EH8" s="533"/>
      <c r="EI8" s="533"/>
      <c r="EJ8" s="533"/>
      <c r="EK8" s="533"/>
      <c r="EL8" s="533"/>
      <c r="EM8" s="533"/>
      <c r="EN8" s="533"/>
      <c r="EO8" s="533"/>
      <c r="EP8" s="533"/>
      <c r="EQ8" s="533"/>
      <c r="ER8" s="533"/>
      <c r="ES8" s="533"/>
      <c r="ET8" s="533"/>
      <c r="EU8" s="533"/>
      <c r="EV8" s="533"/>
      <c r="EW8" s="533"/>
      <c r="EX8" s="533"/>
      <c r="EY8" s="533"/>
      <c r="EZ8" s="533"/>
      <c r="FA8" s="533"/>
      <c r="FB8" s="533"/>
      <c r="FC8" s="533"/>
      <c r="FD8" s="533"/>
      <c r="FE8" s="533"/>
      <c r="FF8" s="533"/>
      <c r="FG8" s="533"/>
      <c r="FH8" s="533"/>
      <c r="FI8" s="533"/>
      <c r="FJ8" s="533"/>
      <c r="FK8" s="533"/>
      <c r="FL8" s="533"/>
      <c r="FM8" s="533"/>
      <c r="FN8" s="533"/>
      <c r="FO8" s="533"/>
      <c r="FP8" s="533"/>
      <c r="FQ8" s="533"/>
      <c r="FR8" s="533"/>
      <c r="FS8" s="533"/>
      <c r="FT8" s="533"/>
      <c r="FU8" s="533"/>
      <c r="FV8" s="533"/>
      <c r="FW8" s="533"/>
      <c r="FX8" s="533"/>
      <c r="FY8" s="533"/>
      <c r="FZ8" s="533"/>
      <c r="GA8" s="533"/>
      <c r="GB8" s="533"/>
      <c r="GC8" s="533"/>
      <c r="GD8" s="533"/>
      <c r="GE8" s="533"/>
      <c r="GF8" s="533"/>
      <c r="GG8" s="533"/>
      <c r="GH8" s="533"/>
      <c r="GI8" s="533"/>
      <c r="GJ8" s="533"/>
      <c r="GK8" s="620"/>
      <c r="GL8" s="620"/>
      <c r="GM8" s="620"/>
      <c r="GN8" s="620"/>
      <c r="GO8" s="620"/>
      <c r="GP8" s="116"/>
    </row>
    <row r="9" spans="1:202" ht="19.2" customHeight="1" thickBot="1">
      <c r="B9" s="594"/>
      <c r="C9" s="594"/>
      <c r="D9" s="621" t="s">
        <v>118</v>
      </c>
      <c r="E9" s="622">
        <f>IF(AND(D4&lt;&gt;"",F4&lt;&gt;"",G4&lt;&gt;""),E4,IF(AND(D5&lt;&gt;"",F5&lt;&gt;"",G5&lt;&gt;""),E5,IF(AND(D6&lt;&gt;"",F6&lt;&gt;"",G6&lt;&gt;""),E6,IF(AND(D7&lt;&gt;"",F7&lt;&gt;"",G7&lt;&gt;""),E7,E4))))</f>
        <v>1</v>
      </c>
      <c r="F9" s="623"/>
      <c r="G9" s="623"/>
      <c r="H9" s="588"/>
      <c r="I9" s="588"/>
      <c r="J9" s="594"/>
      <c r="K9" s="594"/>
      <c r="L9" s="624"/>
      <c r="M9" s="625" t="s">
        <v>17</v>
      </c>
      <c r="N9" s="208">
        <v>1</v>
      </c>
      <c r="O9" s="208">
        <v>2</v>
      </c>
      <c r="P9" s="208">
        <v>3</v>
      </c>
      <c r="Q9" s="208">
        <v>4</v>
      </c>
      <c r="R9" s="208">
        <v>5</v>
      </c>
      <c r="S9" s="208">
        <v>6</v>
      </c>
      <c r="T9" s="208">
        <v>7</v>
      </c>
      <c r="U9" s="208">
        <v>8</v>
      </c>
      <c r="V9" s="208">
        <v>9</v>
      </c>
      <c r="W9" s="208">
        <v>10</v>
      </c>
      <c r="X9" s="208">
        <v>11</v>
      </c>
      <c r="Y9" s="208">
        <v>12</v>
      </c>
      <c r="Z9" s="208">
        <v>13</v>
      </c>
      <c r="AA9" s="208">
        <v>14</v>
      </c>
      <c r="AB9" s="208">
        <v>15</v>
      </c>
      <c r="AD9" s="556" t="s">
        <v>275</v>
      </c>
      <c r="AE9" s="556"/>
      <c r="AF9" s="556" t="s">
        <v>275</v>
      </c>
      <c r="AG9" s="557"/>
      <c r="AH9" s="556" t="s">
        <v>276</v>
      </c>
      <c r="AI9" s="557"/>
      <c r="AJ9" s="556" t="s">
        <v>276</v>
      </c>
      <c r="AK9" s="557"/>
      <c r="AL9" s="556" t="s">
        <v>277</v>
      </c>
      <c r="AM9" s="557"/>
      <c r="AN9" s="634"/>
      <c r="AO9" s="634"/>
      <c r="AP9" s="634"/>
      <c r="AQ9" s="634"/>
      <c r="AR9" s="634"/>
      <c r="AS9" s="634"/>
      <c r="AT9" s="634"/>
      <c r="AU9" s="634"/>
      <c r="AV9" s="634"/>
      <c r="AW9" s="634"/>
      <c r="AX9" s="634"/>
      <c r="AY9" s="634"/>
      <c r="AZ9" s="634"/>
      <c r="BA9" s="634"/>
      <c r="BB9" s="634"/>
      <c r="BC9" s="634"/>
      <c r="BD9" s="135"/>
      <c r="BE9" s="135"/>
      <c r="BF9" s="135"/>
      <c r="BG9" s="135"/>
      <c r="BH9" s="135"/>
      <c r="BI9" s="118"/>
      <c r="BJ9" s="118"/>
      <c r="BK9" s="118"/>
      <c r="BL9" s="118"/>
      <c r="BM9" s="118"/>
      <c r="BN9" s="118"/>
      <c r="BO9" s="209"/>
      <c r="BP9" s="120"/>
      <c r="BQ9" s="120"/>
      <c r="BR9" s="120"/>
      <c r="BS9" s="120"/>
      <c r="BX9" s="124"/>
      <c r="BY9" s="124"/>
      <c r="BZ9" s="124"/>
      <c r="CA9" s="120"/>
      <c r="CB9" s="120"/>
      <c r="CC9" s="121"/>
      <c r="CD9" s="120"/>
      <c r="CE9" s="120"/>
      <c r="CF9" s="120"/>
      <c r="CG9" s="120"/>
      <c r="CH9" s="120"/>
      <c r="CI9" s="120"/>
      <c r="CJ9" s="120"/>
      <c r="CP9" s="135"/>
      <c r="CQ9" s="135"/>
      <c r="CR9" s="135"/>
      <c r="CS9" s="120"/>
      <c r="CT9" s="120"/>
      <c r="CU9" s="120"/>
      <c r="CV9" s="120"/>
      <c r="CW9" s="120"/>
      <c r="CX9" s="120"/>
      <c r="CY9" s="120"/>
      <c r="CZ9" s="120"/>
      <c r="DA9" s="120"/>
      <c r="DB9" s="120"/>
      <c r="DC9" s="120"/>
      <c r="DD9" s="120"/>
      <c r="DE9" s="120"/>
      <c r="DF9" s="120"/>
      <c r="DG9" s="120"/>
      <c r="DH9" s="120"/>
      <c r="DI9" s="120"/>
      <c r="DJ9" s="120"/>
      <c r="DK9" s="120"/>
      <c r="DL9" s="120"/>
      <c r="DM9" s="120"/>
      <c r="DN9" s="120"/>
      <c r="DO9" s="120"/>
      <c r="DP9" s="120"/>
      <c r="DQ9" s="120"/>
      <c r="DR9" s="120"/>
      <c r="DS9" s="120"/>
      <c r="DT9" s="120"/>
      <c r="DU9" s="120"/>
      <c r="DV9" s="120"/>
      <c r="DW9" s="120"/>
      <c r="DX9" s="120"/>
      <c r="DY9" s="120"/>
      <c r="DZ9" s="120"/>
      <c r="EA9" s="120"/>
      <c r="EB9" s="120"/>
      <c r="EC9" s="120"/>
      <c r="ED9" s="120"/>
      <c r="EE9" s="120"/>
      <c r="EF9" s="120"/>
      <c r="EG9" s="120"/>
      <c r="EH9" s="120"/>
      <c r="EI9" s="120"/>
      <c r="EJ9" s="120"/>
      <c r="EK9" s="120"/>
      <c r="EL9" s="120"/>
      <c r="EM9" s="120"/>
      <c r="EN9" s="120"/>
      <c r="EO9" s="120"/>
      <c r="EP9" s="120"/>
      <c r="EQ9" s="120"/>
      <c r="ER9" s="120"/>
      <c r="ES9" s="120"/>
      <c r="ET9" s="120"/>
      <c r="EU9" s="120"/>
      <c r="EV9" s="120"/>
      <c r="EW9" s="120"/>
      <c r="EX9" s="120"/>
      <c r="EY9" s="120"/>
      <c r="EZ9" s="120"/>
      <c r="FA9" s="120"/>
      <c r="FB9" s="120"/>
      <c r="FC9" s="120"/>
      <c r="FD9" s="120"/>
      <c r="FE9" s="120"/>
      <c r="FF9" s="120"/>
      <c r="FG9" s="120"/>
      <c r="FH9" s="120"/>
      <c r="FI9" s="120"/>
      <c r="FJ9" s="120"/>
      <c r="FK9" s="120"/>
      <c r="FL9" s="120" t="s">
        <v>355</v>
      </c>
      <c r="FM9" s="120"/>
      <c r="FN9" s="120"/>
      <c r="FO9" s="120"/>
      <c r="FP9" s="120"/>
      <c r="FQ9" s="120"/>
      <c r="FR9" s="120"/>
      <c r="FS9" s="120"/>
      <c r="FT9" s="120"/>
      <c r="FU9" s="120"/>
      <c r="FV9" s="120"/>
      <c r="FW9" s="120"/>
      <c r="FX9" s="120"/>
      <c r="FY9" s="120"/>
      <c r="FZ9" s="120"/>
      <c r="GA9" s="120"/>
      <c r="GB9" s="120"/>
      <c r="GC9" s="120"/>
      <c r="GD9" s="120"/>
      <c r="GE9" s="120"/>
      <c r="GF9" s="120"/>
      <c r="GG9" s="120"/>
      <c r="GH9" s="120"/>
      <c r="GI9" s="120"/>
      <c r="GJ9" s="120"/>
      <c r="GK9" s="590"/>
      <c r="GL9" s="590"/>
      <c r="GM9" s="590"/>
      <c r="GN9" s="590"/>
      <c r="GO9" s="645"/>
      <c r="GP9" s="211"/>
      <c r="GQ9" s="210"/>
      <c r="GR9" s="212"/>
      <c r="GS9" s="212"/>
      <c r="GT9" s="212"/>
    </row>
    <row r="10" spans="1:202" ht="27" customHeight="1">
      <c r="A10" s="213"/>
      <c r="B10" s="847" t="s">
        <v>161</v>
      </c>
      <c r="C10" s="848"/>
      <c r="D10" s="214"/>
      <c r="E10" s="215"/>
      <c r="F10" s="833" t="s">
        <v>201</v>
      </c>
      <c r="G10" s="834"/>
      <c r="H10" s="216"/>
      <c r="I10" s="854" t="s">
        <v>288</v>
      </c>
      <c r="J10" s="855"/>
      <c r="K10" s="859" t="s">
        <v>140</v>
      </c>
      <c r="L10" s="860"/>
      <c r="M10" s="834"/>
      <c r="N10" s="852" t="s">
        <v>202</v>
      </c>
      <c r="O10" s="853"/>
      <c r="P10" s="848"/>
      <c r="Q10" s="217"/>
      <c r="R10" s="852" t="s">
        <v>304</v>
      </c>
      <c r="S10" s="853"/>
      <c r="T10" s="853"/>
      <c r="U10" s="853"/>
      <c r="V10" s="853"/>
      <c r="W10" s="853"/>
      <c r="X10" s="853"/>
      <c r="Y10" s="853"/>
      <c r="Z10" s="853"/>
      <c r="AA10" s="853"/>
      <c r="AB10" s="899"/>
      <c r="AC10" s="870" t="s">
        <v>293</v>
      </c>
      <c r="AD10" s="871"/>
      <c r="AE10" s="871"/>
      <c r="AF10" s="871"/>
      <c r="AG10" s="871"/>
      <c r="AH10" s="871"/>
      <c r="AI10" s="871"/>
      <c r="AJ10" s="872"/>
      <c r="AK10" s="868" t="s">
        <v>214</v>
      </c>
      <c r="AL10" s="863" t="s">
        <v>184</v>
      </c>
      <c r="AM10" s="848"/>
      <c r="AN10" s="876" t="s">
        <v>185</v>
      </c>
      <c r="AO10" s="848"/>
      <c r="AP10" s="877" t="s">
        <v>371</v>
      </c>
      <c r="AQ10" s="878"/>
      <c r="AR10" s="879"/>
      <c r="AS10" s="880" t="s">
        <v>373</v>
      </c>
      <c r="AT10" s="881"/>
      <c r="AU10" s="882"/>
      <c r="AV10" s="885" t="s">
        <v>394</v>
      </c>
      <c r="AW10" s="886"/>
      <c r="AX10" s="886"/>
      <c r="AY10" s="886"/>
      <c r="AZ10" s="887"/>
      <c r="BA10" s="218"/>
      <c r="BB10" s="218"/>
      <c r="BC10" s="699"/>
      <c r="BD10" s="219"/>
      <c r="BE10" s="220"/>
      <c r="BF10" s="221" t="s">
        <v>18</v>
      </c>
      <c r="BG10" s="222"/>
      <c r="BH10" s="221" t="s">
        <v>19</v>
      </c>
      <c r="BI10" s="222"/>
      <c r="BJ10" s="223"/>
      <c r="BK10" s="224" t="s">
        <v>166</v>
      </c>
      <c r="BL10" s="225"/>
      <c r="BM10" s="225"/>
      <c r="BN10" s="225"/>
      <c r="BO10" s="226"/>
      <c r="BP10" s="227"/>
      <c r="BQ10" s="228"/>
      <c r="BR10" s="228" t="s">
        <v>131</v>
      </c>
      <c r="BS10" s="229" t="s">
        <v>169</v>
      </c>
      <c r="BT10" s="230" t="s">
        <v>174</v>
      </c>
      <c r="BU10" s="229" t="s">
        <v>170</v>
      </c>
      <c r="BV10" s="230" t="s">
        <v>51</v>
      </c>
      <c r="BW10" s="230" t="s">
        <v>51</v>
      </c>
      <c r="BX10" s="230" t="s">
        <v>51</v>
      </c>
      <c r="BY10" s="230" t="s">
        <v>51</v>
      </c>
      <c r="BZ10" s="230" t="s">
        <v>170</v>
      </c>
      <c r="CA10" s="230" t="s">
        <v>170</v>
      </c>
      <c r="CB10" s="230" t="s">
        <v>170</v>
      </c>
      <c r="CC10" s="230" t="s">
        <v>170</v>
      </c>
      <c r="CD10" s="230"/>
      <c r="CE10" s="230"/>
      <c r="CF10" s="230" t="s">
        <v>51</v>
      </c>
      <c r="CG10" s="229" t="s">
        <v>170</v>
      </c>
      <c r="CH10" s="231" t="s">
        <v>175</v>
      </c>
      <c r="CI10" s="231" t="s">
        <v>175</v>
      </c>
      <c r="CJ10" s="486" t="s">
        <v>215</v>
      </c>
      <c r="CK10" s="898" t="s">
        <v>110</v>
      </c>
      <c r="CL10" s="853"/>
      <c r="CM10" s="853"/>
      <c r="CN10" s="853"/>
      <c r="CO10" s="853"/>
      <c r="CP10" s="853"/>
      <c r="CQ10" s="853"/>
      <c r="CR10" s="899"/>
      <c r="CS10" s="895" t="s">
        <v>176</v>
      </c>
      <c r="CT10" s="834"/>
      <c r="CU10" s="895" t="s">
        <v>134</v>
      </c>
      <c r="CV10" s="860"/>
      <c r="CW10" s="860"/>
      <c r="CX10" s="834"/>
      <c r="CY10" s="883" t="s">
        <v>224</v>
      </c>
      <c r="CZ10" s="896" t="s">
        <v>225</v>
      </c>
      <c r="DA10" s="895" t="s">
        <v>189</v>
      </c>
      <c r="DB10" s="860"/>
      <c r="DC10" s="875" t="s">
        <v>194</v>
      </c>
      <c r="DD10" s="834"/>
      <c r="DE10" s="469" t="s">
        <v>195</v>
      </c>
      <c r="DF10" s="232" t="s">
        <v>177</v>
      </c>
      <c r="DG10" s="233" t="s">
        <v>177</v>
      </c>
      <c r="DH10" s="232" t="s">
        <v>177</v>
      </c>
      <c r="DI10" s="233" t="s">
        <v>177</v>
      </c>
      <c r="DJ10" s="891" t="s">
        <v>362</v>
      </c>
      <c r="DK10" s="892"/>
      <c r="DL10" s="892"/>
      <c r="DM10" s="892"/>
      <c r="DN10" s="892"/>
      <c r="DO10" s="893"/>
      <c r="DP10" s="894" t="s">
        <v>356</v>
      </c>
      <c r="DQ10" s="853"/>
      <c r="DR10" s="853"/>
      <c r="DS10" s="853"/>
      <c r="DT10" s="853"/>
      <c r="DU10" s="853"/>
      <c r="DV10" s="853"/>
      <c r="DW10" s="848"/>
      <c r="DX10" s="894" t="s">
        <v>357</v>
      </c>
      <c r="DY10" s="853"/>
      <c r="DZ10" s="853"/>
      <c r="EA10" s="853"/>
      <c r="EB10" s="853"/>
      <c r="EC10" s="853"/>
      <c r="ED10" s="853"/>
      <c r="EE10" s="848"/>
      <c r="EF10" s="894" t="s">
        <v>358</v>
      </c>
      <c r="EG10" s="853"/>
      <c r="EH10" s="853"/>
      <c r="EI10" s="853"/>
      <c r="EJ10" s="853"/>
      <c r="EK10" s="853"/>
      <c r="EL10" s="853"/>
      <c r="EM10" s="848"/>
      <c r="EN10" s="894" t="s">
        <v>359</v>
      </c>
      <c r="EO10" s="853"/>
      <c r="EP10" s="853"/>
      <c r="EQ10" s="853"/>
      <c r="ER10" s="853"/>
      <c r="ES10" s="853"/>
      <c r="ET10" s="853"/>
      <c r="EU10" s="848"/>
      <c r="EV10" s="894" t="s">
        <v>360</v>
      </c>
      <c r="EW10" s="853"/>
      <c r="EX10" s="853"/>
      <c r="EY10" s="853"/>
      <c r="EZ10" s="853"/>
      <c r="FA10" s="853"/>
      <c r="FB10" s="853"/>
      <c r="FC10" s="848"/>
      <c r="FD10" s="894" t="s">
        <v>361</v>
      </c>
      <c r="FE10" s="853"/>
      <c r="FF10" s="853"/>
      <c r="FG10" s="853"/>
      <c r="FH10" s="853"/>
      <c r="FI10" s="853"/>
      <c r="FJ10" s="853"/>
      <c r="FK10" s="848"/>
      <c r="FL10" s="894" t="s">
        <v>354</v>
      </c>
      <c r="FM10" s="853"/>
      <c r="FN10" s="853"/>
      <c r="FO10" s="853"/>
      <c r="FP10" s="853"/>
      <c r="FQ10" s="853"/>
      <c r="FR10" s="853"/>
      <c r="FS10" s="848"/>
      <c r="FT10" s="888" t="s">
        <v>347</v>
      </c>
      <c r="FU10" s="889"/>
      <c r="FV10" s="889"/>
      <c r="FW10" s="889"/>
      <c r="FX10" s="889"/>
      <c r="FY10" s="889"/>
      <c r="FZ10" s="889"/>
      <c r="GA10" s="890"/>
      <c r="GB10" s="894" t="s">
        <v>369</v>
      </c>
      <c r="GC10" s="853"/>
      <c r="GD10" s="853"/>
      <c r="GE10" s="853"/>
      <c r="GF10" s="853"/>
      <c r="GG10" s="853"/>
      <c r="GH10" s="853"/>
      <c r="GI10" s="848"/>
      <c r="GJ10" s="873" t="s">
        <v>274</v>
      </c>
      <c r="GK10" s="234"/>
      <c r="GL10" s="234" t="s">
        <v>22</v>
      </c>
      <c r="GM10" s="235"/>
      <c r="GN10" s="235"/>
      <c r="GO10" s="236"/>
      <c r="GP10" s="116"/>
    </row>
    <row r="11" spans="1:202" ht="75.900000000000006" customHeight="1" thickBot="1">
      <c r="A11" s="213"/>
      <c r="B11" s="237" t="s">
        <v>143</v>
      </c>
      <c r="C11" s="238" t="s">
        <v>144</v>
      </c>
      <c r="D11" s="239" t="s">
        <v>145</v>
      </c>
      <c r="E11" s="240" t="s">
        <v>160</v>
      </c>
      <c r="F11" s="241" t="s">
        <v>24</v>
      </c>
      <c r="G11" s="242" t="s">
        <v>25</v>
      </c>
      <c r="H11" s="243" t="s">
        <v>115</v>
      </c>
      <c r="I11" s="856"/>
      <c r="J11" s="857"/>
      <c r="K11" s="244" t="s">
        <v>139</v>
      </c>
      <c r="L11" s="861" t="s">
        <v>203</v>
      </c>
      <c r="M11" s="862"/>
      <c r="N11" s="245" t="s">
        <v>26</v>
      </c>
      <c r="O11" s="246" t="s">
        <v>27</v>
      </c>
      <c r="P11" s="247" t="s">
        <v>28</v>
      </c>
      <c r="Q11" s="248" t="s">
        <v>114</v>
      </c>
      <c r="R11" s="249" t="s">
        <v>309</v>
      </c>
      <c r="S11" s="741" t="s">
        <v>374</v>
      </c>
      <c r="T11" s="251" t="s">
        <v>292</v>
      </c>
      <c r="U11" s="250" t="s">
        <v>31</v>
      </c>
      <c r="V11" s="250" t="s">
        <v>305</v>
      </c>
      <c r="W11" s="251" t="s">
        <v>306</v>
      </c>
      <c r="X11" s="251" t="s">
        <v>307</v>
      </c>
      <c r="Y11" s="251" t="s">
        <v>308</v>
      </c>
      <c r="Z11" s="250" t="s">
        <v>289</v>
      </c>
      <c r="AA11" s="580" t="s">
        <v>286</v>
      </c>
      <c r="AB11" s="577" t="s">
        <v>287</v>
      </c>
      <c r="AC11" s="534" t="s">
        <v>244</v>
      </c>
      <c r="AD11" s="480" t="s">
        <v>294</v>
      </c>
      <c r="AE11" s="480" t="s">
        <v>245</v>
      </c>
      <c r="AF11" s="477" t="s">
        <v>246</v>
      </c>
      <c r="AG11" s="481" t="s">
        <v>248</v>
      </c>
      <c r="AH11" s="477" t="s">
        <v>247</v>
      </c>
      <c r="AI11" s="479" t="s">
        <v>249</v>
      </c>
      <c r="AJ11" s="715" t="s">
        <v>376</v>
      </c>
      <c r="AK11" s="869"/>
      <c r="AL11" s="485" t="s">
        <v>35</v>
      </c>
      <c r="AM11" s="255" t="s">
        <v>36</v>
      </c>
      <c r="AN11" s="256" t="s">
        <v>37</v>
      </c>
      <c r="AO11" s="257" t="s">
        <v>38</v>
      </c>
      <c r="AP11" s="706" t="s">
        <v>295</v>
      </c>
      <c r="AQ11" s="707" t="s">
        <v>296</v>
      </c>
      <c r="AR11" s="706" t="s">
        <v>109</v>
      </c>
      <c r="AS11" s="258" t="s">
        <v>186</v>
      </c>
      <c r="AT11" s="259" t="s">
        <v>39</v>
      </c>
      <c r="AU11" s="260" t="s">
        <v>40</v>
      </c>
      <c r="AV11" s="758" t="s">
        <v>342</v>
      </c>
      <c r="AW11" s="759" t="s">
        <v>343</v>
      </c>
      <c r="AX11" s="759" t="s">
        <v>344</v>
      </c>
      <c r="AY11" s="759" t="s">
        <v>345</v>
      </c>
      <c r="AZ11" s="760" t="s">
        <v>346</v>
      </c>
      <c r="BA11" s="261" t="s">
        <v>41</v>
      </c>
      <c r="BB11" s="261" t="s">
        <v>23</v>
      </c>
      <c r="BC11" s="700"/>
      <c r="BD11" s="262" t="s">
        <v>109</v>
      </c>
      <c r="BE11" s="263" t="s">
        <v>108</v>
      </c>
      <c r="BF11" s="264" t="s">
        <v>24</v>
      </c>
      <c r="BG11" s="264" t="s">
        <v>25</v>
      </c>
      <c r="BH11" s="264" t="s">
        <v>3</v>
      </c>
      <c r="BI11" s="264" t="s">
        <v>4</v>
      </c>
      <c r="BJ11" s="265" t="s">
        <v>42</v>
      </c>
      <c r="BK11" s="266" t="s">
        <v>153</v>
      </c>
      <c r="BL11" s="267" t="s">
        <v>154</v>
      </c>
      <c r="BM11" s="267" t="s">
        <v>155</v>
      </c>
      <c r="BN11" s="268" t="s">
        <v>167</v>
      </c>
      <c r="BO11" s="269" t="s">
        <v>156</v>
      </c>
      <c r="BP11" s="270" t="s">
        <v>20</v>
      </c>
      <c r="BQ11" s="271" t="s">
        <v>21</v>
      </c>
      <c r="BR11" s="271" t="s">
        <v>178</v>
      </c>
      <c r="BS11" s="272" t="s">
        <v>168</v>
      </c>
      <c r="BT11" s="273" t="s">
        <v>32</v>
      </c>
      <c r="BU11" s="274" t="s">
        <v>171</v>
      </c>
      <c r="BV11" s="273" t="s">
        <v>33</v>
      </c>
      <c r="BW11" s="273" t="s">
        <v>219</v>
      </c>
      <c r="BX11" s="493" t="s">
        <v>220</v>
      </c>
      <c r="BY11" s="496" t="s">
        <v>221</v>
      </c>
      <c r="BZ11" s="273" t="s">
        <v>210</v>
      </c>
      <c r="CA11" s="273" t="s">
        <v>211</v>
      </c>
      <c r="CB11" s="273" t="s">
        <v>212</v>
      </c>
      <c r="CC11" s="273" t="s">
        <v>213</v>
      </c>
      <c r="CD11" s="494" t="s">
        <v>222</v>
      </c>
      <c r="CE11" s="494" t="s">
        <v>223</v>
      </c>
      <c r="CF11" s="275" t="s">
        <v>172</v>
      </c>
      <c r="CG11" s="274" t="s">
        <v>173</v>
      </c>
      <c r="CH11" s="276" t="s">
        <v>35</v>
      </c>
      <c r="CI11" s="276" t="s">
        <v>36</v>
      </c>
      <c r="CJ11" s="487"/>
      <c r="CK11" s="252" t="s">
        <v>216</v>
      </c>
      <c r="CL11" s="480" t="s">
        <v>217</v>
      </c>
      <c r="CM11" s="480" t="s">
        <v>218</v>
      </c>
      <c r="CN11" s="253" t="s">
        <v>109</v>
      </c>
      <c r="CO11" s="481" t="s">
        <v>204</v>
      </c>
      <c r="CP11" s="477" t="s">
        <v>199</v>
      </c>
      <c r="CQ11" s="479" t="s">
        <v>205</v>
      </c>
      <c r="CR11" s="254" t="s">
        <v>34</v>
      </c>
      <c r="CS11" s="277" t="s">
        <v>132</v>
      </c>
      <c r="CT11" s="278" t="s">
        <v>133</v>
      </c>
      <c r="CU11" s="500" t="s">
        <v>233</v>
      </c>
      <c r="CV11" s="279" t="s">
        <v>179</v>
      </c>
      <c r="CW11" s="280" t="s">
        <v>180</v>
      </c>
      <c r="CX11" s="281" t="s">
        <v>135</v>
      </c>
      <c r="CY11" s="884"/>
      <c r="CZ11" s="897"/>
      <c r="DA11" s="470" t="s">
        <v>191</v>
      </c>
      <c r="DB11" s="471" t="s">
        <v>192</v>
      </c>
      <c r="DC11" s="471" t="s">
        <v>193</v>
      </c>
      <c r="DD11" s="472" t="s">
        <v>190</v>
      </c>
      <c r="DE11" s="465" t="s">
        <v>196</v>
      </c>
      <c r="DF11" s="282" t="s">
        <v>44</v>
      </c>
      <c r="DG11" s="283" t="s">
        <v>45</v>
      </c>
      <c r="DH11" s="282" t="s">
        <v>46</v>
      </c>
      <c r="DI11" s="283" t="s">
        <v>47</v>
      </c>
      <c r="DJ11" s="761" t="s">
        <v>349</v>
      </c>
      <c r="DK11" s="762" t="s">
        <v>350</v>
      </c>
      <c r="DL11" s="762" t="s">
        <v>109</v>
      </c>
      <c r="DM11" s="762" t="s">
        <v>351</v>
      </c>
      <c r="DN11" s="762" t="s">
        <v>352</v>
      </c>
      <c r="DO11" s="763" t="s">
        <v>209</v>
      </c>
      <c r="DP11" s="773" t="s">
        <v>353</v>
      </c>
      <c r="DQ11" s="774" t="s">
        <v>363</v>
      </c>
      <c r="DR11" s="774" t="s">
        <v>364</v>
      </c>
      <c r="DS11" s="774" t="s">
        <v>348</v>
      </c>
      <c r="DT11" s="774" t="s">
        <v>365</v>
      </c>
      <c r="DU11" s="790" t="s">
        <v>367</v>
      </c>
      <c r="DV11" s="790" t="s">
        <v>366</v>
      </c>
      <c r="DW11" s="775" t="s">
        <v>368</v>
      </c>
      <c r="DX11" s="773" t="s">
        <v>353</v>
      </c>
      <c r="DY11" s="774" t="s">
        <v>363</v>
      </c>
      <c r="DZ11" s="774" t="s">
        <v>364</v>
      </c>
      <c r="EA11" s="774" t="s">
        <v>348</v>
      </c>
      <c r="EB11" s="774" t="s">
        <v>365</v>
      </c>
      <c r="EC11" s="790" t="s">
        <v>367</v>
      </c>
      <c r="ED11" s="790" t="s">
        <v>366</v>
      </c>
      <c r="EE11" s="775" t="s">
        <v>368</v>
      </c>
      <c r="EF11" s="773" t="s">
        <v>353</v>
      </c>
      <c r="EG11" s="774" t="s">
        <v>363</v>
      </c>
      <c r="EH11" s="774" t="s">
        <v>364</v>
      </c>
      <c r="EI11" s="774" t="s">
        <v>348</v>
      </c>
      <c r="EJ11" s="774" t="s">
        <v>365</v>
      </c>
      <c r="EK11" s="790" t="s">
        <v>367</v>
      </c>
      <c r="EL11" s="790" t="s">
        <v>366</v>
      </c>
      <c r="EM11" s="775" t="s">
        <v>368</v>
      </c>
      <c r="EN11" s="773" t="s">
        <v>353</v>
      </c>
      <c r="EO11" s="774" t="s">
        <v>363</v>
      </c>
      <c r="EP11" s="774" t="s">
        <v>364</v>
      </c>
      <c r="EQ11" s="774" t="s">
        <v>348</v>
      </c>
      <c r="ER11" s="774" t="s">
        <v>365</v>
      </c>
      <c r="ES11" s="790" t="s">
        <v>367</v>
      </c>
      <c r="ET11" s="790" t="s">
        <v>366</v>
      </c>
      <c r="EU11" s="775" t="s">
        <v>368</v>
      </c>
      <c r="EV11" s="773" t="s">
        <v>353</v>
      </c>
      <c r="EW11" s="774" t="s">
        <v>363</v>
      </c>
      <c r="EX11" s="774" t="s">
        <v>364</v>
      </c>
      <c r="EY11" s="774" t="s">
        <v>348</v>
      </c>
      <c r="EZ11" s="774" t="s">
        <v>365</v>
      </c>
      <c r="FA11" s="790" t="s">
        <v>367</v>
      </c>
      <c r="FB11" s="790" t="s">
        <v>366</v>
      </c>
      <c r="FC11" s="775" t="s">
        <v>368</v>
      </c>
      <c r="FD11" s="773" t="s">
        <v>353</v>
      </c>
      <c r="FE11" s="774" t="s">
        <v>363</v>
      </c>
      <c r="FF11" s="774" t="s">
        <v>364</v>
      </c>
      <c r="FG11" s="774" t="s">
        <v>348</v>
      </c>
      <c r="FH11" s="774" t="s">
        <v>365</v>
      </c>
      <c r="FI11" s="790" t="s">
        <v>367</v>
      </c>
      <c r="FJ11" s="790" t="s">
        <v>366</v>
      </c>
      <c r="FK11" s="775" t="s">
        <v>368</v>
      </c>
      <c r="FL11" s="764" t="s">
        <v>353</v>
      </c>
      <c r="FM11" s="765" t="s">
        <v>363</v>
      </c>
      <c r="FN11" s="765" t="s">
        <v>364</v>
      </c>
      <c r="FO11" s="765" t="s">
        <v>348</v>
      </c>
      <c r="FP11" s="765" t="s">
        <v>365</v>
      </c>
      <c r="FQ11" s="782" t="s">
        <v>367</v>
      </c>
      <c r="FR11" s="782" t="s">
        <v>366</v>
      </c>
      <c r="FS11" s="766" t="s">
        <v>368</v>
      </c>
      <c r="FT11" s="764" t="s">
        <v>353</v>
      </c>
      <c r="FU11" s="765" t="s">
        <v>363</v>
      </c>
      <c r="FV11" s="765" t="s">
        <v>364</v>
      </c>
      <c r="FW11" s="765" t="s">
        <v>348</v>
      </c>
      <c r="FX11" s="765" t="s">
        <v>365</v>
      </c>
      <c r="FY11" s="782" t="s">
        <v>367</v>
      </c>
      <c r="FZ11" s="782" t="s">
        <v>366</v>
      </c>
      <c r="GA11" s="766" t="s">
        <v>368</v>
      </c>
      <c r="GB11" s="765" t="s">
        <v>353</v>
      </c>
      <c r="GC11" s="765" t="s">
        <v>363</v>
      </c>
      <c r="GD11" s="765" t="s">
        <v>364</v>
      </c>
      <c r="GE11" s="765" t="s">
        <v>348</v>
      </c>
      <c r="GF11" s="765" t="s">
        <v>365</v>
      </c>
      <c r="GG11" s="765" t="s">
        <v>367</v>
      </c>
      <c r="GH11" s="765" t="s">
        <v>366</v>
      </c>
      <c r="GI11" s="766" t="s">
        <v>368</v>
      </c>
      <c r="GJ11" s="874"/>
      <c r="GK11" s="284" t="s">
        <v>48</v>
      </c>
      <c r="GL11" s="284" t="s">
        <v>49</v>
      </c>
      <c r="GM11" s="285" t="s">
        <v>50</v>
      </c>
      <c r="GN11" s="285" t="s">
        <v>51</v>
      </c>
      <c r="GO11" s="285" t="s">
        <v>33</v>
      </c>
      <c r="GP11" s="116"/>
    </row>
    <row r="12" spans="1:202" ht="18" customHeight="1" thickTop="1">
      <c r="A12" s="213"/>
      <c r="B12" s="286" t="str">
        <f t="shared" ref="B12:B38" si="3">IF($BA12&lt;&gt;"",$BA12,"")</f>
        <v>11/1</v>
      </c>
      <c r="C12" s="287" t="str">
        <f t="shared" ref="C12:C39" si="4">IF(BA12="","",BB12)</f>
        <v>日</v>
      </c>
      <c r="D12" s="288">
        <f t="shared" ref="D12:D39" si="5">IF($C12="日",1,"")</f>
        <v>1</v>
      </c>
      <c r="E12" s="289" t="str">
        <f t="shared" ref="E12:E39" si="6">IF(OR($BD12=1,$K12=7),"",$E$4)</f>
        <v/>
      </c>
      <c r="F12" s="290"/>
      <c r="G12" s="291"/>
      <c r="H12" s="292" t="str">
        <f t="shared" ref="H12:H42" si="7">IF($E12="","",IF(OR($F12="",$G12=""),"",IF(OR($K12="",$K12=2),IF($E12&lt;&gt;"",IF(INDEX(始終INDEX,$E12,2)&gt;$G12,0,INDEX(始終INDEX,$E12,3)),INDEX(始終INDEX,休出,3)),"")))</f>
        <v/>
      </c>
      <c r="I12" s="837"/>
      <c r="J12" s="838"/>
      <c r="K12" s="293"/>
      <c r="L12" s="829" t="str">
        <f t="shared" ref="L12:L42" si="8">IF($K12="","",IF($K12&lt;=0,"???",IF($K12&gt;15,"???",IF($BD12=1,"休日です",INDEX(項目ＴＢＬ,$K12,2)))))</f>
        <v/>
      </c>
      <c r="M12" s="830"/>
      <c r="N12" s="294" t="str">
        <f>IF($BD12=1,"",IF($K12=N$9,1,""))</f>
        <v/>
      </c>
      <c r="O12" s="295" t="str">
        <f t="shared" ref="O12:P42" si="9">IF($BD12=1,"",IF($K12=O$9,0.5,""))</f>
        <v/>
      </c>
      <c r="P12" s="296" t="str">
        <f t="shared" si="9"/>
        <v/>
      </c>
      <c r="Q12" s="297" t="str">
        <f t="shared" ref="Q12:AB12" si="10">IF($BD12=1,"",IF($K12=Q$9,1,""))</f>
        <v/>
      </c>
      <c r="R12" s="298" t="str">
        <f t="shared" si="10"/>
        <v/>
      </c>
      <c r="S12" s="299" t="str">
        <f t="shared" si="10"/>
        <v/>
      </c>
      <c r="T12" s="299" t="str">
        <f t="shared" si="10"/>
        <v/>
      </c>
      <c r="U12" s="299" t="str">
        <f t="shared" si="10"/>
        <v/>
      </c>
      <c r="V12" s="299" t="str">
        <f t="shared" si="10"/>
        <v/>
      </c>
      <c r="W12" s="298" t="str">
        <f t="shared" si="10"/>
        <v/>
      </c>
      <c r="X12" s="299" t="str">
        <f t="shared" si="10"/>
        <v/>
      </c>
      <c r="Y12" s="300" t="str">
        <f t="shared" si="10"/>
        <v/>
      </c>
      <c r="Z12" s="300" t="str">
        <f t="shared" si="10"/>
        <v/>
      </c>
      <c r="AA12" s="300" t="str">
        <f t="shared" si="10"/>
        <v/>
      </c>
      <c r="AB12" s="300" t="str">
        <f t="shared" si="10"/>
        <v/>
      </c>
      <c r="AC12" s="515" t="str">
        <f>IF(AND($CK12&lt;&gt;"",$CK12&gt;0),$CK12+SUM($DJ12)+SUM($AQ12),IF($DJ12&lt;&gt;0,$DJ12,""))</f>
        <v/>
      </c>
      <c r="AD12" s="517" t="str">
        <f>IF(OR($CL12=0,$CL12=""),IF($DK12&gt;0,$DK12,""),$CL12+$DK12)</f>
        <v/>
      </c>
      <c r="AE12" s="517" t="str">
        <f>IF(AND($E12&lt;&gt;"",$D13=1,$BI12&lt;&gt;""),IF($BI12&gt;21.45,IF($BI12&gt;24,IF($BI12&gt;=29,$BY12,$CB12+$BI12-24),$CM12),$CM12),$CM12)</f>
        <v/>
      </c>
      <c r="AF12" s="516" t="str">
        <f>IF($CN12&lt;&gt;"",IF($CN12+$DL12+SUM($AR12)&lt;&gt;0,$CN12+$DL12+SUM($AR12),""),IF($DL12=0,"",$DL12))</f>
        <v/>
      </c>
      <c r="AG12" s="517" t="str">
        <f>IF(OR($CO12=0,$CO12=""),IF($DM12&gt;0,$DM12,""),$CO12+$DM12)</f>
        <v/>
      </c>
      <c r="AH12" s="517" t="str">
        <f t="shared" ref="AH12:AH42" si="11">IF(管理１&lt;&gt;"","",IF($CP12&lt;&gt;"",IF(SUM($CP12)+$DN12+SUM($AR12)&gt;0,SUM($CP12)+$DN12+SUM($AR12),""),IF(AND($E12&lt;&gt;"",$D13=1,$BI12&gt;21.45),IF(SUM($BW12)+SUM($AR12)&gt;0,SUM($BW12)+$DN12+SUM($AR12),""),IF($D13=1,IF(AND($BG12&lt;&gt;"",$BG12&gt;28),IF($BR12-$BS12-$CC12=0,"",$BR12-$BS12-$CC12),""),""))))</f>
        <v/>
      </c>
      <c r="AI12" s="517" t="str">
        <f>IF(AND($E12&lt;&gt;"",$D13=1,$BI12&lt;&gt;""),IF($CA12&gt;0,IF(OR($BI12&gt;=28.75,SUM($CQ12)-SUM($CA12)&gt;0,SUM($BV12)-SUM($CA12)&gt;0),(IF($BI12&gt;=28.75,IF(SUM($CQ12)-SUM($CA12)=0,"",SUM($CQ12)-SUM($CA12)),IF(SUM($BV12)-SUM($CA12)=0,"",$CA12))),""),IF(OR($BI12&gt;=28.75,SUM($CQ12)+SUM($CA12)&gt;0,SUM($BV12)+SUM($CA12)&gt;0),(IF($BI12&gt;=28.75,IF(SUM($CQ12)+SUM($CA12)=0,"",SUM($CQ12)+SUM($CA12)),IF(SUM($BV12)+SUM($CA12)=0,"",IF($CA12&gt;0,$CA12,"")))),"")),$CQ12)</f>
        <v/>
      </c>
      <c r="AJ12" s="797" t="str">
        <f t="shared" ref="AJ12:AJ42" si="12">IF(管理&lt;&gt;"",IF($CR12&lt;&gt;"",SUM($CR12)+SUM($AQ12)+SUM($DJ12:$DO12)+SUM($AR12),IF(OR($AQ12&lt;&gt;"",$AR12&lt;&gt;""),SUM($AQ12)+SUM($DJ12:$DO12)+SUM($AR12),"")),"")</f>
        <v/>
      </c>
      <c r="AK12" s="518" t="str">
        <f>IF($BR12&lt;&gt;"",$BR12+SUM(DJ12:DO12)+IF($AL12&lt;&gt;"",$AL12,0)+IF($AP12&lt;&gt;"",$AP12,0)+IF($AQ12&lt;&gt;"",$AQ12,0)+IF($AR12&lt;&gt;"",$AR12,0)+IF($AT12&lt;&gt;"",$AT12,0)+IF($K12=2,-3,IF($K12=3,IF(BG12&gt;CZ12,-(ROUNDDOWN(BG12/0.25,0)*0.25-CZ12),0),0)),"")</f>
        <v/>
      </c>
      <c r="AL12" s="305" t="str">
        <f t="shared" ref="AL12:AL42" si="13">IF(OR(CH12=0,CH12=""),"",IF(SUM(CH12,DH12)&gt;=0,"",SUM(CH12,DH12)))</f>
        <v/>
      </c>
      <c r="AM12" s="306" t="str">
        <f t="shared" ref="AM12:AM42" si="14">IF(OR(CI12=0,CI12=""),"",IF(SUM(CI12,DI12)&gt;=0,"",SUM(CI12,DI12)))</f>
        <v/>
      </c>
      <c r="AN12" s="307"/>
      <c r="AO12" s="308"/>
      <c r="AP12" s="309" t="str">
        <f t="shared" ref="AP12:AP42" si="15">IF($CV12="","",$CV12+$DE12)</f>
        <v/>
      </c>
      <c r="AQ12" s="309" t="str">
        <f>IF($CW12="","",$CW12)</f>
        <v/>
      </c>
      <c r="AR12" s="309" t="str">
        <f>IF($CX12="","",$CX12)</f>
        <v/>
      </c>
      <c r="AS12" s="310"/>
      <c r="AT12" s="311" t="str">
        <f>IF($DH12="","",-$DH12)</f>
        <v/>
      </c>
      <c r="AU12" s="312" t="str">
        <f>IF($DI12&lt;0,0,IF($DI12="","",-$DI12))</f>
        <v/>
      </c>
      <c r="AV12" s="794"/>
      <c r="AW12" s="795"/>
      <c r="AX12" s="795"/>
      <c r="AY12" s="795"/>
      <c r="AZ12" s="796"/>
      <c r="BA12" s="313" t="str">
        <f>IF(月="",1,月&amp;"/1")</f>
        <v>11/1</v>
      </c>
      <c r="BB12" s="131" t="str">
        <f>IF(曜日="","月",曜日)</f>
        <v>日</v>
      </c>
      <c r="BC12" s="701">
        <v>1</v>
      </c>
      <c r="BD12" s="314">
        <f>IF(OR($C12="土",$C12="日",BE12=1),1,"")</f>
        <v>1</v>
      </c>
      <c r="BE12" s="315" t="str">
        <f>IF(DATE(年,月,BC12)=LOOKUP(DATE(年,月,BC12),祝日TBL),1,"")</f>
        <v/>
      </c>
      <c r="BF12" s="316" t="str">
        <f t="shared" ref="BF12:BF39" si="16">IF(ISNUMBER($F12),ROUND((DAY($F12)*24*60+HOUR($F12)*60+MINUTE($F12))/60,2),"")</f>
        <v/>
      </c>
      <c r="BG12" s="316" t="str">
        <f t="shared" ref="BG12:BG39" si="17">IF(ISNUMBER($G12),IF($G12&gt;$F12,ROUND((DAY($G12)*24*60+HOUR($G12)*60+MINUTE($G12))/60,2),ROUND((DAY($G12)*24*60+HOUR($G12)*60+MINUTE($G12))/60,2)+24),"")</f>
        <v/>
      </c>
      <c r="BH12" s="317" t="str">
        <f t="shared" ref="BH12:BH39" si="18">IF(ISNUMBER($F12),IF(AND($E12&lt;&gt;"",$K12&lt;&gt;8,$K12&lt;&gt;9),INDEX(所定ＴＢＬ,$E12,1),IF($BF12&lt;休出始業,休出始業,IF($BF12=INT($BF12/0.25)*0.25,$BF12,(INT($BF12/0.25)+1)*0.25))),"")</f>
        <v/>
      </c>
      <c r="BI12" s="317" t="str">
        <f t="shared" ref="BI12:BI39" si="19">IF(ISNUMBER($G12),IF(OR($E12="",$K12=8,$K12=9),$BH12+8.75,INDEX(所定ＴＢＬ,$E12,2)),"")</f>
        <v/>
      </c>
      <c r="BJ12" s="318" t="str">
        <f>IF(ISNUMBER($F12),IF(OR($E12="",$K12=8,$K12=9),1,""),"")</f>
        <v/>
      </c>
      <c r="BK12" s="319" t="str">
        <f t="shared" ref="BK12:BK39" si="20">IF(ISNUMBER($F12),IF($BJ12=1,VLOOKUP($BH12,始業ＴＢＬ,7,FALSE),($E12-1)*10+1),"")</f>
        <v/>
      </c>
      <c r="BL12" s="320" t="str">
        <f t="shared" ref="BL12:BL39" si="21">IF(ISNUMBER($F12),IF($BJ12=1,BK12+1,($E12-1)*10+2),"")</f>
        <v/>
      </c>
      <c r="BM12" s="320" t="str">
        <f t="shared" ref="BM12:BM39" si="22">IF(ISNUMBER($F12),IF($BJ12=1,BL12+1,($E12-1)*10+3),"")</f>
        <v/>
      </c>
      <c r="BN12" s="321" t="str">
        <f t="shared" ref="BN12:BN42" si="23">IF(ISNUMBER($G12),IF($BJ12=1,HLOOKUP(24,終業ＴＢＬ,4,FALSE),IF($E12=1,HLOOKUP(24,終業1ＴＢＬ,4,FALSE),IF($E12=2,HLOOKUP(24,終業2ＴＢＬ,4,FALSE),IF($E12=3,HLOOKUP(24,終業3ＴＢＬ,4,FALSE),IF($E12=4,HLOOKUP(24,終業4ＴＢＬ,4,FALSE),""))))),"")</f>
        <v/>
      </c>
      <c r="BO12" s="322" t="str">
        <f t="shared" ref="BO12:BO42" si="24">IF(ISNUMBER($G12),IF($BJ12=1,HLOOKUP(INT($BG12/0.25)*0.25,終業ＴＢＬ,4,FALSE),IF($E12=1,HLOOKUP(INT($BG12/0.25)*0.25,終業1ＴＢＬ,4,FALSE),IF($E12=2,HLOOKUP(INT($BG12/0.25)*0.25,終業2ＴＢＬ,4,FALSE),IF($E12=3,HLOOKUP(INT($BG12/0.25)*0.25,終業3ＴＢＬ,4,FALSE),IF($E12=4,HLOOKUP(INT($BG12/0.25)*0.25,終業4ＴＢＬ,4,FALSE),""))))),"")</f>
        <v/>
      </c>
      <c r="BP12" s="323">
        <f t="shared" ref="BP12:BP42" si="25">IF(OR($BL12=""),0,IF($BJ12=1,0,IF($O12&lt;&gt;0.5,0,3)))</f>
        <v>0</v>
      </c>
      <c r="BQ12" s="324">
        <f t="shared" ref="BQ12:BQ42" si="26">IF(OR($BL12=""),0,IF($BJ12=1,0,IF($P12&lt;&gt;0.5,0,5.75)))</f>
        <v>0</v>
      </c>
      <c r="BR12" s="324" t="str">
        <f t="shared" ref="BR12:BR42" si="27">IF(OR($BF12="",$BG12=""),"",IF($BJ12=1,INDEX(休出時間INDEX,$BK12,$BO12),INDEX(所定時間INDEX,$BK12,$BO12)))</f>
        <v/>
      </c>
      <c r="BS12" s="325" t="str">
        <f>IF(OR($BF12="",$BG12="",$BN12&gt;$BO12),"",IF($BJ12=1,INDEX(休出時間INDEX,$BK12,$BN12),INDEX(所定時間INDEX,$BK12,$BN12)))</f>
        <v/>
      </c>
      <c r="BT12" s="324" t="str">
        <f t="shared" ref="BT12:BT42" si="28">IF(OR($BF12="",$BG12=""),"",IF($BJ12=1,SUM(BR12,-CG12),SUM(INDEX(所定時間INDEX,$BL12,$BO12),-CG12)))</f>
        <v/>
      </c>
      <c r="BU12" s="325" t="str">
        <f>IF(OR($BF12="",$BG12="",$BN12&gt;$BO12),"",IF($BJ12=1,BS12,INDEX(所定時間INDEX,$BL12,$BN12)))</f>
        <v/>
      </c>
      <c r="BV12" s="339" t="str">
        <f t="shared" ref="BV12:BV42" si="29">IF(OR($BF12="",$BG12=""),"",IF($BJ12=1,INDEX(休出時間INDEX,$BM12,$BO12),INDEX(所定時間INDEX,$BM12,$BO12)))</f>
        <v/>
      </c>
      <c r="BW12" s="324" t="str">
        <f>IF(OR($BV12="",$BV12=0),IF($BT12=0,"",$BT12),IF($BY12&lt;&gt;"",IF(OR($BT12-$BV12+$BY12&lt;0,$BT12-$BV12+$BY12=0),"",$BT12-$BV12+$BY12),IF(OR($BT12-$BV12&lt;0,$BT12-$BV12=0),"",$BT12-$BV12)))</f>
        <v/>
      </c>
      <c r="BX12" s="324" t="str">
        <f>IF($CB12+$CC12=0,"",IF(AND($D12=1,$E12="",OR($E13&lt;&gt;"",$C13="--")),IF($CC12=0,"",$CC12),IF(AND($D12=1,$E13&lt;&gt;""),IF($CC12=0,"",$CC12),IF(AND($D12=1,$E13=""),"",IF(AND($D12="",$E12&lt;&gt;"",$D13=1),$CB12,IF(AND($D12="",$E12&lt;&gt;""),$CB12+$CC12,""))))))</f>
        <v/>
      </c>
      <c r="BY12" s="324" t="str">
        <f>IF(OR($BF12="",$BG12=""),"",IF($BJ12=1,INDEX(休出時間INDEX,$BM12,$CE12),INDEX(所定時間INDEX,$BM12,$CE12)))</f>
        <v/>
      </c>
      <c r="BZ12" s="324">
        <f t="shared" ref="BZ12:BZ42" si="30">IF($BF12&gt;22,IF($BF12&gt;22.25,IF($BF12&gt;22.5,IF($BF12&gt;22.75,IF($BF12&gt;23,IF($BF12&gt;23.25,IF($BF12&gt;23.5,IF($BF12&gt;23.75,0,0.25),0.5),0.75),1),1.25),1.5),1.75),IF($BJ12&lt;&gt;"",1.75,INDEX(所定時間INDEX,$BM12,$BN12)))</f>
        <v>0</v>
      </c>
      <c r="CA12" s="324" t="str">
        <f t="shared" ref="CA12:CA42" si="31">IF($BV12="","",IF($BF12&lt;22.25,$BV12-$BZ12,IF($BF12&lt;22.5,$BV12-$BZ12-0.25,IF($BF12&lt;22.75,$BV12-$BZ12-0.5,IF($BF12&lt;23,$BV12-$BZ12-0.75,IF($BF12&lt;23.25,$BV12-$BZ12-1,IF($BF12&lt;23.5,$BV12-$BZ12-1.25,IF($BF12&lt;23.75,$BV12-$BZ12-1.5,$BV12-$BZ12-1.75))))))))</f>
        <v/>
      </c>
      <c r="CB12" s="324">
        <f t="shared" ref="CB12:CB42" si="32">IF($BV12="",0,IF($CA12&lt;0,$BV12,$BZ12))</f>
        <v>0</v>
      </c>
      <c r="CC12" s="324">
        <f t="shared" ref="CC12:CC42" si="33">IF($BV12="",0,IF($CA12&gt;0,$CA12+IF(E12="",IF(BF12&gt;22,BF12-22,0),0),0))</f>
        <v>0</v>
      </c>
      <c r="CD12" s="324" t="str">
        <f t="shared" ref="CD12:CD42" si="34">IF($BK12=1,$BS$4-($BX$4-$BO$4),IF($BK12=11,IF($BO$5="","",$BS$5-($BX$5-$BO$5)),IF($BK12=21,IF($BO$6="","",$BS$6-($BX$6-$BO$6)),IF($BO$7="","",$BS$7-($BX$7-$BO$7)))))</f>
        <v/>
      </c>
      <c r="CE12" s="495">
        <f>IF($CD12=0,33,IF($CD12=0.25,34,IF($CD12=0.5,35,IF($CD12=0.75,36,IF($CD12=1,37,IF($CD12=1.25,38,IF($CD12=1.5,39,IF($CD12=1.75,40,41))))))))</f>
        <v>41</v>
      </c>
      <c r="CF12" s="324" t="str">
        <f>IF(OR($BF12="",$BG12="",$BL12=""),"",IF(AND($D12=1,CG12&lt;&gt;0),CG12,IF(AND($D13=1,CG12&lt;&gt;0),SUM(CG12),IF($D12=1,BT12,0))))</f>
        <v/>
      </c>
      <c r="CG12" s="325">
        <f t="shared" ref="CG12:CG42" si="35">IF(OR($BF12="",$BG12="",$BL12="",$BN12&gt;$BO12,管理１&lt;&gt;""),0,IF(AND($D12=1,$BJ12=1),SUM(BS12),IF(AND($D13=1,$BJ12=1),SUM($BR12-$BS12),IF($D12=1,SUM(BU12),0))))</f>
        <v>0</v>
      </c>
      <c r="CH12" s="341" t="str">
        <f t="shared" ref="CH12:CH42" si="36">IF(OR($BF12="",$BG12="",$BJ12=1),"",IF(SUM($BH12+$BP12-$BF12)&lt;0,-ROUNDUP(IF($DA12&gt;$BF12,($BF12-$BH12-$BP12),($BF12-$BH12-$BP12-DD12))/0.25,0)*0.25,""))</f>
        <v/>
      </c>
      <c r="CI12" s="341" t="str">
        <f>IF(OR($BF12="",$BG12="",$BJ12=1),"",IF(SUM($BG12-$BI12)&lt;0,-ROUNDUP(SUM((IF($CZ12&lt;$BG12,$BI12-$BG12-$CJ12,IF($CY12&lt;$BG12,$BI12-$BG12-$CJ12-($CZ12-$BG12),IF($K12=3,$BI12-$BG12-$CJ12-$CD12+$DC12,$BI12-$BG12-$CJ12-$CD12)))),-$BQ12)/0.25,0)*0.25,""))</f>
        <v/>
      </c>
      <c r="CJ12" s="488">
        <f t="shared" ref="CJ12:CJ42" si="37">IF(OR($E12="",$E12=1),$BP$4,IF($E12=2,$BP$5,IF($E12=3,$BP$6,$BP$7)))</f>
        <v>0</v>
      </c>
      <c r="CK12" s="301" t="str">
        <f t="shared" ref="CK12:CK42" si="38">IF(OR($BT12=0,$BT12="",管理１&lt;&gt;"",$K12=8,$K12=9),"",IF(AND($D12=1,OR($E13&lt;&gt;"",$C13="--")),IF($BS12&lt;&gt;"",IF($BT12&gt;4.5,IF($BV12="","",$BT12-4.5),""),""),IF(AND($D12=1,$BN12&gt;$BO12),"",IF(AND($D12="",$E12=""),"",IF($BV12="",$BT12,IF(AND($D12="",$E12&lt;&gt;"",$D13=1),IF($BU12="",IF($E12&lt;&gt;"",$BW12,$BT12-$CF12),IF($BU12&gt;3.5,$BU12-$BX12,$BT12-$BV12)),IF(AND($D12=1,$E12="",$E13=""),"",$BW12)))))))</f>
        <v/>
      </c>
      <c r="CL12" s="302" t="str">
        <f t="shared" ref="CL12:CL42" si="39">IF(管理１&lt;&gt;"","",IF(OR($BX12=0,$BX12=""),IF(OR($BY12=0,$BY12=""),"",$BX12),IF(OR($BY12=0,$BY12=""),IF($BJ12&lt;&gt;1,$BX12,IF($D12=1,$BX12,"")),IF(OR($BX12-$BY12=0,$BX12-$BY12&lt;0),"",$BX12-$BY12))))</f>
        <v/>
      </c>
      <c r="CM12" s="302" t="str">
        <f t="shared" ref="CM12:CM42" si="40">IF(管理１&lt;&gt;"",IF(OR($BX12=0,$BX12=""),IF(OR($BY12=0,$BY12=""),"",$BX12),IF(OR($BY12=0,$BY12=""),IF($BJ12&lt;&gt;1,$BX12,IF($D12=1,$BX12,"")),IF($K12=2,IF($BX12&lt;&gt;"",IF($BY12="","",$BY12-$BP12),$BY12),IF(管理１&lt;&gt;"",$BX12,$BY12)))),IF($K12=2,IF($BX12&lt;&gt;"",IF($BY12="","",$BY12-$BP12),$BY12),IF($K12=3,$BX12,IF(OR($CI12=0,$CI12=""),$BY12,IF($BY12="","",IF($BG12&gt;=29,$BY12,$BX12))))))</f>
        <v/>
      </c>
      <c r="CN12" s="302" t="str">
        <f t="shared" ref="CN12:CN42" si="41">IF(OR(AND($D12=1,$E12&lt;&gt;""),AND($D12=1,$E12="",OR($E13&lt;&gt;"",$C13="--")),管理１&lt;&gt;""),"",IF(OR($BT12=0,$BT12=""),"",IF(AND($D12=1,$BN12&gt;$BO12),"",IF(AND($D12="",$E12&lt;&gt;""),IF($BJ12&lt;&gt;1,"",$BW12),IF(AND($D12=1,$E12="",$E13=""),IF($BT12-$CC12&gt;0,$BT12-$CC12,""),IF($BV12&lt;&gt;"",IF(AND($CF12&lt;&gt;"",$CF12&gt;=4.5),IF($BR12-$BV12-($CF12-4.5)&gt;0,$BR12-$BV12-($CF12-4.5),""),$BR12-$BV12),$BR12))))))</f>
        <v/>
      </c>
      <c r="CO12" s="302" t="str">
        <f t="shared" ref="CO12:CO42" si="42">IF($CB12+$CC12=0,"",IF(AND($E12="",$D13=1),IF($CB12=0,"",$CB12),IF(AND($D12=1,OR($E13&lt;&gt;"",$C13="--")),"",IF(AND($D12=1,$E13=""),IF($CC12=0,"",$CC12),IF(AND($D12="",$E12="",$E13=""),IF($CB12=0,"",$CB12+$CC12),IF(AND($D12="",$E12="",$E13&lt;&gt;""),IF($CB12=0,"",SUM($CB12,$CC12)),IF($BJ12&lt;&gt;1,"",SUM($CB12,$CC12))))))))</f>
        <v/>
      </c>
      <c r="CP12" s="303" t="str">
        <f t="shared" ref="CP12:CP42" si="43">IF(OR($BT12="",管理１&lt;&gt;""),"",IF(AND($D12=1,$CF12&lt;&gt;0),IF($BV12="",$CF12,IF($CK12&lt;&gt;"",IF($BR12-$BV12-$CK12&gt;0,$BR12-$BV12-$CK12,""),IF($BT12-$CC12&gt;0,IF($BS12&lt;&gt;"",$BR12-$BV12-($BT12-$CC12),$BT12-$BV12),$BR12-$BV12))),IF(AND($D13=1,$CF12&lt;&gt;""),IF($CF12&gt;4.5,$CF12-4.5,""),IF(AND($D13=1,$E12&lt;&gt;""),IF($CK12="","",IF($BV12="",IF($BV12="",IF($BT12-$CK12&gt;0,$BT12-$CK12,""),IF($BT12-$BV12-$CK12&gt;0,$BT12-$BV12-$CK12,"")),IF($BT12-$BV12-$CK12&gt;0,$BT12-$BV12-$CK12,""))),""))))</f>
        <v/>
      </c>
      <c r="CQ12" s="302" t="str">
        <f>IF($CB12+$DO12+$CC12=0,"",IF($D13=1,IF($CC12=0,"",$CC12+$DO12),IF($D12=1,IF($CB12+$DO12=0,"",$CB12+$DO12),"")))</f>
        <v/>
      </c>
      <c r="CR12" s="304" t="str">
        <f t="shared" ref="CR12:CR42" si="44">IF(OR(BF12="",BG12=""),"",IF(OR(管理=1,管理=2,管理=3,管理=4),IF(BG12&gt;23.75,$BT12+CF12,$BT12),""))</f>
        <v/>
      </c>
      <c r="CS12" s="326" t="str">
        <f>IF(OR($AN12=""),"",ROUND((DAY($AN12)*24*60+HOUR($AN12)*60+MINUTE($AN12))/60,2))</f>
        <v/>
      </c>
      <c r="CT12" s="327" t="str">
        <f t="shared" ref="CT12:CT42" si="45">IF(OR($AN12="",$AO12=""),"",IF($AO12&gt;$AN12,ROUND((DAY($AO12)*24*60+HOUR($AO12)*60+MINUTE($AO12))/60,2),ROUND(24+(DAY($AO12)*24*60+HOUR($AO12)*60+MINUTE($AO12))/60,2)))</f>
        <v/>
      </c>
      <c r="CU12" s="342" t="str">
        <f>IF(OR($CS12="",$CT12=""),"",IF($E12="","",IF(INT(($CT12-$CS12)/0.25)=($CT12-$CS12)/0.25,-INT(SUM($CT12-$CS12)/0.25)*0.25,-(INT(SUM($CT12-$CS12)/0.25+1)*0.25))))</f>
        <v/>
      </c>
      <c r="CV12" s="342" t="str">
        <f>IF(OR($CS12="",$CT12=""),"",IF($E12&lt;&gt;"",IF($CS12&gt;17.75,"",IF($CT12&lt;$BI12,IF(INT(($CT12-$CS12)/0.25)=($CT12-$CS12)/0.25,-INT(SUM($CT12-$CS12)/0.25)*0.25,-(INT(SUM($CT12-$CS12)/0.25+1)*0.25)),IF(INT(($BI12-$CS12)/0.25)=($BI12-$CS12)/0.25,-INT(SUM($BI12-$CS12)/0.25)*0.25,-(INT(SUM($BI12-$CS12)/0.25+1)*0.25)))),""))</f>
        <v/>
      </c>
      <c r="CW12" s="344" t="str">
        <f>IF(OR($CS12="",$CT12=""),"",IF($E12&lt;&gt;"",IF($CV12&gt;$BL12,IF(INT(($CT12-$CS12)/0.25)=($CT12-$CS12)/0.25,-INT(SUM($CT12-$CS12)/0.25)*0.25,-(INT(SUM($CT12-$CS12)/0.25+1)*0.25)),IF($CU12&lt;$CV12,$CU12-$CV12,"")),""))</f>
        <v/>
      </c>
      <c r="CX12" s="343" t="str">
        <f>IF(OR($CS12="",$CT12=""),"",IF($E12&lt;&gt;"","",IF($CW12&gt;$BM12,IF(INT(($CT12-$CS12)/0.25)=($CT12-$CS12)/0.25,-INT(SUM($CT12-$CS12)/0.25)*0.25,-(INT(SUM($CT12-$CS12)/0.25+1)*0.25)))))</f>
        <v/>
      </c>
      <c r="CY12" s="466" t="str">
        <f t="shared" ref="CY12:CY42" si="46">IF(ISNUMBER($F12),IF(AND($E12&lt;&gt;"",$K12&lt;&gt;8,$K12&lt;&gt;9),INDEX(所定ＴＢＬ,$E12,8),IF($BF12&lt;休出始業,休出始業,IF($BF12=INT($BF12/0.25)*0.25,$BF12,(INT($BF12/0.25)+1)*0.25))),"")</f>
        <v/>
      </c>
      <c r="CZ12" s="476" t="str">
        <f t="shared" ref="CZ12:CZ42" si="47">IF(DB12="","",IF(DB12&lt;CY12,CY12,CY12+CD12))</f>
        <v/>
      </c>
      <c r="DA12" s="473" t="str">
        <f t="shared" ref="DA12:DA42" si="48">IF(ISNUMBER($F12),IF(AND($E12&lt;&gt;"",$K12&lt;&gt;8,$K12&lt;&gt;9),INDEX(所定ＴＢＬ,$E12,9),IF($BF12&lt;休出始業,休出始業,IF($BF12=INT($BF12/0.25)*0.25,$BF12,(INT($BF12/0.25)+1)*0.25))),"")</f>
        <v/>
      </c>
      <c r="DB12" s="474" t="str">
        <f t="shared" ref="DB12:DB42" si="49">IF(ISNUMBER($F12),IF(AND($E12&lt;&gt;"",$K12&lt;&gt;8,$K12&lt;&gt;9),INDEX(所定ＴＢＬ,$E12,10),IF($BF12&lt;休出始業,休出始業,IF($BF12=INT($BF12/0.25)*0.25,$BF12,(INT($BF12/0.25)+1)*0.25))),"")</f>
        <v/>
      </c>
      <c r="DC12" s="475">
        <f>IF($DB12="",0,$DB12-$DA12)</f>
        <v>0</v>
      </c>
      <c r="DD12" s="476">
        <f t="shared" ref="DD12:DD42" si="50">IF($DA12="",0,IF($BF12&gt;$DB12,$DC12,$BF12-$DA12))</f>
        <v>0</v>
      </c>
      <c r="DE12" s="466">
        <f t="shared" ref="DE12:DE42" si="51">IF($CS12&lt;=$DA12,IF($CT12&lt;=$DA12,0,IF($CT12&gt;=$DB12,$DC12,$CT12-$DA12)),IF($DB12&lt;=$CS12,0,$DB12-$CS12))</f>
        <v>0</v>
      </c>
      <c r="DF12" s="342" t="str">
        <f>IF(OR($F12="",$AS12=""),"",IF(K12=2,IF(INT((BF12-DB12)/0.25)=(BF12-DB12)/0.25,(BF12-DB12),(INT((BF12-DB12)/0.25)+1)*0.25),IF(INT((BF12-BH12)/0.25)=(BF12-BH12)/0.25,(BF12-BH12),(INT((BF12-BH12)/0.25)+1)*0.25)))</f>
        <v/>
      </c>
      <c r="DG12" s="343" t="str">
        <f>IF(OR($G12="",$AS12=""),"",IF(K12=3,0,IF(INT((BI12-BG12)/0.25)*0.25=(BI12-BG12),(BI12-BG12),(INT((BI12-BG12)/0.25)+1)*0.25)))</f>
        <v/>
      </c>
      <c r="DH12" s="326" t="str">
        <f>IF(AND(K12=2,AS12=1),0,IF(DF12="","",IF(DF12&gt;2,2,DF12)))</f>
        <v/>
      </c>
      <c r="DI12" s="327" t="str">
        <f>IF(DG12="","",IF(SUM(DF12:DG12)&gt;=2,SUM(2-DH12),DG12))</f>
        <v/>
      </c>
      <c r="DJ12" s="767">
        <f>$DP12+$DQ12+$DR12+$DS12+$DT12+$DU12+$DV12+$DW12</f>
        <v>0</v>
      </c>
      <c r="DK12" s="768">
        <f>$DX12+$DY12+$DZ12+$EA12+$EB12+$EC12+$ED12+$EE12</f>
        <v>0</v>
      </c>
      <c r="DL12" s="768">
        <f>$EF12+$EG12+$EH12+$EI12+$EJ12+$EK12+$EL12+$EM12</f>
        <v>0</v>
      </c>
      <c r="DM12" s="768">
        <f>$EN12+$EO12+$EP12+$EQ12+$ER12+$ES12+$ET12+$EU12</f>
        <v>0</v>
      </c>
      <c r="DN12" s="768">
        <f>$EV12+$EW12+$EX12+$EY12+$EZ12+$FA12+$FB12+$FC12</f>
        <v>0</v>
      </c>
      <c r="DO12" s="769">
        <f>$FD12+$FE12+$FF12+$FG12+$FH12+$FI12+$FJ12+$FK12</f>
        <v>0</v>
      </c>
      <c r="DP12" s="770">
        <f>IF(AND($FL12=1,$BF12&lt;&gt;"",$BG12&lt;&gt;""),$FT12,0)</f>
        <v>0</v>
      </c>
      <c r="DQ12" s="771">
        <f>IF(AND($FM12=1,$BF12&lt;&gt;"",$BG12&lt;&gt;""),$FU12,0)</f>
        <v>0</v>
      </c>
      <c r="DR12" s="771">
        <f>IF(AND($FN12=1,$BF12&lt;&gt;"",$BG12&lt;&gt;""),$FV12,0)</f>
        <v>0</v>
      </c>
      <c r="DS12" s="771">
        <f>IF(AND($FO12=1,$BF12&lt;&gt;"",$BG12&lt;&gt;""),$FW12,0)</f>
        <v>0</v>
      </c>
      <c r="DT12" s="771">
        <f>IF(AND($FP12=1,$BF12&lt;&gt;"",$BG12&lt;&gt;""),$FX12,0)</f>
        <v>0</v>
      </c>
      <c r="DU12" s="771">
        <f>IF(AND($FQ12=1,$BF12&lt;&gt;"",$BG12&lt;&gt;""),$FY12,0)</f>
        <v>0</v>
      </c>
      <c r="DV12" s="779">
        <f>IF(AND($FR12=1,$BF12&lt;&gt;"",$BG12&lt;&gt;""),$FZ12,0)</f>
        <v>0</v>
      </c>
      <c r="DW12" s="780">
        <f>IF(AND($FS12=1,$BF12&lt;&gt;"",$BG12&lt;&gt;""),$GA12,0)</f>
        <v>0</v>
      </c>
      <c r="DX12" s="770">
        <f>IF(AND($FL12=2,$BF12&lt;&gt;"",$BG12&lt;&gt;""),$FT12,0)</f>
        <v>0</v>
      </c>
      <c r="DY12" s="771">
        <f>IF(AND($FM12=2,$BF12&lt;&gt;"",$BG12&lt;&gt;""),$FU12,0)</f>
        <v>0</v>
      </c>
      <c r="DZ12" s="771">
        <f>IF(AND($FN12=2,$BF12&lt;&gt;"",$BG12&lt;&gt;""),$FV12,0)</f>
        <v>0</v>
      </c>
      <c r="EA12" s="771">
        <f>IF(AND($FO12=2,$BF12&lt;&gt;"",$BG12&lt;&gt;""),$FW12,0)</f>
        <v>0</v>
      </c>
      <c r="EB12" s="771">
        <f>IF(AND($FP12=2,$BF12&lt;&gt;"",$BG12&lt;&gt;""),$FX12,0)</f>
        <v>0</v>
      </c>
      <c r="EC12" s="771">
        <f>IF(AND($FQ12=2,$BF12&lt;&gt;"",$BG12&lt;&gt;""),$FY12,0)</f>
        <v>0</v>
      </c>
      <c r="ED12" s="779">
        <f>IF(AND($FR12=2,$BF12&lt;&gt;"",$BG12&lt;&gt;""),$FZ12,0)</f>
        <v>0</v>
      </c>
      <c r="EE12" s="780">
        <f>IF(AND($FS12=2,$BF12&lt;&gt;"",$BG12&lt;&gt;""),$GA12,0)</f>
        <v>0</v>
      </c>
      <c r="EF12" s="770">
        <f>IF(AND($FL12=3,$BF12&lt;&gt;"",$BG12&lt;&gt;""),$FT12,0)</f>
        <v>0</v>
      </c>
      <c r="EG12" s="771">
        <f>IF(AND($FM12=3,$BF12&lt;&gt;"",$BG12&lt;&gt;""),$FU12,0)</f>
        <v>0</v>
      </c>
      <c r="EH12" s="771">
        <f>IF(AND($FN12=3,$BF12&lt;&gt;"",$BG12&lt;&gt;""),$FV12,0)</f>
        <v>0</v>
      </c>
      <c r="EI12" s="771">
        <f>IF(AND($FO12=3,$BF12&lt;&gt;"",$BG12&lt;&gt;""),$FW12,0)</f>
        <v>0</v>
      </c>
      <c r="EJ12" s="771">
        <f>IF(AND($FP12=3,$BF12&lt;&gt;"",$BG12&lt;&gt;""),$FX12,0)</f>
        <v>0</v>
      </c>
      <c r="EK12" s="771">
        <f>IF(AND($FQ12=3,$BF12&lt;&gt;"",$BG12&lt;&gt;""),$FY12,0)</f>
        <v>0</v>
      </c>
      <c r="EL12" s="779">
        <f>IF(AND($FR12=3,$BF12&lt;&gt;"",$BG12&lt;&gt;""),$FZ12,0)</f>
        <v>0</v>
      </c>
      <c r="EM12" s="780">
        <f>IF(AND($FS12=3,$BF12&lt;&gt;"",$BG12&lt;&gt;""),$GA12,0)</f>
        <v>0</v>
      </c>
      <c r="EN12" s="770">
        <f>IF(AND($FL12=4,$BF12&lt;&gt;"",$BG12&lt;&gt;""),$FT12,0)</f>
        <v>0</v>
      </c>
      <c r="EO12" s="771">
        <f>IF(AND($FM12=4,$BF12&lt;&gt;"",$BG12&lt;&gt;""),$FU12,0)</f>
        <v>0</v>
      </c>
      <c r="EP12" s="771">
        <f>IF(AND($FN12=4,$BF12&lt;&gt;"",$BG12&lt;&gt;""),$FV12,0)</f>
        <v>0</v>
      </c>
      <c r="EQ12" s="771">
        <f>IF(AND($FO12=4,$BF12&lt;&gt;"",$BG12&lt;&gt;""),$FW12,0)</f>
        <v>0</v>
      </c>
      <c r="ER12" s="771">
        <f>IF(AND($FP12=4,$BF12&lt;&gt;"",$BG12&lt;&gt;""),$FX12,0)</f>
        <v>0</v>
      </c>
      <c r="ES12" s="771">
        <f>IF(AND($FQ12=4,$BF12&lt;&gt;"",$BG12&lt;&gt;""),$FY12,0)</f>
        <v>0</v>
      </c>
      <c r="ET12" s="779">
        <f>IF(AND($FR12=4,$BF12&lt;&gt;"",$BG12&lt;&gt;""),$FZ12,0)</f>
        <v>0</v>
      </c>
      <c r="EU12" s="780">
        <f>IF(AND($FS12=4,$BF12&lt;&gt;"",$BG12&lt;&gt;""),$GA12,0)</f>
        <v>0</v>
      </c>
      <c r="EV12" s="770">
        <f>IF(AND($FL12=5,$BF12&lt;&gt;"",$BG12&lt;&gt;""),$FT12,0)</f>
        <v>0</v>
      </c>
      <c r="EW12" s="771">
        <f>IF(AND($FM12=5,$BF12&lt;&gt;"",$BG12&lt;&gt;""),$FU12,0)</f>
        <v>0</v>
      </c>
      <c r="EX12" s="771">
        <f>IF(AND($FN12=5,$BF12&lt;&gt;"",$BG12&lt;&gt;""),$FV12,0)</f>
        <v>0</v>
      </c>
      <c r="EY12" s="771">
        <f>IF(AND($FO12=5,$BF12&lt;&gt;"",$BG12&lt;&gt;""),$FW12,0)</f>
        <v>0</v>
      </c>
      <c r="EZ12" s="771">
        <f>IF(AND($FP12=5,$BF12&lt;&gt;"",$BG12&lt;&gt;""),$FX12,0)</f>
        <v>0</v>
      </c>
      <c r="FA12" s="771">
        <f>IF(AND($FQ12=5,$BF12&lt;&gt;"",$BG12&lt;&gt;""),$FY12,0)</f>
        <v>0</v>
      </c>
      <c r="FB12" s="779">
        <f>IF(AND($FR12=5,$BF12&lt;&gt;"",$BG12&lt;&gt;""),$FZ12,0)</f>
        <v>0</v>
      </c>
      <c r="FC12" s="780">
        <f>IF(AND($FS12=5,$BF12&lt;&gt;"",$BG12&lt;&gt;""),$GA12,0)</f>
        <v>0</v>
      </c>
      <c r="FD12" s="770">
        <f>IF(AND($FL12=6,$BF12&lt;&gt;"",$BG12&lt;&gt;""),$FT12,0)</f>
        <v>0</v>
      </c>
      <c r="FE12" s="771">
        <f>IF(AND($FM12=6,$BF12&lt;&gt;"",$BG12&lt;&gt;""),$FU12,0)</f>
        <v>0</v>
      </c>
      <c r="FF12" s="771">
        <f>IF(AND($FN12=6,$BF12&lt;&gt;"",$BG12&lt;&gt;""),$FV12,0)</f>
        <v>0</v>
      </c>
      <c r="FG12" s="771">
        <f>IF(AND($FO12=6,$BF12&lt;&gt;"",$BG12&lt;&gt;""),$FW12,0)</f>
        <v>0</v>
      </c>
      <c r="FH12" s="771">
        <f>IF(AND($FP12=6,$BF12&lt;&gt;"",$BG12&lt;&gt;""),$FX12,0)</f>
        <v>0</v>
      </c>
      <c r="FI12" s="771">
        <f>IF(AND($FQ12=6,$BF12&lt;&gt;"",$BG12&lt;&gt;""),$FY12,0)</f>
        <v>0</v>
      </c>
      <c r="FJ12" s="779">
        <f>IF(AND($FR12=6,$BF12&lt;&gt;"",$BG12&lt;&gt;""),$FZ12,0)</f>
        <v>0</v>
      </c>
      <c r="FK12" s="780">
        <f>IF(AND($FS12=6,$BF12&lt;&gt;"",$BG12&lt;&gt;""),$GA12,0)</f>
        <v>0</v>
      </c>
      <c r="FL12" s="788">
        <f>IF(OR(AND($E12&lt;&gt;"",$E13&lt;&gt;""),AND($E12&lt;&gt;"",$E13="",$D13="")),IF(OR($GB12&lt;=22,$GB12&gt;29),1,2),IF(AND($E12="",$D12="",$D13=""),IF(OR($GB12&lt;=22,$GB12&gt;29),3,4),IF(AND($E12="",$D13&lt;&gt;""),IF($GB12&lt;=22,3,IF($GB12&lt;=24,4,IF($GB12&lt;=29,6,5))),IF(AND($E12&lt;&gt;"",$D13&lt;&gt;""),IF($GB12&lt;=22,1,IF($GB12&lt;=24,2,IF($GB12&lt;=29,6,5))),IF(AND($D12&lt;&gt;"",$E13&lt;&gt;""),IF($GB12&lt;=22,5,IF($GB12&lt;=24,6,IF($GB12&lt;=29,2,1))),IF($GB12&lt;=22,5,IF($GB12&lt;=24,6,IF($GB12&lt;=29,4,3))))))))</f>
        <v>5</v>
      </c>
      <c r="FM12" s="789">
        <f>IF(OR(AND($E12&lt;&gt;"",$E13&lt;&gt;""),AND($E12&lt;&gt;"",$E13="",$D13="")),IF(OR($GC12&lt;=22,$GC12&gt;29),1,2),IF(AND($E12="",$D12="",$D13=""),IF(OR($GC12&lt;=22,$GC12&gt;29),3,4),IF(AND($E12="",$D13&lt;&gt;""),IF($GC12&lt;=22,3,IF($GC12&lt;=24,4,IF($GC12&lt;=29,6,5))),IF(AND($E12&lt;&gt;"",$D13&lt;&gt;""),IF($GC12&lt;=22,1,IF($GC12&lt;=24,2,IF($GC12&lt;=29,6,5))),IF(AND($D12&lt;&gt;"",$E13&lt;&gt;""),IF($GC12&lt;=22,5,IF($GC12&lt;=24,6,IF($GC12&lt;=29,2,1))),IF($GC12&lt;=22,5,IF($GC12&lt;=24,6,IF($GC12&lt;=29,4,3))))))))</f>
        <v>5</v>
      </c>
      <c r="FN12" s="789">
        <f>IF(OR(AND($E12&lt;&gt;"",$E13&lt;&gt;""),AND($E12&lt;&gt;"",$E13="",$D13="")),IF(OR($GD12&lt;=22,$GD12&gt;29),1,2),IF(AND($E12="",$D12="",$D13=""),IF(OR($GD12&lt;=22,$GD12&gt;29),3,4),IF(AND($E12="",$D13&lt;&gt;""),IF($GD12&lt;=22,3,IF($GD12&lt;=24,4,IF($GD12&lt;=29,6,5))),IF(AND($E12&lt;&gt;"",$D13&lt;&gt;""),IF($GD12&lt;=22,1,IF($GD12&lt;=24,2,IF($GD12&lt;=29,6,5))),IF(AND($D12&lt;&gt;"",$E13&lt;&gt;""),IF($GD12&lt;=22,5,IF($GD12&lt;=24,6,IF($GD12&lt;=29,2,1))),IF($GD12&lt;=22,5,IF($GD12&lt;=24,6,IF($GD12&lt;=29,4,3))))))))</f>
        <v>5</v>
      </c>
      <c r="FO12" s="789">
        <f>IF(OR(AND($E12&lt;&gt;"",$E13&lt;&gt;""),AND($E12&lt;&gt;"",$E13="",$D13="")),IF(OR($GE12&lt;=22,$GE12&gt;29),1,2),IF(AND($E12="",$D12="",$D13=""),IF(OR($GE12&lt;=22,$GE12&gt;29),3,4),IF(AND($E12="",$D13&lt;&gt;""),IF($GE12&lt;=22,3,IF($GE12&lt;=24,4,IF($GE12&lt;=29,6,5))),IF(AND($E12&lt;&gt;"",$D13&lt;&gt;""),IF($GE12&lt;=22,1,IF($GE12&lt;=24,2,IF($GE12&lt;=29,6,5))),IF(AND($D12&lt;&gt;"",$E13&lt;&gt;""),IF($GE12&lt;=22,5,IF($GE12&lt;=24,6,IF($GE12&lt;=29,2,1))),IF($GE12&lt;=22,5,IF($GE12&lt;=24,6,IF($GE12&lt;=29,4,3))))))))</f>
        <v>6</v>
      </c>
      <c r="FP12" s="789">
        <f>IF(OR(AND($E12&lt;&gt;"",$E13&lt;&gt;""),AND($E12&lt;&gt;"",$E13="",$D13="")),IF(OR($GF12&lt;=22,$GF12&gt;29),1,2),IF(AND($E12="",$D12="",$D13=""),IF(OR($GF12&lt;=22,$GF12&gt;29),3,4),IF(AND($E12="",$D13&lt;&gt;""),IF($GF12&lt;=22,3,IF($GF12&lt;=24,4,IF($GF12&lt;=29,6,5))),IF(AND($E12&lt;&gt;"",$D13&lt;&gt;""),IF($GF12&lt;=22,1,IF($GF12&lt;=24,2,IF($GF12&lt;=29,6,5))),IF(AND($D12&lt;&gt;"",$E13&lt;&gt;""),IF($GF12&lt;=22,5,IF($GF12&lt;=24,6,IF($GF12&lt;=29,2,1))),IF($GF12&lt;=22,5,IF($GF12&lt;=24,6,IF($GF12&lt;=29,4,3))))))))</f>
        <v>2</v>
      </c>
      <c r="FQ12" s="789">
        <f>IF(OR(AND($E12&lt;&gt;"",$E13&lt;&gt;""),AND($E12&lt;&gt;"",$E13="",$D13="")),IF(OR($GG12&lt;=22,$GG12&gt;29),1,2),IF(AND($E12="",$D12="",$D13=""),IF(OR($GG12&lt;=22,$GG12&gt;29),3,4),IF(AND($E12="",$D13&lt;&gt;""),IF($GG12&lt;=22,3,IF($GG12&lt;=24,4,IF($GG12&lt;=29,6,5))),IF(AND($E12&lt;&gt;"",$D13&lt;&gt;""),IF($GG12&lt;=22,1,IF($GG12&lt;=24,2,IF($GG12&lt;=29,6,5))),IF(AND($D12&lt;&gt;"",$E13&lt;&gt;""),IF($GG12&lt;=22,5,IF($GG12&lt;=24,6,IF($GG12&lt;=29,2,1))),IF($GG12&lt;=22,5,IF($GG12&lt;=24,6,IF($GG12&lt;=29,4,3))))))))</f>
        <v>2</v>
      </c>
      <c r="FR12" s="789">
        <f>IF(OR(AND($E12&lt;&gt;"",$E13&lt;&gt;""),AND($E12&lt;&gt;"",$E13="",$D13="")),IF(OR($GH12&lt;=22,$GH12&gt;29),1,2),IF(AND($E12="",$D12="",$D13=""),IF(OR($GH12&lt;=22,$GH12&gt;29),3,4),IF(AND($E12="",$D13&lt;&gt;""),IF($GH12&lt;=22,3,IF($GH12&lt;=24,4,IF($GH12&lt;=29,6,5))),IF(AND($E12&lt;&gt;"",$D13&lt;&gt;""),IF($GH12&lt;=22,1,IF($GH12&lt;=24,2,IF($GH12&lt;=29,6,5))),IF(AND($D12&lt;&gt;"",$E13&lt;&gt;""),IF($GH12&lt;=22,5,IF($GH12&lt;=24,6,IF($GH12&lt;=29,2,1))),IF($GH12&lt;=22,5,IF($GH12&lt;=24,6,IF($GH12&lt;=29,4,3))))))))</f>
        <v>1</v>
      </c>
      <c r="FS12" s="789">
        <f>IF(OR(AND($E12&lt;&gt;"",$E13&lt;&gt;""),AND($E12&lt;&gt;"",$E13="",$D13="")),IF(OR($GI12&lt;=22,$GI12&gt;29),1,2),IF(AND($E12="",$D12="",$D13=""),IF(OR($GI12&lt;=22,$GI12&gt;29),3,4),IF(AND($E12="",$D13&lt;&gt;""),IF($GI12&lt;=22,3,IF($GI12&lt;=24,4,IF($GI12&lt;=29,6,5))),IF(AND($E12&lt;&gt;"",$D13&lt;&gt;""),IF($GI12&lt;=22,1,IF($GI12&lt;=24,2,IF($GI12&lt;=29,6,5))),IF(AND($D12&lt;&gt;"",$E13&lt;&gt;""),IF($GI12&lt;=22,5,IF($GI12&lt;=24,6,IF($GI12&lt;=29,2,1))),IF($GI12&lt;=22,5,IF($GI12&lt;=24,6,IF($GI12&lt;=29,4,3))))))))</f>
        <v>1</v>
      </c>
      <c r="FT12" s="784">
        <f>IF($AV12=1,IF(AND($BF12&lt;=$GB12-0.25,$BG12&gt;=$GB12),"0.25",0),0)</f>
        <v>0</v>
      </c>
      <c r="FU12" s="785">
        <f>IF($AW12=1,IF(AND($BF12&lt;=$GC12-0.25,$BG12&gt;=$GC12),"0.25",0),0)</f>
        <v>0</v>
      </c>
      <c r="FV12" s="785">
        <f>IF($AW12=1,IF(AND($BF12&lt;=$GD12-0.25,$BG12&gt;=$GD12),"0.25",0),0)</f>
        <v>0</v>
      </c>
      <c r="FW12" s="785">
        <f>IF($AX12=1,IF(AND($BF12&lt;=$GE12-0.25,$BG12&gt;=$GE12),"0.25",0),0)</f>
        <v>0</v>
      </c>
      <c r="FX12" s="785">
        <f>IF($AY12=1,IF(AND($BF12&lt;=$GF12-0.25,$BG12&gt;=$GF12),"0.25",0),0)</f>
        <v>0</v>
      </c>
      <c r="FY12" s="785">
        <f>IF($AY12=1,IF(AND($BF12&lt;=$GG12-0.25,$BG12&gt;=$GG12),"0.25",0),0)</f>
        <v>0</v>
      </c>
      <c r="FZ12" s="785">
        <f>IF($AZ12=1,IF(AND($BF12&lt;=$GH12-0.25,$BG12&gt;=$GH12),"0.25",0),0)</f>
        <v>0</v>
      </c>
      <c r="GA12" s="786">
        <f>IF($AZ12=1,IF(AND($BF12&lt;=$GI12-0.25,$BG12&gt;=$GI12),"0.25",0),0)</f>
        <v>0</v>
      </c>
      <c r="GB12" s="771">
        <f>IF($E12=1,$BY$4,IF($E12=2,$BY$5,IF($E12=3,$BY$6,IF($E12=4,$BY$7,IF($D$5="*",$BY$5,IF($D$6="*",$BY$6,IF($D$7="*",$BY$7,$BY$4)))))))</f>
        <v>18</v>
      </c>
      <c r="GC12" s="771">
        <f>GD12-0.25</f>
        <v>19.75</v>
      </c>
      <c r="GD12" s="771">
        <f>IF($E12=1,$CA$4,IF($E12=2,$CA$5,IF($E12=3,$CA$6,IF($E12=4,$CA$7,IF($D$5="*",$CA$5,IF($D$6="*",$CA$6,IF($D$7="*",$CA$7,$CA$4)))))))</f>
        <v>20</v>
      </c>
      <c r="GE12" s="779">
        <f>IF($E12=1,$CC$4,IF($E12=2,$CC$5,IF($E12=3,$CC$6,IF($E12=4,$CC$7,IF($D$5="*",$CC$5,IF($D$6="*",$CC$6,IF($D$7="*",$CC$7,$CC$4)))))))</f>
        <v>22.25</v>
      </c>
      <c r="GF12" s="779">
        <f>GG12-0.25</f>
        <v>26.75</v>
      </c>
      <c r="GG12" s="779">
        <f>IF($E12=1,$CE$4,IF($E12=2,$CE$5,IF($E12=3,$CE$6,IF($E12=4,$CE$7,IF($D$5="*",$CE$5,IF($D$6="*",$CE$6,IF($D$7="*",$CE$7,$CE$4)))))))</f>
        <v>27</v>
      </c>
      <c r="GH12" s="783">
        <f>GI12-0.25</f>
        <v>32.75</v>
      </c>
      <c r="GI12" s="780">
        <f>IF($E12=1,$CG$4,IF($E12=2,$CG$5,IF($E12=3,$CG$6,IF($E12=4,$CG$7,IF($D$5="*",$CG$5,IF($D$6="*",$CG$6,IF($D$7="*",$CG$7,$CG$4)))))))</f>
        <v>33</v>
      </c>
      <c r="GJ12" s="555">
        <f>IF($D12=1,IF($AK12="",0,$AK12),0)</f>
        <v>0</v>
      </c>
      <c r="GK12" s="810"/>
      <c r="GL12" s="328"/>
      <c r="GM12" s="329" t="str">
        <f>IF(AND($E12&lt;&gt;"",AND($F12&lt;&gt;"",$G12&lt;&gt;"")),7.75+IF(AS12&lt;&gt;"",$AT12+$AU12,0),"")</f>
        <v/>
      </c>
      <c r="GN12" s="484" t="str">
        <f>IF(OR($F12="",$G12="",$T12=1),"",IF(OR(U12&lt;&gt;"",V12&lt;&gt;""),SUM(AC12,AD12,AF12,AG12,AH12,AI12,AP12)-SUM(GO12,GM12),SUM(AC12,AD12,AF12,AG12,AH12,AI12,AP12)-SUM(GO12)))</f>
        <v/>
      </c>
      <c r="GO12" s="329" t="str">
        <f>IF(AND(AD12="",AE12="",AG12="",AI12=""),"",SUM(AD12,AE12,AG12,AI12))</f>
        <v/>
      </c>
      <c r="GP12" s="116"/>
    </row>
    <row r="13" spans="1:202" ht="18" customHeight="1">
      <c r="A13" s="213"/>
      <c r="B13" s="286" t="str">
        <f t="shared" si="3"/>
        <v>2</v>
      </c>
      <c r="C13" s="287" t="str">
        <f>IF(BA13="","",BB13)</f>
        <v>月</v>
      </c>
      <c r="D13" s="288" t="str">
        <f t="shared" si="5"/>
        <v/>
      </c>
      <c r="E13" s="289">
        <f t="shared" si="6"/>
        <v>1</v>
      </c>
      <c r="F13" s="290"/>
      <c r="G13" s="291"/>
      <c r="H13" s="292" t="str">
        <f t="shared" si="7"/>
        <v/>
      </c>
      <c r="I13" s="835"/>
      <c r="J13" s="836"/>
      <c r="K13" s="293"/>
      <c r="L13" s="824" t="str">
        <f t="shared" si="8"/>
        <v/>
      </c>
      <c r="M13" s="825"/>
      <c r="N13" s="294" t="str">
        <f t="shared" ref="N13:N42" si="52">IF($BD13=1,"",IF($K13=N$9,1,""))</f>
        <v/>
      </c>
      <c r="O13" s="295" t="str">
        <f t="shared" si="9"/>
        <v/>
      </c>
      <c r="P13" s="296" t="str">
        <f t="shared" si="9"/>
        <v/>
      </c>
      <c r="Q13" s="297" t="str">
        <f t="shared" ref="Q13:Q42" si="53">IF($BD13=1,"",IF($K13=Q$9,1,""))</f>
        <v/>
      </c>
      <c r="R13" s="298" t="str">
        <f t="shared" ref="R13:AB22" si="54">IF($BD13=1,"",IF($K13=R$9,1,""))</f>
        <v/>
      </c>
      <c r="S13" s="299" t="str">
        <f t="shared" si="54"/>
        <v/>
      </c>
      <c r="T13" s="299" t="str">
        <f t="shared" si="54"/>
        <v/>
      </c>
      <c r="U13" s="299" t="str">
        <f t="shared" si="54"/>
        <v/>
      </c>
      <c r="V13" s="299" t="str">
        <f t="shared" si="54"/>
        <v/>
      </c>
      <c r="W13" s="298" t="str">
        <f t="shared" si="54"/>
        <v/>
      </c>
      <c r="X13" s="299" t="str">
        <f t="shared" si="54"/>
        <v/>
      </c>
      <c r="Y13" s="300" t="str">
        <f t="shared" si="54"/>
        <v/>
      </c>
      <c r="Z13" s="300" t="str">
        <f t="shared" si="54"/>
        <v/>
      </c>
      <c r="AA13" s="300" t="str">
        <f t="shared" si="54"/>
        <v/>
      </c>
      <c r="AB13" s="300" t="str">
        <f t="shared" si="54"/>
        <v/>
      </c>
      <c r="AC13" s="519" t="str">
        <f t="shared" ref="AC13:AC42" si="55">IF(AND($CK13&lt;&gt;"",$CK13&gt;0),$CK13+SUM($DJ13)+SUM($AQ13),IF($DJ13&lt;&gt;0,$DJ13,""))</f>
        <v/>
      </c>
      <c r="AD13" s="516" t="str">
        <f t="shared" ref="AD13:AD42" si="56">IF(OR($CL13=0,$CL13=""),IF($DK13&gt;0,$DK13,""),$CL13+$DK13)</f>
        <v/>
      </c>
      <c r="AE13" s="516" t="str">
        <f t="shared" ref="AE13:AE42" si="57">IF(AND($E13&lt;&gt;"",$D14=1,$BI13&lt;&gt;""),IF($BI13&gt;21.45,IF($BI13&gt;24,IF($BI13&gt;=29,$BY13,$CB13+$BI13-24),$CM13),$CM13),$CM13)</f>
        <v/>
      </c>
      <c r="AF13" s="516" t="str">
        <f>IF($CN13&lt;&gt;"",IF($CN13+$DL13+SUM($AR13)&lt;&gt;0,$CN13+$DL13+SUM($AR13),""),IF($DL13=0,"",$DL13))</f>
        <v/>
      </c>
      <c r="AG13" s="516" t="str">
        <f t="shared" ref="AG13:AG42" si="58">IF(OR($CO13=0,$CO13=""),IF($DM13&gt;0,$DM13,""),$CO13+$DM13)</f>
        <v/>
      </c>
      <c r="AH13" s="516" t="str">
        <f t="shared" si="11"/>
        <v/>
      </c>
      <c r="AI13" s="516" t="str">
        <f t="shared" ref="AI13:AI42" si="59">IF(AND($E13&lt;&gt;"",$D14=1,$BI13&lt;&gt;""),IF($CA13&gt;0,IF(OR($BI13&gt;=28.75,SUM($CQ13)-SUM($CA13)&gt;0,SUM($BV13)-SUM($CA13)&gt;0),(IF($BI13&gt;=28.75,IF(SUM($CQ13)-SUM($CA13)=0,"",SUM($CQ13)-SUM($CA13)),IF(SUM($BV13)-SUM($CA13)=0,"",$CA13))),""),IF(OR($BI13&gt;=28.75,SUM($CQ13)+SUM($CA13)&gt;0,SUM($BV13)+SUM($CA13)&gt;0),(IF($BI13&gt;=28.75,IF(SUM($CQ13)+SUM($CA13)=0,"",SUM($CQ13)+SUM($CA13)),IF(SUM($BV13)+SUM($CA13)=0,"",IF($CA13&gt;0,$CA13,"")))),"")),$CQ13)</f>
        <v/>
      </c>
      <c r="AJ13" s="524" t="str">
        <f t="shared" si="12"/>
        <v/>
      </c>
      <c r="AK13" s="518" t="str">
        <f t="shared" ref="AK13:AK42" si="60">IF($BR13&lt;&gt;"",$BR13+SUM(DJ13:DO13)+IF($AL13&lt;&gt;"",$AL13,0)+IF($AP13&lt;&gt;"",$AP13,0)+IF($AQ13&lt;&gt;"",$AQ13,0)+IF($AR13&lt;&gt;"",$AR13,0)+IF($AT13&lt;&gt;"",$AT13,0)+IF($K13=2,-3,IF($K13=3,IF(BG13&gt;CZ13,-(ROUNDDOWN(BG13/0.25,0)*0.25-CZ13),0),0)),"")</f>
        <v/>
      </c>
      <c r="AL13" s="305" t="str">
        <f t="shared" si="13"/>
        <v/>
      </c>
      <c r="AM13" s="306" t="str">
        <f t="shared" si="14"/>
        <v/>
      </c>
      <c r="AN13" s="307"/>
      <c r="AO13" s="308"/>
      <c r="AP13" s="309" t="str">
        <f t="shared" si="15"/>
        <v/>
      </c>
      <c r="AQ13" s="309" t="str">
        <f>IF($CW13="","",$CW13)</f>
        <v/>
      </c>
      <c r="AR13" s="309" t="str">
        <f>IF($CX13="","",$CX13)</f>
        <v/>
      </c>
      <c r="AS13" s="310"/>
      <c r="AT13" s="311" t="str">
        <f t="shared" ref="AT13:AT42" si="61">IF($DH13="","",-$DH13)</f>
        <v/>
      </c>
      <c r="AU13" s="312" t="str">
        <f>IF($DI13&lt;0,0,IF($DI13="","",-$DI13))</f>
        <v/>
      </c>
      <c r="AV13" s="794"/>
      <c r="AW13" s="795"/>
      <c r="AX13" s="795"/>
      <c r="AY13" s="795"/>
      <c r="AZ13" s="796"/>
      <c r="BA13" s="330" t="s">
        <v>52</v>
      </c>
      <c r="BB13" s="131" t="str">
        <f t="shared" ref="BB13:BB18" si="62">IF(BB12="月","火",IF(BB12="火","水",IF(BB12="水","木",IF(BB12="木","金",IF(BB12="金","土",IF(BB12="土","日",IF(BB12="日","月")))))))</f>
        <v>月</v>
      </c>
      <c r="BC13" s="701">
        <v>2</v>
      </c>
      <c r="BD13" s="331" t="str">
        <f>IF(OR($C13="土",$C13="日",BE13=1),1,"")</f>
        <v/>
      </c>
      <c r="BE13" s="315" t="str">
        <f t="shared" ref="BE13:BE42" si="63">IF(DATE(年,月,BC13)=LOOKUP(DATE(年,月,BC13),祝日TBL),1,"")</f>
        <v/>
      </c>
      <c r="BF13" s="332" t="str">
        <f t="shared" si="16"/>
        <v/>
      </c>
      <c r="BG13" s="332" t="str">
        <f t="shared" si="17"/>
        <v/>
      </c>
      <c r="BH13" s="333" t="str">
        <f t="shared" si="18"/>
        <v/>
      </c>
      <c r="BI13" s="333" t="str">
        <f t="shared" si="19"/>
        <v/>
      </c>
      <c r="BJ13" s="334" t="str">
        <f t="shared" ref="BJ13:BJ39" si="64">IF(ISNUMBER($F13),IF(OR($E13="",$K13=8,$K13=9),1,""),"")</f>
        <v/>
      </c>
      <c r="BK13" s="335" t="str">
        <f t="shared" si="20"/>
        <v/>
      </c>
      <c r="BL13" s="336" t="str">
        <f t="shared" si="21"/>
        <v/>
      </c>
      <c r="BM13" s="336" t="str">
        <f t="shared" si="22"/>
        <v/>
      </c>
      <c r="BN13" s="321" t="str">
        <f t="shared" si="23"/>
        <v/>
      </c>
      <c r="BO13" s="337" t="str">
        <f t="shared" si="24"/>
        <v/>
      </c>
      <c r="BP13" s="338">
        <f t="shared" si="25"/>
        <v>0</v>
      </c>
      <c r="BQ13" s="339">
        <f t="shared" si="26"/>
        <v>0</v>
      </c>
      <c r="BR13" s="339" t="str">
        <f t="shared" si="27"/>
        <v/>
      </c>
      <c r="BS13" s="340" t="str">
        <f t="shared" ref="BS13:BS42" si="65">IF(OR($BF13="",$BG13="",$BN13&gt;$BO13),"",IF($BJ13=1,INDEX(休出時間INDEX,$BK13,$BN13),INDEX(所定時間INDEX,$BK13,$BN13)))</f>
        <v/>
      </c>
      <c r="BT13" s="324" t="str">
        <f t="shared" si="28"/>
        <v/>
      </c>
      <c r="BU13" s="340" t="str">
        <f t="shared" ref="BU13:BU42" si="66">IF(OR($BF13="",$BG13="",$BN13&gt;$BO13),"",IF($BJ13=1,BS13,INDEX(所定時間INDEX,$BL13,$BN13)))</f>
        <v/>
      </c>
      <c r="BV13" s="339" t="str">
        <f t="shared" si="29"/>
        <v/>
      </c>
      <c r="BW13" s="324" t="str">
        <f t="shared" ref="BW13:BW42" si="67">IF(OR($BV13="",$BV13=0),IF($BT13=0,"",$BT13),IF($BY13&lt;&gt;"",IF(OR($BT13-$BV13+$BY13&lt;0,$BT13-$BV13+$BY13=0),"",$BT13-$BV13+$BY13),IF(OR($BT13-$BV13&lt;0,$BT13-$BV13=0),"",$BT13-$BV13)))</f>
        <v/>
      </c>
      <c r="BX13" s="324" t="str">
        <f t="shared" ref="BX13:BX42" si="68">IF($CB13+$CC13=0,"",IF(AND($D13=1,$E13="",OR($E14&lt;&gt;"",$C14="--")),IF($CC13=0,"",$CC13),IF(AND($D13=1,$E14&lt;&gt;""),IF($CC13=0,"",$CC13),IF(AND($D13=1,$E14=""),"",IF(AND($D13="",$E13&lt;&gt;"",$D14=1),$CB13,IF(AND($D13="",$E13&lt;&gt;""),$CB13+$CC13,""))))))</f>
        <v/>
      </c>
      <c r="BY13" s="324" t="str">
        <f t="shared" ref="BY13:BY42" si="69">IF(OR($BF13="",$BG13=""),"",IF($BJ13=1,INDEX(休出時間INDEX,$BM13,$CE13),INDEX(所定時間INDEX,$BM13,$CE13)))</f>
        <v/>
      </c>
      <c r="BZ13" s="324">
        <f t="shared" si="30"/>
        <v>0</v>
      </c>
      <c r="CA13" s="324" t="str">
        <f t="shared" si="31"/>
        <v/>
      </c>
      <c r="CB13" s="324">
        <f t="shared" si="32"/>
        <v>0</v>
      </c>
      <c r="CC13" s="324">
        <f t="shared" si="33"/>
        <v>0</v>
      </c>
      <c r="CD13" s="324" t="str">
        <f t="shared" si="34"/>
        <v/>
      </c>
      <c r="CE13" s="495">
        <f t="shared" ref="CE13:CE42" si="70">IF($CD13=0,33,IF($CD13=0.25,34,IF($CD13=0.5,35,IF($CD13=0.75,36,IF($CD13=1,37,IF($CD13=1.25,38,IF($CD13=1.5,39,IF($CD13=1.75,40,41))))))))</f>
        <v>41</v>
      </c>
      <c r="CF13" s="324" t="str">
        <f t="shared" ref="CF13:CF42" si="71">IF(OR($BF13="",$BG13="",$BL13=""),"",IF(AND($D13=1,CG13&lt;&gt;0),CG13,IF(AND($D14=1,CG13&lt;&gt;0),SUM(CG13),IF($D13=1,BT13,0))))</f>
        <v/>
      </c>
      <c r="CG13" s="325">
        <f t="shared" si="35"/>
        <v>0</v>
      </c>
      <c r="CH13" s="341" t="str">
        <f t="shared" si="36"/>
        <v/>
      </c>
      <c r="CI13" s="341" t="str">
        <f>IF(OR($BF13="",$BG13="",$BJ13=1),"",IF(SUM($BG13-$BI13)&lt;0,-ROUNDUP(SUM((IF($CZ13&lt;$BG13,$BI13-$BG13-$CJ13,IF($CY13&lt;$BG13,$BI13-$BG13-$CJ13-($CZ13-$BG13),IF($K13=3,$BI13-$BG13-$CJ13-$CD13+$DC13,$BI13-$BG13-$CJ13-$CD13)))),-$BQ13)/0.25,0)*0.25,""))</f>
        <v/>
      </c>
      <c r="CJ13" s="488">
        <f t="shared" si="37"/>
        <v>0</v>
      </c>
      <c r="CK13" s="301" t="str">
        <f t="shared" si="38"/>
        <v/>
      </c>
      <c r="CL13" s="302" t="str">
        <f t="shared" si="39"/>
        <v/>
      </c>
      <c r="CM13" s="302" t="str">
        <f t="shared" si="40"/>
        <v/>
      </c>
      <c r="CN13" s="302" t="str">
        <f t="shared" si="41"/>
        <v/>
      </c>
      <c r="CO13" s="302" t="str">
        <f t="shared" si="42"/>
        <v/>
      </c>
      <c r="CP13" s="303" t="str">
        <f t="shared" si="43"/>
        <v/>
      </c>
      <c r="CQ13" s="302" t="str">
        <f t="shared" ref="CQ13:CQ42" si="72">IF($CB13+$DO13+$CC13=0,"",IF($D14=1,IF($CC13=0,"",$CC13+$DO13),IF($D13=1,IF($CB13+$DO13=0,"",$CB13+$DO13),"")))</f>
        <v/>
      </c>
      <c r="CR13" s="304" t="str">
        <f t="shared" si="44"/>
        <v/>
      </c>
      <c r="CS13" s="342" t="str">
        <f t="shared" ref="CS13:CS42" si="73">IF(OR($AN13=""),"",ROUND((DAY($AN13)*24*60+HOUR($AN13)*60+MINUTE($AN13))/60,2))</f>
        <v/>
      </c>
      <c r="CT13" s="343" t="str">
        <f t="shared" si="45"/>
        <v/>
      </c>
      <c r="CU13" s="342" t="str">
        <f>IF(OR($CS13="",$CT13=""),"",IF($E13="","",IF(INT(($CT13-$CS13)/0.25)=($CT13-$CS13)/0.25,-INT(SUM($CT13-$CS13)/0.25)*0.25,-(INT(SUM($CT13-$CS13)/0.25+1)*0.25))))</f>
        <v/>
      </c>
      <c r="CV13" s="342" t="str">
        <f>IF(OR($CS13="",$CT13=""),"",IF($E13&lt;&gt;"",IF($CS13&gt;17.75,"",IF($CT13&lt;$BI13,IF(INT(($CT13-$CS13)/0.25)=($CT13-$CS13)/0.25,-INT(SUM($CT13-$CS13)/0.25)*0.25,-(INT(SUM($CT13-$CS13)/0.25+1)*0.25)),IF(INT(($BI13-$CS13)/0.25)=($BI13-$CS13)/0.25,-INT(SUM($BI13-$CS13)/0.25)*0.25,-(INT(SUM($BI13-$CS13)/0.25+1)*0.25)))),""))</f>
        <v/>
      </c>
      <c r="CW13" s="344" t="str">
        <f>IF(OR($CS13="",$CT13=""),"",IF($E13&lt;&gt;"",IF($CV13&gt;$BL13,IF(INT(($CT13-$CS13)/0.25)=($CT13-$CS13)/0.25,-INT(SUM($CT13-$CS13)/0.25)*0.25,-(INT(SUM($CT13-$CS13)/0.25+1)*0.25)),IF($CU13&lt;$CV13,$CU13-$CV13,"")),""))</f>
        <v/>
      </c>
      <c r="CX13" s="343" t="str">
        <f>IF(OR($CS13="",$CT13=""),"",IF($E13&lt;&gt;"","",IF($CW13&gt;$BM13,IF(INT(($CT13-$CS13)/0.25)=($CT13-$CS13)/0.25,-INT(SUM($CT13-$CS13)/0.25)*0.25,-(INT(SUM($CT13-$CS13)/0.25+1)*0.25)))))</f>
        <v/>
      </c>
      <c r="CY13" s="466" t="str">
        <f t="shared" si="46"/>
        <v/>
      </c>
      <c r="CZ13" s="476" t="str">
        <f t="shared" si="47"/>
        <v/>
      </c>
      <c r="DA13" s="473" t="str">
        <f t="shared" si="48"/>
        <v/>
      </c>
      <c r="DB13" s="474" t="str">
        <f t="shared" si="49"/>
        <v/>
      </c>
      <c r="DC13" s="475">
        <f t="shared" ref="DC13:DC42" si="74">IF($DB13="",0,$DB13-$DA13)</f>
        <v>0</v>
      </c>
      <c r="DD13" s="476">
        <f t="shared" si="50"/>
        <v>0</v>
      </c>
      <c r="DE13" s="466">
        <f t="shared" si="51"/>
        <v>0</v>
      </c>
      <c r="DF13" s="342" t="str">
        <f t="shared" ref="DF13:DF42" si="75">IF(OR($F13="",$AS13=""),"",IF(K13=2,IF(INT((BF13-DB13)/0.25)=(BF13-DB13)/0.25,(BF13-DB13),(INT((BF13-DB13)/0.25)+1)*0.25),IF(INT((BF13-BH13)/0.25)=(BF13-BH13)/0.25,(BF13-BH13),(INT((BF13-BH13)/0.25)+1)*0.25)))</f>
        <v/>
      </c>
      <c r="DG13" s="343" t="str">
        <f t="shared" ref="DG13:DG42" si="76">IF(OR($G13="",$AS13=""),"",IF(K13=3,0,IF(INT((BI13-BG13)/0.25)*0.25=(BI13-BG13),(BI13-BG13),(INT((BI13-BG13)/0.25)+1)*0.25)))</f>
        <v/>
      </c>
      <c r="DH13" s="326" t="str">
        <f t="shared" ref="DH13:DH42" si="77">IF(AND(K13=2,AS13=1),0,IF(DF13="","",IF(DF13&gt;2,2,DF13)))</f>
        <v/>
      </c>
      <c r="DI13" s="343" t="str">
        <f t="shared" ref="DI13:DI42" si="78">IF(DG13="","",IF(SUM(DF13:DG13)&gt;=2,SUM(2-DH13),DG13))</f>
        <v/>
      </c>
      <c r="DJ13" s="767">
        <f t="shared" ref="DJ13:DJ42" si="79">$DP13+$DQ13+$DR13+$DS13+$DT13+$DU13+$DV13+$DW13</f>
        <v>0</v>
      </c>
      <c r="DK13" s="768">
        <f t="shared" ref="DK13:DK42" si="80">$DX13+$DY13+$DZ13+$EA13+$EB13+$EC13+$ED13+$EE13</f>
        <v>0</v>
      </c>
      <c r="DL13" s="768">
        <f t="shared" ref="DL13:DL42" si="81">$EF13+$EG13+$EH13+$EI13+$EJ13+$EK13+$EL13+$EM13</f>
        <v>0</v>
      </c>
      <c r="DM13" s="768">
        <f t="shared" ref="DM13:DM42" si="82">$EN13+$EO13+$EP13+$EQ13+$ER13+$ES13+$ET13+$EU13</f>
        <v>0</v>
      </c>
      <c r="DN13" s="768">
        <f t="shared" ref="DN13:DN42" si="83">$EV13+$EW13+$EX13+$EY13+$EZ13+$FA13+$FB13+$FC13</f>
        <v>0</v>
      </c>
      <c r="DO13" s="769">
        <f t="shared" ref="DO13:DO42" si="84">$FD13+$FE13+$FF13+$FG13+$FH13+$FI13+$FJ13+$FK13</f>
        <v>0</v>
      </c>
      <c r="DP13" s="767">
        <f t="shared" ref="DP13:DP42" si="85">IF(AND($FL13=1,$BF13&lt;&gt;"",$BG13&lt;&gt;""),$FT13,0)</f>
        <v>0</v>
      </c>
      <c r="DQ13" s="768">
        <f t="shared" ref="DQ13:DQ42" si="86">IF(AND($FM13=1,$BF13&lt;&gt;"",$BG13&lt;&gt;""),$FU13,0)</f>
        <v>0</v>
      </c>
      <c r="DR13" s="768">
        <f t="shared" ref="DR13:DR42" si="87">IF(AND($FN13=1,$BF13&lt;&gt;"",$BG13&lt;&gt;""),$FV13,0)</f>
        <v>0</v>
      </c>
      <c r="DS13" s="768">
        <f t="shared" ref="DS13:DS42" si="88">IF(AND($FO13=1,$BF13&lt;&gt;"",$BG13&lt;&gt;""),$FW13,0)</f>
        <v>0</v>
      </c>
      <c r="DT13" s="768">
        <f t="shared" ref="DT13:DT42" si="89">IF(AND($FP13=1,$BF13&lt;&gt;"",$BG13&lt;&gt;""),$FX13,0)</f>
        <v>0</v>
      </c>
      <c r="DU13" s="791">
        <f t="shared" ref="DU13:DU42" si="90">IF(AND($FQ13=1,$BF13&lt;&gt;"",$BG13&lt;&gt;""),$FY13,0)</f>
        <v>0</v>
      </c>
      <c r="DV13" s="791">
        <f t="shared" ref="DV13:DV42" si="91">IF(AND($FR13=1,$BF13&lt;&gt;"",$BG13&lt;&gt;""),$FZ13,0)</f>
        <v>0</v>
      </c>
      <c r="DW13" s="769">
        <f t="shared" ref="DW13:DW42" si="92">IF(AND($FS13=1,$BF13&lt;&gt;"",$BG13&lt;&gt;""),$GA13,0)</f>
        <v>0</v>
      </c>
      <c r="DX13" s="767">
        <f t="shared" ref="DX13:DX42" si="93">IF(AND($FL13=2,$BF13&lt;&gt;"",$BG13&lt;&gt;""),$FT13,0)</f>
        <v>0</v>
      </c>
      <c r="DY13" s="768">
        <f t="shared" ref="DY13:DY42" si="94">IF(AND($FM13=2,$BF13&lt;&gt;"",$BG13&lt;&gt;""),$FU13,0)</f>
        <v>0</v>
      </c>
      <c r="DZ13" s="768">
        <f t="shared" ref="DZ13:DZ42" si="95">IF(AND($FN13=2,$BF13&lt;&gt;"",$BG13&lt;&gt;""),$FV13,0)</f>
        <v>0</v>
      </c>
      <c r="EA13" s="768">
        <f t="shared" ref="EA13:EA42" si="96">IF(AND($FO13=2,$BF13&lt;&gt;"",$BG13&lt;&gt;""),$FW13,0)</f>
        <v>0</v>
      </c>
      <c r="EB13" s="768">
        <f t="shared" ref="EB13:EB42" si="97">IF(AND($FP13=2,$BF13&lt;&gt;"",$BG13&lt;&gt;""),$FX13,0)</f>
        <v>0</v>
      </c>
      <c r="EC13" s="791">
        <f t="shared" ref="EC13:EC42" si="98">IF(AND($FQ13=2,$BF13&lt;&gt;"",$BG13&lt;&gt;""),$FY13,0)</f>
        <v>0</v>
      </c>
      <c r="ED13" s="791">
        <f t="shared" ref="ED13:ED42" si="99">IF(AND($FR13=2,$BF13&lt;&gt;"",$BG13&lt;&gt;""),$FZ13,0)</f>
        <v>0</v>
      </c>
      <c r="EE13" s="769">
        <f t="shared" ref="EE13:EE42" si="100">IF(AND($FS13=2,$BF13&lt;&gt;"",$BG13&lt;&gt;""),$GA13,0)</f>
        <v>0</v>
      </c>
      <c r="EF13" s="767">
        <f t="shared" ref="EF13:EF42" si="101">IF(AND($FL13=3,$BF13&lt;&gt;"",$BG13&lt;&gt;""),$FT13,0)</f>
        <v>0</v>
      </c>
      <c r="EG13" s="768">
        <f t="shared" ref="EG13:EG42" si="102">IF(AND($FM13=3,$BF13&lt;&gt;"",$BG13&lt;&gt;""),$FU13,0)</f>
        <v>0</v>
      </c>
      <c r="EH13" s="768">
        <f t="shared" ref="EH13:EH42" si="103">IF(AND($FN13=3,$BF13&lt;&gt;"",$BG13&lt;&gt;""),$FV13,0)</f>
        <v>0</v>
      </c>
      <c r="EI13" s="768">
        <f t="shared" ref="EI13:EI42" si="104">IF(AND($FO13=3,$BF13&lt;&gt;"",$BG13&lt;&gt;""),$FW13,0)</f>
        <v>0</v>
      </c>
      <c r="EJ13" s="768">
        <f t="shared" ref="EJ13:EJ42" si="105">IF(AND($FP13=3,$BF13&lt;&gt;"",$BG13&lt;&gt;""),$FX13,0)</f>
        <v>0</v>
      </c>
      <c r="EK13" s="791">
        <f t="shared" ref="EK13:EK42" si="106">IF(AND($FQ13=3,$BF13&lt;&gt;"",$BG13&lt;&gt;""),$FY13,0)</f>
        <v>0</v>
      </c>
      <c r="EL13" s="791">
        <f t="shared" ref="EL13:EL42" si="107">IF(AND($FR13=3,$BF13&lt;&gt;"",$BG13&lt;&gt;""),$FZ13,0)</f>
        <v>0</v>
      </c>
      <c r="EM13" s="769">
        <f t="shared" ref="EM13:EM42" si="108">IF(AND($FS13=3,$BF13&lt;&gt;"",$BG13&lt;&gt;""),$GA13,0)</f>
        <v>0</v>
      </c>
      <c r="EN13" s="767">
        <f t="shared" ref="EN13:EN42" si="109">IF(AND($FL13=4,$BF13&lt;&gt;"",$BG13&lt;&gt;""),$FT13,0)</f>
        <v>0</v>
      </c>
      <c r="EO13" s="768">
        <f t="shared" ref="EO13:EO42" si="110">IF(AND($FM13=4,$BF13&lt;&gt;"",$BG13&lt;&gt;""),$FU13,0)</f>
        <v>0</v>
      </c>
      <c r="EP13" s="768">
        <f t="shared" ref="EP13:EP42" si="111">IF(AND($FN13=4,$BF13&lt;&gt;"",$BG13&lt;&gt;""),$FV13,0)</f>
        <v>0</v>
      </c>
      <c r="EQ13" s="768">
        <f t="shared" ref="EQ13:EQ42" si="112">IF(AND($FO13=4,$BF13&lt;&gt;"",$BG13&lt;&gt;""),$FW13,0)</f>
        <v>0</v>
      </c>
      <c r="ER13" s="768">
        <f t="shared" ref="ER13:ER42" si="113">IF(AND($FP13=4,$BF13&lt;&gt;"",$BG13&lt;&gt;""),$FX13,0)</f>
        <v>0</v>
      </c>
      <c r="ES13" s="791">
        <f t="shared" ref="ES13:ES42" si="114">IF(AND($FQ13=4,$BF13&lt;&gt;"",$BG13&lt;&gt;""),$FY13,0)</f>
        <v>0</v>
      </c>
      <c r="ET13" s="791">
        <f t="shared" ref="ET13:ET42" si="115">IF(AND($FR13=4,$BF13&lt;&gt;"",$BG13&lt;&gt;""),$FZ13,0)</f>
        <v>0</v>
      </c>
      <c r="EU13" s="769">
        <f t="shared" ref="EU13:EU42" si="116">IF(AND($FS13=4,$BF13&lt;&gt;"",$BG13&lt;&gt;""),$GA13,0)</f>
        <v>0</v>
      </c>
      <c r="EV13" s="767">
        <f t="shared" ref="EV13:EV42" si="117">IF(AND($FL13=5,$BF13&lt;&gt;"",$BG13&lt;&gt;""),$FT13,0)</f>
        <v>0</v>
      </c>
      <c r="EW13" s="768">
        <f t="shared" ref="EW13:EW42" si="118">IF(AND($FM13=5,$BF13&lt;&gt;"",$BG13&lt;&gt;""),$FU13,0)</f>
        <v>0</v>
      </c>
      <c r="EX13" s="768">
        <f t="shared" ref="EX13:EX42" si="119">IF(AND($FN13=5,$BF13&lt;&gt;"",$BG13&lt;&gt;""),$FV13,0)</f>
        <v>0</v>
      </c>
      <c r="EY13" s="768">
        <f t="shared" ref="EY13:EY42" si="120">IF(AND($FO13=5,$BF13&lt;&gt;"",$BG13&lt;&gt;""),$FW13,0)</f>
        <v>0</v>
      </c>
      <c r="EZ13" s="768">
        <f t="shared" ref="EZ13:EZ42" si="121">IF(AND($FP13=5,$BF13&lt;&gt;"",$BG13&lt;&gt;""),$FX13,0)</f>
        <v>0</v>
      </c>
      <c r="FA13" s="791">
        <f t="shared" ref="FA13:FA42" si="122">IF(AND($FQ13=5,$BF13&lt;&gt;"",$BG13&lt;&gt;""),$FY13,0)</f>
        <v>0</v>
      </c>
      <c r="FB13" s="791">
        <f t="shared" ref="FB13:FB42" si="123">IF(AND($FR13=5,$BF13&lt;&gt;"",$BG13&lt;&gt;""),$FZ13,0)</f>
        <v>0</v>
      </c>
      <c r="FC13" s="769">
        <f t="shared" ref="FC13:FC42" si="124">IF(AND($FS13=5,$BF13&lt;&gt;"",$BG13&lt;&gt;""),$GA13,0)</f>
        <v>0</v>
      </c>
      <c r="FD13" s="767">
        <f t="shared" ref="FD13:FD42" si="125">IF(AND($FL13=6,$BF13&lt;&gt;"",$BG13&lt;&gt;""),$FT13,0)</f>
        <v>0</v>
      </c>
      <c r="FE13" s="768">
        <f t="shared" ref="FE13:FE42" si="126">IF(AND($FM13=6,$BF13&lt;&gt;"",$BG13&lt;&gt;""),$FU13,0)</f>
        <v>0</v>
      </c>
      <c r="FF13" s="768">
        <f t="shared" ref="FF13:FF42" si="127">IF(AND($FN13=6,$BF13&lt;&gt;"",$BG13&lt;&gt;""),$FV13,0)</f>
        <v>0</v>
      </c>
      <c r="FG13" s="768">
        <f t="shared" ref="FG13:FG42" si="128">IF(AND($FO13=6,$BF13&lt;&gt;"",$BG13&lt;&gt;""),$FW13,0)</f>
        <v>0</v>
      </c>
      <c r="FH13" s="768">
        <f t="shared" ref="FH13:FH42" si="129">IF(AND($FP13=6,$BF13&lt;&gt;"",$BG13&lt;&gt;""),$FX13,0)</f>
        <v>0</v>
      </c>
      <c r="FI13" s="791">
        <f t="shared" ref="FI13:FI42" si="130">IF(AND($FQ13=6,$BF13&lt;&gt;"",$BG13&lt;&gt;""),$FY13,0)</f>
        <v>0</v>
      </c>
      <c r="FJ13" s="791">
        <f t="shared" ref="FJ13:FJ42" si="131">IF(AND($FR13=6,$BF13&lt;&gt;"",$BG13&lt;&gt;""),$FZ13,0)</f>
        <v>0</v>
      </c>
      <c r="FK13" s="769">
        <f t="shared" ref="FK13:FK42" si="132">IF(AND($FS13=6,$BF13&lt;&gt;"",$BG13&lt;&gt;""),$GA13,0)</f>
        <v>0</v>
      </c>
      <c r="FL13" s="776">
        <f>IF(OR(AND($E13&lt;&gt;"",$E14&lt;&gt;""),AND($E13&lt;&gt;"",$E14="",$D14="")),IF(OR($GB13&lt;=22,$GB13&gt;29),1,2),IF(AND($E13="",$D13="",$D14=""),IF(OR($GB13&lt;=22,$GB13&gt;29),3,4),IF(AND($E13="",$D14&lt;&gt;""),IF($GB13&lt;=22,3,IF($GB13&lt;=24,4,IF($GB13&lt;=29,6,5))),IF(AND($E13&lt;&gt;"",$D14&lt;&gt;""),IF($GB13&lt;=22,1,IF($GB13&lt;=24,2,IF($GB13&lt;=29,6,5))),IF(AND($D13&lt;&gt;"",$E14&lt;&gt;""),IF($GB13&lt;=22,5,IF($GB13&lt;=24,6,IF($GB13&lt;=29,2,1))),IF($GB13&lt;=22,5,IF($GB13&lt;=24,6,IF($GB13&lt;=29,4,3))))))))</f>
        <v>1</v>
      </c>
      <c r="FM13" s="777">
        <f>IF(OR(AND($E13&lt;&gt;"",$E14&lt;&gt;""),AND($E13&lt;&gt;"",$E14="",$D14="")),IF(OR($GC13&lt;=22,$GC13&gt;29),1,2),IF(AND($E13="",$D13="",$D14=""),IF(OR($GC13&lt;=22,$GC13&gt;29),3,4),IF(AND($E13="",$D14&lt;&gt;""),IF($GC13&lt;=22,3,IF($GC13&lt;=24,4,IF($GC13&lt;=29,6,5))),IF(AND($E13&lt;&gt;"",$D14&lt;&gt;""),IF($GC13&lt;=22,1,IF($GC13&lt;=24,2,IF($GC13&lt;=29,6,5))),IF(AND($D13&lt;&gt;"",$E14&lt;&gt;""),IF($GC13&lt;=22,5,IF($GC13&lt;=24,6,IF($GC13&lt;=29,2,1))),IF($GC13&lt;=22,5,IF($GC13&lt;=24,6,IF($GC13&lt;=29,4,3))))))))</f>
        <v>1</v>
      </c>
      <c r="FN13" s="777">
        <f>IF(OR(AND($E13&lt;&gt;"",$E14&lt;&gt;""),AND($E13&lt;&gt;"",$E14="",$D14="")),IF(OR($GD13&lt;=22,$GD13&gt;29),1,2),IF(AND($E13="",$D13="",$D14=""),IF(OR($GD13&lt;=22,$GD13&gt;29),3,4),IF(AND($E13="",$D14&lt;&gt;""),IF($GD13&lt;=22,3,IF($GD13&lt;=24,4,IF($GD13&lt;=29,6,5))),IF(AND($E13&lt;&gt;"",$D14&lt;&gt;""),IF($GD13&lt;=22,1,IF($GD13&lt;=24,2,IF($GD13&lt;=29,6,5))),IF(AND($D13&lt;&gt;"",$E14&lt;&gt;""),IF($GD13&lt;=22,5,IF($GD13&lt;=24,6,IF($GD13&lt;=29,2,1))),IF($GD13&lt;=22,5,IF($GD13&lt;=24,6,IF($GD13&lt;=29,4,3))))))))</f>
        <v>1</v>
      </c>
      <c r="FO13" s="777">
        <f>IF(OR(AND($E13&lt;&gt;"",$E14&lt;&gt;""),AND($E13&lt;&gt;"",$E14="",$D14="")),IF(OR($GE13&lt;=22,$GE13&gt;29),1,2),IF(AND($E13="",$D13="",$D14=""),IF(OR($GE13&lt;=22,$GE13&gt;29),3,4),IF(AND($E13="",$D14&lt;&gt;""),IF($GE13&lt;=22,3,IF($GE13&lt;=24,4,IF($GE13&lt;=29,6,5))),IF(AND($E13&lt;&gt;"",$D14&lt;&gt;""),IF($GE13&lt;=22,1,IF($GE13&lt;=24,2,IF($GE13&lt;=29,6,5))),IF(AND($D13&lt;&gt;"",$E14&lt;&gt;""),IF($GE13&lt;=22,5,IF($GE13&lt;=24,6,IF($GE13&lt;=29,2,1))),IF($GE13&lt;=22,5,IF($GE13&lt;=24,6,IF($GE13&lt;=29,4,3))))))))</f>
        <v>2</v>
      </c>
      <c r="FP13" s="777">
        <f>IF(OR(AND($E13&lt;&gt;"",$E14&lt;&gt;""),AND($E13&lt;&gt;"",$E14="",$D14="")),IF(OR($GF13&lt;=22,$GF13&gt;29),1,2),IF(AND($E13="",$D13="",$D14=""),IF(OR($GF13&lt;=22,$GF13&gt;29),3,4),IF(AND($E13="",$D14&lt;&gt;""),IF($GF13&lt;=22,3,IF($GF13&lt;=24,4,IF($GF13&lt;=29,6,5))),IF(AND($E13&lt;&gt;"",$D14&lt;&gt;""),IF($GF13&lt;=22,1,IF($GF13&lt;=24,2,IF($GF13&lt;=29,6,5))),IF(AND($D13&lt;&gt;"",$E14&lt;&gt;""),IF($GF13&lt;=22,5,IF($GF13&lt;=24,6,IF($GF13&lt;=29,2,1))),IF($GF13&lt;=22,5,IF($GF13&lt;=24,6,IF($GF13&lt;=29,4,3))))))))</f>
        <v>2</v>
      </c>
      <c r="FQ13" s="787">
        <f>IF(OR(AND($E13&lt;&gt;"",$E14&lt;&gt;""),AND($E13&lt;&gt;"",$E14="",$D14="")),IF(OR($GG13&lt;=22,$GG13&gt;29),1,2),IF(AND($E13="",$D13="",$D14=""),IF(OR($GG13&lt;=22,$GG13&gt;29),3,4),IF(AND($E13="",$D14&lt;&gt;""),IF($GG13&lt;=22,3,IF($GG13&lt;=24,4,IF($GG13&lt;=29,6,5))),IF(AND($E13&lt;&gt;"",$D14&lt;&gt;""),IF($GG13&lt;=22,1,IF($GG13&lt;=24,2,IF($GG13&lt;=29,6,5))),IF(AND($D13&lt;&gt;"",$E14&lt;&gt;""),IF($GG13&lt;=22,5,IF($GG13&lt;=24,6,IF($GG13&lt;=29,2,1))),IF($GG13&lt;=22,5,IF($GG13&lt;=24,6,IF($GG13&lt;=29,4,3))))))))</f>
        <v>2</v>
      </c>
      <c r="FR13" s="787">
        <f>IF(OR(AND($E13&lt;&gt;"",$E14&lt;&gt;""),AND($E13&lt;&gt;"",$E14="",$D14="")),IF(OR($GH13&lt;=22,$GH13&gt;29),1,2),IF(AND($E13="",$D13="",$D14=""),IF(OR($GH13&lt;=22,$GH13&gt;29),3,4),IF(AND($E13="",$D14&lt;&gt;""),IF($GH13&lt;=22,3,IF($GH13&lt;=24,4,IF($GH13&lt;=29,6,5))),IF(AND($E13&lt;&gt;"",$D14&lt;&gt;""),IF($GH13&lt;=22,1,IF($GH13&lt;=24,2,IF($GH13&lt;=29,6,5))),IF(AND($D13&lt;&gt;"",$E14&lt;&gt;""),IF($GH13&lt;=22,5,IF($GH13&lt;=24,6,IF($GH13&lt;=29,2,1))),IF($GH13&lt;=22,5,IF($GH13&lt;=24,6,IF($GH13&lt;=29,4,3))))))))</f>
        <v>1</v>
      </c>
      <c r="FS13" s="778">
        <f>IF(OR(AND($E13&lt;&gt;"",$E14&lt;&gt;""),AND($E13&lt;&gt;"",$E14="",$D14="")),IF(OR($GI13&lt;=22,$GI13&gt;29),1,2),IF(AND($E13="",$D13="",$D14=""),IF(OR($GI13&lt;=22,$GI13&gt;29),3,4),IF(AND($E13="",$D14&lt;&gt;""),IF($GI13&lt;=22,3,IF($GI13&lt;=24,4,IF($GI13&lt;=29,6,5))),IF(AND($E13&lt;&gt;"",$D14&lt;&gt;""),IF($GI13&lt;=22,1,IF($GI13&lt;=24,2,IF($GI13&lt;=29,6,5))),IF(AND($D13&lt;&gt;"",$E14&lt;&gt;""),IF($GI13&lt;=22,5,IF($GI13&lt;=24,6,IF($GI13&lt;=29,2,1))),IF($GI13&lt;=22,5,IF($GI13&lt;=24,6,IF($GI13&lt;=29,4,3))))))))</f>
        <v>1</v>
      </c>
      <c r="FT13" s="784">
        <f>IF($AV13=1,IF(AND($BF13&lt;=$GB13-0.25,$BG13&gt;=$GB13),"0.25",0),0)</f>
        <v>0</v>
      </c>
      <c r="FU13" s="785">
        <f>IF($AW13=1,IF(AND($BF13&lt;=$GC13-0.25,$BG13&gt;=$GC13),"0.25",0),0)</f>
        <v>0</v>
      </c>
      <c r="FV13" s="785">
        <f>IF($AW13=1,IF(AND($BF13&lt;=$GD13-0.25,$BG13&gt;=$GD13),"0.25",0),0)</f>
        <v>0</v>
      </c>
      <c r="FW13" s="785">
        <f>IF($AX13=1,IF(AND($BF13&lt;=$GE13-0.25,$BG13&gt;=$GE13),"0.25",0),0)</f>
        <v>0</v>
      </c>
      <c r="FX13" s="785">
        <f>IF($AY13=1,IF(AND($BF13&lt;=$GF13-0.25,$BG13&gt;=$GF13),"0.25",0),0)</f>
        <v>0</v>
      </c>
      <c r="FY13" s="785">
        <f>IF($AY13=1,IF(AND($BF13&lt;=$GG13-0.25,$BG13&gt;=$GG13),"0.25",0),0)</f>
        <v>0</v>
      </c>
      <c r="FZ13" s="785">
        <f>IF($AZ13=1,IF(AND($BF13&lt;=$GH13-0.25,$BG13&gt;=$GH13),"0.25",0),0)</f>
        <v>0</v>
      </c>
      <c r="GA13" s="786">
        <f>IF($AZ13=1,IF(AND($BF13&lt;=$GI13-0.25,$BG13&gt;=$GI13),"0.25",0),0)</f>
        <v>0</v>
      </c>
      <c r="GB13" s="781">
        <f t="shared" ref="GB13:GB42" si="133">IF($E13=1,$BY$4,IF($E13=2,$BY$5,IF($E13=3,$BY$6,IF($E13=4,$BY$7,IF($D$5="*",$BY$5,IF($D$6="*",$BY$6,IF($D$7="*",$BY$7,$BY$4)))))))</f>
        <v>18</v>
      </c>
      <c r="GC13" s="771">
        <f t="shared" ref="GC13:GC42" si="134">GD13-0.25</f>
        <v>19.75</v>
      </c>
      <c r="GD13" s="771">
        <f t="shared" ref="GD13:GD42" si="135">IF($E13=1,$CA$4,IF($E13=2,$CA$5,IF($E13=3,$CA$6,IF($E13=4,$CA$7,IF($D$5="*",$CA$5,IF($D$6="*",$CA$6,IF($D$7="*",$CA$7,$CA$4)))))))</f>
        <v>20</v>
      </c>
      <c r="GE13" s="771">
        <f t="shared" ref="GE13:GE42" si="136">IF($E13=1,$CC$4,IF($E13=2,$CC$5,IF($E13=3,$CC$6,IF($E13=4,$CC$7,IF($D$5="*",$CC$5,IF($D$6="*",$CC$6,IF($D$7="*",$CC$7,$CC$4)))))))</f>
        <v>22.25</v>
      </c>
      <c r="GF13" s="771">
        <f t="shared" ref="GF13:GF42" si="137">GG13-0.25</f>
        <v>26.75</v>
      </c>
      <c r="GG13" s="771">
        <f t="shared" ref="GG13:GG42" si="138">IF($E13=1,$CE$4,IF($E13=2,$CE$5,IF($E13=3,$CE$6,IF($E13=4,$CE$7,IF($D$5="*",$CE$5,IF($D$6="*",$CE$6,IF($D$7="*",$CE$7,$CE$4)))))))</f>
        <v>27</v>
      </c>
      <c r="GH13" s="781">
        <f t="shared" ref="GH13:GH42" si="139">GI13-0.25</f>
        <v>32.75</v>
      </c>
      <c r="GI13" s="772">
        <f t="shared" ref="GI13:GI42" si="140">IF($E13=1,$CG$4,IF($E13=2,$CG$5,IF($E13=3,$CG$6,IF($E13=4,$CG$7,IF($D$5="*",$CG$5,IF($D$6="*",$CG$6,IF($D$7="*",$CG$7,$CG$4)))))))</f>
        <v>33</v>
      </c>
      <c r="GJ13" s="555">
        <f t="shared" ref="GJ13:GJ42" si="141">IF($D13=1,IF($AK13="",0,$AK13),0)</f>
        <v>0</v>
      </c>
      <c r="GK13" s="811"/>
      <c r="GL13" s="345"/>
      <c r="GM13" s="329" t="str">
        <f t="shared" ref="GM13:GM42" si="142">IF(AND($E13&lt;&gt;"",AND($F13&lt;&gt;"",$G13&lt;&gt;"")),7.75+IF(AS13&lt;&gt;"",$AT13+$AU13,0),"")</f>
        <v/>
      </c>
      <c r="GN13" s="484" t="str">
        <f t="shared" ref="GN13:GN42" si="143">IF(OR($F13="",$G13="",$T13=1),"",IF(OR(U13&lt;&gt;"",V13&lt;&gt;""),SUM(AC13,AD13,AF13,AG13,AH13,AI13,AP13)-SUM(GO13,GM13),SUM(AC13,AD13,AF13,AG13,AH13,AI13,AP13)-SUM(GO13)))</f>
        <v/>
      </c>
      <c r="GO13" s="329" t="str">
        <f t="shared" ref="GO13:GO42" si="144">IF(AND(AD13="",AE13="",AG13="",AI13=""),"",SUM(AD13,AE13,AG13,AI13))</f>
        <v/>
      </c>
      <c r="GP13" s="116"/>
    </row>
    <row r="14" spans="1:202" ht="18" customHeight="1">
      <c r="A14" s="213"/>
      <c r="B14" s="286" t="str">
        <f t="shared" si="3"/>
        <v>3</v>
      </c>
      <c r="C14" s="287" t="str">
        <f t="shared" si="4"/>
        <v>火</v>
      </c>
      <c r="D14" s="288" t="str">
        <f t="shared" si="5"/>
        <v/>
      </c>
      <c r="E14" s="289" t="str">
        <f t="shared" si="6"/>
        <v/>
      </c>
      <c r="F14" s="290"/>
      <c r="G14" s="291"/>
      <c r="H14" s="292" t="str">
        <f t="shared" si="7"/>
        <v/>
      </c>
      <c r="I14" s="835"/>
      <c r="J14" s="836"/>
      <c r="K14" s="293"/>
      <c r="L14" s="824" t="str">
        <f t="shared" si="8"/>
        <v/>
      </c>
      <c r="M14" s="825"/>
      <c r="N14" s="294" t="str">
        <f t="shared" si="52"/>
        <v/>
      </c>
      <c r="O14" s="295" t="str">
        <f t="shared" si="9"/>
        <v/>
      </c>
      <c r="P14" s="296" t="str">
        <f t="shared" si="9"/>
        <v/>
      </c>
      <c r="Q14" s="297" t="str">
        <f t="shared" si="53"/>
        <v/>
      </c>
      <c r="R14" s="298" t="str">
        <f t="shared" si="54"/>
        <v/>
      </c>
      <c r="S14" s="299" t="str">
        <f t="shared" si="54"/>
        <v/>
      </c>
      <c r="T14" s="299" t="str">
        <f t="shared" si="54"/>
        <v/>
      </c>
      <c r="U14" s="299" t="str">
        <f t="shared" si="54"/>
        <v/>
      </c>
      <c r="V14" s="299" t="str">
        <f t="shared" si="54"/>
        <v/>
      </c>
      <c r="W14" s="298" t="str">
        <f t="shared" si="54"/>
        <v/>
      </c>
      <c r="X14" s="299" t="str">
        <f t="shared" si="54"/>
        <v/>
      </c>
      <c r="Y14" s="300" t="str">
        <f t="shared" si="54"/>
        <v/>
      </c>
      <c r="Z14" s="300" t="str">
        <f t="shared" si="54"/>
        <v/>
      </c>
      <c r="AA14" s="300" t="str">
        <f t="shared" si="54"/>
        <v/>
      </c>
      <c r="AB14" s="300" t="str">
        <f t="shared" si="54"/>
        <v/>
      </c>
      <c r="AC14" s="519" t="str">
        <f t="shared" si="55"/>
        <v/>
      </c>
      <c r="AD14" s="516" t="str">
        <f t="shared" si="56"/>
        <v/>
      </c>
      <c r="AE14" s="516" t="str">
        <f t="shared" si="57"/>
        <v/>
      </c>
      <c r="AF14" s="516" t="str">
        <f>IF($CN14&lt;&gt;"",IF($CN14+$DL14+SUM($AR14)&lt;&gt;0,$CN14+$DL14+SUM($AR14),""),IF($DL14=0,"",$DL14))</f>
        <v/>
      </c>
      <c r="AG14" s="516" t="str">
        <f t="shared" si="58"/>
        <v/>
      </c>
      <c r="AH14" s="516" t="str">
        <f t="shared" si="11"/>
        <v/>
      </c>
      <c r="AI14" s="516" t="str">
        <f t="shared" si="59"/>
        <v/>
      </c>
      <c r="AJ14" s="524" t="str">
        <f t="shared" si="12"/>
        <v/>
      </c>
      <c r="AK14" s="518" t="str">
        <f t="shared" si="60"/>
        <v/>
      </c>
      <c r="AL14" s="305" t="str">
        <f t="shared" si="13"/>
        <v/>
      </c>
      <c r="AM14" s="306" t="str">
        <f t="shared" si="14"/>
        <v/>
      </c>
      <c r="AN14" s="307"/>
      <c r="AO14" s="308"/>
      <c r="AP14" s="309" t="str">
        <f t="shared" si="15"/>
        <v/>
      </c>
      <c r="AQ14" s="309" t="str">
        <f t="shared" ref="AQ14:AQ42" si="145">IF($CW14="","",$CW14)</f>
        <v/>
      </c>
      <c r="AR14" s="309" t="str">
        <f t="shared" ref="AR14:AR42" si="146">IF($CX14="","",$CX14)</f>
        <v/>
      </c>
      <c r="AS14" s="310"/>
      <c r="AT14" s="311" t="str">
        <f t="shared" si="61"/>
        <v/>
      </c>
      <c r="AU14" s="312" t="str">
        <f>IF($DI14&lt;0,0,IF($DI14="","",-$DI14))</f>
        <v/>
      </c>
      <c r="AV14" s="794"/>
      <c r="AW14" s="795"/>
      <c r="AX14" s="795"/>
      <c r="AY14" s="795"/>
      <c r="AZ14" s="796"/>
      <c r="BA14" s="330" t="s">
        <v>53</v>
      </c>
      <c r="BB14" s="131" t="str">
        <f t="shared" si="62"/>
        <v>火</v>
      </c>
      <c r="BC14" s="701">
        <v>3</v>
      </c>
      <c r="BD14" s="331">
        <f t="shared" ref="BD14:BD42" si="147">IF(OR($C14="土",$C14="日",BE14=1),1,"")</f>
        <v>1</v>
      </c>
      <c r="BE14" s="315">
        <f t="shared" si="63"/>
        <v>1</v>
      </c>
      <c r="BF14" s="332" t="str">
        <f t="shared" si="16"/>
        <v/>
      </c>
      <c r="BG14" s="332" t="str">
        <f t="shared" si="17"/>
        <v/>
      </c>
      <c r="BH14" s="333" t="str">
        <f t="shared" si="18"/>
        <v/>
      </c>
      <c r="BI14" s="333" t="str">
        <f t="shared" si="19"/>
        <v/>
      </c>
      <c r="BJ14" s="334" t="str">
        <f t="shared" si="64"/>
        <v/>
      </c>
      <c r="BK14" s="335" t="str">
        <f t="shared" si="20"/>
        <v/>
      </c>
      <c r="BL14" s="336" t="str">
        <f t="shared" si="21"/>
        <v/>
      </c>
      <c r="BM14" s="336" t="str">
        <f t="shared" si="22"/>
        <v/>
      </c>
      <c r="BN14" s="321" t="str">
        <f t="shared" si="23"/>
        <v/>
      </c>
      <c r="BO14" s="337" t="str">
        <f t="shared" si="24"/>
        <v/>
      </c>
      <c r="BP14" s="338">
        <f t="shared" si="25"/>
        <v>0</v>
      </c>
      <c r="BQ14" s="339">
        <f t="shared" si="26"/>
        <v>0</v>
      </c>
      <c r="BR14" s="339" t="str">
        <f t="shared" si="27"/>
        <v/>
      </c>
      <c r="BS14" s="340" t="str">
        <f t="shared" si="65"/>
        <v/>
      </c>
      <c r="BT14" s="324" t="str">
        <f t="shared" si="28"/>
        <v/>
      </c>
      <c r="BU14" s="340" t="str">
        <f t="shared" si="66"/>
        <v/>
      </c>
      <c r="BV14" s="339" t="str">
        <f t="shared" si="29"/>
        <v/>
      </c>
      <c r="BW14" s="324" t="str">
        <f t="shared" si="67"/>
        <v/>
      </c>
      <c r="BX14" s="324" t="str">
        <f t="shared" si="68"/>
        <v/>
      </c>
      <c r="BY14" s="324" t="str">
        <f t="shared" si="69"/>
        <v/>
      </c>
      <c r="BZ14" s="324">
        <f t="shared" si="30"/>
        <v>0</v>
      </c>
      <c r="CA14" s="324" t="str">
        <f t="shared" si="31"/>
        <v/>
      </c>
      <c r="CB14" s="324">
        <f t="shared" si="32"/>
        <v>0</v>
      </c>
      <c r="CC14" s="324">
        <f t="shared" si="33"/>
        <v>0</v>
      </c>
      <c r="CD14" s="324" t="str">
        <f t="shared" si="34"/>
        <v/>
      </c>
      <c r="CE14" s="495">
        <f t="shared" si="70"/>
        <v>41</v>
      </c>
      <c r="CF14" s="324" t="str">
        <f t="shared" si="71"/>
        <v/>
      </c>
      <c r="CG14" s="325">
        <f t="shared" si="35"/>
        <v>0</v>
      </c>
      <c r="CH14" s="341" t="str">
        <f t="shared" si="36"/>
        <v/>
      </c>
      <c r="CI14" s="341" t="str">
        <f t="shared" ref="CI14:CI42" si="148">IF(OR($BF14="",$BG14="",$BJ14=1),"",IF(SUM($BG14-$BI14)&lt;0,-ROUNDUP(SUM((IF($CZ14&lt;$BG14,$BI14-$BG14-$CJ14,IF($CY14&lt;$BG14,$BI14-$BG14-$CJ14-($CZ14-$BG14),IF($K14=3,$BI14-$BG14-$CJ14-$CD14+$DC14,$BI14-$BG14-$CJ14-$CD14)))),-$BQ14)/0.25,0)*0.25,""))</f>
        <v/>
      </c>
      <c r="CJ14" s="488">
        <f t="shared" si="37"/>
        <v>0</v>
      </c>
      <c r="CK14" s="301" t="str">
        <f t="shared" si="38"/>
        <v/>
      </c>
      <c r="CL14" s="302" t="str">
        <f t="shared" si="39"/>
        <v/>
      </c>
      <c r="CM14" s="302" t="str">
        <f t="shared" si="40"/>
        <v/>
      </c>
      <c r="CN14" s="302" t="str">
        <f t="shared" si="41"/>
        <v/>
      </c>
      <c r="CO14" s="302" t="str">
        <f t="shared" si="42"/>
        <v/>
      </c>
      <c r="CP14" s="303" t="str">
        <f t="shared" si="43"/>
        <v/>
      </c>
      <c r="CQ14" s="302" t="str">
        <f t="shared" si="72"/>
        <v/>
      </c>
      <c r="CR14" s="304" t="str">
        <f t="shared" si="44"/>
        <v/>
      </c>
      <c r="CS14" s="342" t="str">
        <f t="shared" si="73"/>
        <v/>
      </c>
      <c r="CT14" s="343" t="str">
        <f t="shared" si="45"/>
        <v/>
      </c>
      <c r="CU14" s="342" t="str">
        <f t="shared" ref="CU14:CU42" si="149">IF(OR($CS14="",$CT14=""),"",IF($E14="","",IF(INT(($CT14-$CS14)/0.25)=($CT14-$CS14)/0.25,-INT(SUM($CT14-$CS14)/0.25)*0.25,-(INT(SUM($CT14-$CS14)/0.25+1)*0.25))))</f>
        <v/>
      </c>
      <c r="CV14" s="342" t="str">
        <f t="shared" ref="CV14:CV42" si="150">IF(OR($CS14="",$CT14=""),"",IF($E14&lt;&gt;"",IF($CS14&gt;17.75,"",IF($CT14&lt;$BI14,IF(INT(($CT14-$CS14)/0.25)=($CT14-$CS14)/0.25,-INT(SUM($CT14-$CS14)/0.25)*0.25,-(INT(SUM($CT14-$CS14)/0.25+1)*0.25)),IF(INT(($BI14-$CS14)/0.25)=($BI14-$CS14)/0.25,-INT(SUM($BI14-$CS14)/0.25)*0.25,-(INT(SUM($BI14-$CS14)/0.25+1)*0.25)))),""))</f>
        <v/>
      </c>
      <c r="CW14" s="344" t="str">
        <f t="shared" ref="CW14:CW42" si="151">IF(OR($CS14="",$CT14=""),"",IF($E14&lt;&gt;"",IF($CV14&gt;$BL14,IF(INT(($CT14-$CS14)/0.25)=($CT14-$CS14)/0.25,-INT(SUM($CT14-$CS14)/0.25)*0.25,-(INT(SUM($CT14-$CS14)/0.25+1)*0.25)),IF($CU14&lt;$CV14,$CU14-$CV14,"")),""))</f>
        <v/>
      </c>
      <c r="CX14" s="343" t="str">
        <f t="shared" ref="CX14:CX42" si="152">IF(OR($CS14="",$CT14=""),"",IF($E14&lt;&gt;"","",IF($CW14&gt;$BM14,IF(INT(($CT14-$CS14)/0.25)=($CT14-$CS14)/0.25,-INT(SUM($CT14-$CS14)/0.25)*0.25,-(INT(SUM($CT14-$CS14)/0.25+1)*0.25)))))</f>
        <v/>
      </c>
      <c r="CY14" s="466" t="str">
        <f t="shared" si="46"/>
        <v/>
      </c>
      <c r="CZ14" s="476" t="str">
        <f t="shared" si="47"/>
        <v/>
      </c>
      <c r="DA14" s="473" t="str">
        <f t="shared" si="48"/>
        <v/>
      </c>
      <c r="DB14" s="474" t="str">
        <f t="shared" si="49"/>
        <v/>
      </c>
      <c r="DC14" s="475">
        <f t="shared" si="74"/>
        <v>0</v>
      </c>
      <c r="DD14" s="476">
        <f t="shared" si="50"/>
        <v>0</v>
      </c>
      <c r="DE14" s="466">
        <f t="shared" si="51"/>
        <v>0</v>
      </c>
      <c r="DF14" s="342" t="str">
        <f t="shared" si="75"/>
        <v/>
      </c>
      <c r="DG14" s="343" t="str">
        <f t="shared" si="76"/>
        <v/>
      </c>
      <c r="DH14" s="326" t="str">
        <f t="shared" si="77"/>
        <v/>
      </c>
      <c r="DI14" s="343" t="str">
        <f t="shared" si="78"/>
        <v/>
      </c>
      <c r="DJ14" s="767">
        <f t="shared" si="79"/>
        <v>0</v>
      </c>
      <c r="DK14" s="768">
        <f t="shared" si="80"/>
        <v>0</v>
      </c>
      <c r="DL14" s="768">
        <f t="shared" si="81"/>
        <v>0</v>
      </c>
      <c r="DM14" s="768">
        <f t="shared" si="82"/>
        <v>0</v>
      </c>
      <c r="DN14" s="768">
        <f t="shared" si="83"/>
        <v>0</v>
      </c>
      <c r="DO14" s="769">
        <f t="shared" si="84"/>
        <v>0</v>
      </c>
      <c r="DP14" s="767">
        <f t="shared" si="85"/>
        <v>0</v>
      </c>
      <c r="DQ14" s="768">
        <f t="shared" si="86"/>
        <v>0</v>
      </c>
      <c r="DR14" s="768">
        <f t="shared" si="87"/>
        <v>0</v>
      </c>
      <c r="DS14" s="768">
        <f t="shared" si="88"/>
        <v>0</v>
      </c>
      <c r="DT14" s="768">
        <f t="shared" si="89"/>
        <v>0</v>
      </c>
      <c r="DU14" s="791">
        <f t="shared" si="90"/>
        <v>0</v>
      </c>
      <c r="DV14" s="791">
        <f t="shared" si="91"/>
        <v>0</v>
      </c>
      <c r="DW14" s="769">
        <f t="shared" si="92"/>
        <v>0</v>
      </c>
      <c r="DX14" s="767">
        <f t="shared" si="93"/>
        <v>0</v>
      </c>
      <c r="DY14" s="768">
        <f t="shared" si="94"/>
        <v>0</v>
      </c>
      <c r="DZ14" s="768">
        <f t="shared" si="95"/>
        <v>0</v>
      </c>
      <c r="EA14" s="768">
        <f t="shared" si="96"/>
        <v>0</v>
      </c>
      <c r="EB14" s="768">
        <f t="shared" si="97"/>
        <v>0</v>
      </c>
      <c r="EC14" s="791">
        <f t="shared" si="98"/>
        <v>0</v>
      </c>
      <c r="ED14" s="791">
        <f t="shared" si="99"/>
        <v>0</v>
      </c>
      <c r="EE14" s="769">
        <f t="shared" si="100"/>
        <v>0</v>
      </c>
      <c r="EF14" s="767">
        <f t="shared" si="101"/>
        <v>0</v>
      </c>
      <c r="EG14" s="768">
        <f t="shared" si="102"/>
        <v>0</v>
      </c>
      <c r="EH14" s="768">
        <f t="shared" si="103"/>
        <v>0</v>
      </c>
      <c r="EI14" s="768">
        <f t="shared" si="104"/>
        <v>0</v>
      </c>
      <c r="EJ14" s="768">
        <f t="shared" si="105"/>
        <v>0</v>
      </c>
      <c r="EK14" s="791">
        <f t="shared" si="106"/>
        <v>0</v>
      </c>
      <c r="EL14" s="791">
        <f t="shared" si="107"/>
        <v>0</v>
      </c>
      <c r="EM14" s="769">
        <f t="shared" si="108"/>
        <v>0</v>
      </c>
      <c r="EN14" s="767">
        <f t="shared" si="109"/>
        <v>0</v>
      </c>
      <c r="EO14" s="768">
        <f t="shared" si="110"/>
        <v>0</v>
      </c>
      <c r="EP14" s="768">
        <f t="shared" si="111"/>
        <v>0</v>
      </c>
      <c r="EQ14" s="768">
        <f t="shared" si="112"/>
        <v>0</v>
      </c>
      <c r="ER14" s="768">
        <f t="shared" si="113"/>
        <v>0</v>
      </c>
      <c r="ES14" s="791">
        <f t="shared" si="114"/>
        <v>0</v>
      </c>
      <c r="ET14" s="791">
        <f t="shared" si="115"/>
        <v>0</v>
      </c>
      <c r="EU14" s="769">
        <f t="shared" si="116"/>
        <v>0</v>
      </c>
      <c r="EV14" s="767">
        <f t="shared" si="117"/>
        <v>0</v>
      </c>
      <c r="EW14" s="768">
        <f t="shared" si="118"/>
        <v>0</v>
      </c>
      <c r="EX14" s="768">
        <f t="shared" si="119"/>
        <v>0</v>
      </c>
      <c r="EY14" s="768">
        <f t="shared" si="120"/>
        <v>0</v>
      </c>
      <c r="EZ14" s="768">
        <f t="shared" si="121"/>
        <v>0</v>
      </c>
      <c r="FA14" s="791">
        <f t="shared" si="122"/>
        <v>0</v>
      </c>
      <c r="FB14" s="791">
        <f t="shared" si="123"/>
        <v>0</v>
      </c>
      <c r="FC14" s="769">
        <f t="shared" si="124"/>
        <v>0</v>
      </c>
      <c r="FD14" s="767">
        <f t="shared" si="125"/>
        <v>0</v>
      </c>
      <c r="FE14" s="768">
        <f t="shared" si="126"/>
        <v>0</v>
      </c>
      <c r="FF14" s="768">
        <f t="shared" si="127"/>
        <v>0</v>
      </c>
      <c r="FG14" s="768">
        <f t="shared" si="128"/>
        <v>0</v>
      </c>
      <c r="FH14" s="768">
        <f t="shared" si="129"/>
        <v>0</v>
      </c>
      <c r="FI14" s="791">
        <f t="shared" si="130"/>
        <v>0</v>
      </c>
      <c r="FJ14" s="791">
        <f t="shared" si="131"/>
        <v>0</v>
      </c>
      <c r="FK14" s="769">
        <f t="shared" si="132"/>
        <v>0</v>
      </c>
      <c r="FL14" s="776">
        <f>IF(OR(AND($E14&lt;&gt;"",$E15&lt;&gt;""),AND($E14&lt;&gt;"",$E15="",$D15="")),IF(OR($GB14&lt;=22,$GB14&gt;29),1,2),IF(AND($E14="",$D14="",$D15=""),IF(OR($GB14&lt;=22,$GB14&gt;29),3,4),IF(AND($E14="",$D15&lt;&gt;""),IF($GB14&lt;=22,3,IF($GB14&lt;=24,4,IF($GB14&lt;=29,6,5))),IF(AND($E14&lt;&gt;"",$D15&lt;&gt;""),IF($GB14&lt;=22,1,IF($GB14&lt;=24,2,IF($GB14&lt;=29,6,5))),IF(AND($D14&lt;&gt;"",$E15&lt;&gt;""),IF($GB14&lt;=22,5,IF($GB14&lt;=24,6,IF($GB14&lt;=29,2,1))),IF($GB14&lt;=22,5,IF($GB14&lt;=24,6,IF($GB14&lt;=29,4,3))))))))</f>
        <v>3</v>
      </c>
      <c r="FM14" s="777">
        <f>IF(OR(AND($E14&lt;&gt;"",$E15&lt;&gt;""),AND($E14&lt;&gt;"",$E15="",$D15="")),IF(OR($GC14&lt;=22,$GC14&gt;29),1,2),IF(AND($E14="",$D14="",$D15=""),IF(OR($GC14&lt;=22,$GC14&gt;29),3,4),IF(AND($E14="",$D15&lt;&gt;""),IF($GC14&lt;=22,3,IF($GC14&lt;=24,4,IF($GC14&lt;=29,6,5))),IF(AND($E14&lt;&gt;"",$D15&lt;&gt;""),IF($GC14&lt;=22,1,IF($GC14&lt;=24,2,IF($GC14&lt;=29,6,5))),IF(AND($D14&lt;&gt;"",$E15&lt;&gt;""),IF($GC14&lt;=22,5,IF($GC14&lt;=24,6,IF($GC14&lt;=29,2,1))),IF($GC14&lt;=22,5,IF($GC14&lt;=24,6,IF($GC14&lt;=29,4,3))))))))</f>
        <v>3</v>
      </c>
      <c r="FN14" s="777">
        <f>IF(OR(AND($E14&lt;&gt;"",$E15&lt;&gt;""),AND($E14&lt;&gt;"",$E15="",$D15="")),IF(OR($GD14&lt;=22,$GD14&gt;29),1,2),IF(AND($E14="",$D14="",$D15=""),IF(OR($GD14&lt;=22,$GD14&gt;29),3,4),IF(AND($E14="",$D15&lt;&gt;""),IF($GD14&lt;=22,3,IF($GD14&lt;=24,4,IF($GD14&lt;=29,6,5))),IF(AND($E14&lt;&gt;"",$D15&lt;&gt;""),IF($GD14&lt;=22,1,IF($GD14&lt;=24,2,IF($GD14&lt;=29,6,5))),IF(AND($D14&lt;&gt;"",$E15&lt;&gt;""),IF($GD14&lt;=22,5,IF($GD14&lt;=24,6,IF($GD14&lt;=29,2,1))),IF($GD14&lt;=22,5,IF($GD14&lt;=24,6,IF($GD14&lt;=29,4,3))))))))</f>
        <v>3</v>
      </c>
      <c r="FO14" s="777">
        <f>IF(OR(AND($E14&lt;&gt;"",$E15&lt;&gt;""),AND($E14&lt;&gt;"",$E15="",$D15="")),IF(OR($GE14&lt;=22,$GE14&gt;29),1,2),IF(AND($E14="",$D14="",$D15=""),IF(OR($GE14&lt;=22,$GE14&gt;29),3,4),IF(AND($E14="",$D15&lt;&gt;""),IF($GE14&lt;=22,3,IF($GE14&lt;=24,4,IF($GE14&lt;=29,6,5))),IF(AND($E14&lt;&gt;"",$D15&lt;&gt;""),IF($GE14&lt;=22,1,IF($GE14&lt;=24,2,IF($GE14&lt;=29,6,5))),IF(AND($D14&lt;&gt;"",$E15&lt;&gt;""),IF($GE14&lt;=22,5,IF($GE14&lt;=24,6,IF($GE14&lt;=29,2,1))),IF($GE14&lt;=22,5,IF($GE14&lt;=24,6,IF($GE14&lt;=29,4,3))))))))</f>
        <v>4</v>
      </c>
      <c r="FP14" s="777">
        <f>IF(OR(AND($E14&lt;&gt;"",$E15&lt;&gt;""),AND($E14&lt;&gt;"",$E15="",$D15="")),IF(OR($GF14&lt;=22,$GF14&gt;29),1,2),IF(AND($E14="",$D14="",$D15=""),IF(OR($GF14&lt;=22,$GF14&gt;29),3,4),IF(AND($E14="",$D15&lt;&gt;""),IF($GF14&lt;=22,3,IF($GF14&lt;=24,4,IF($GF14&lt;=29,6,5))),IF(AND($E14&lt;&gt;"",$D15&lt;&gt;""),IF($GF14&lt;=22,1,IF($GF14&lt;=24,2,IF($GF14&lt;=29,6,5))),IF(AND($D14&lt;&gt;"",$E15&lt;&gt;""),IF($GF14&lt;=22,5,IF($GF14&lt;=24,6,IF($GF14&lt;=29,2,1))),IF($GF14&lt;=22,5,IF($GF14&lt;=24,6,IF($GF14&lt;=29,4,3))))))))</f>
        <v>4</v>
      </c>
      <c r="FQ14" s="787">
        <f>IF(OR(AND($E14&lt;&gt;"",$E15&lt;&gt;""),AND($E14&lt;&gt;"",$E15="",$D15="")),IF(OR($GG14&lt;=22,$GG14&gt;29),1,2),IF(AND($E14="",$D14="",$D15=""),IF(OR($GG14&lt;=22,$GG14&gt;29),3,4),IF(AND($E14="",$D15&lt;&gt;""),IF($GG14&lt;=22,3,IF($GG14&lt;=24,4,IF($GG14&lt;=29,6,5))),IF(AND($E14&lt;&gt;"",$D15&lt;&gt;""),IF($GG14&lt;=22,1,IF($GG14&lt;=24,2,IF($GG14&lt;=29,6,5))),IF(AND($D14&lt;&gt;"",$E15&lt;&gt;""),IF($GG14&lt;=22,5,IF($GG14&lt;=24,6,IF($GG14&lt;=29,2,1))),IF($GG14&lt;=22,5,IF($GG14&lt;=24,6,IF($GG14&lt;=29,4,3))))))))</f>
        <v>4</v>
      </c>
      <c r="FR14" s="787">
        <f>IF(OR(AND($E14&lt;&gt;"",$E15&lt;&gt;""),AND($E14&lt;&gt;"",$E15="",$D15="")),IF(OR($GH14&lt;=22,$GH14&gt;29),1,2),IF(AND($E14="",$D14="",$D15=""),IF(OR($GH14&lt;=22,$GH14&gt;29),3,4),IF(AND($E14="",$D15&lt;&gt;""),IF($GH14&lt;=22,3,IF($GH14&lt;=24,4,IF($GH14&lt;=29,6,5))),IF(AND($E14&lt;&gt;"",$D15&lt;&gt;""),IF($GH14&lt;=22,1,IF($GH14&lt;=24,2,IF($GH14&lt;=29,6,5))),IF(AND($D14&lt;&gt;"",$E15&lt;&gt;""),IF($GH14&lt;=22,5,IF($GH14&lt;=24,6,IF($GH14&lt;=29,2,1))),IF($GH14&lt;=22,5,IF($GH14&lt;=24,6,IF($GH14&lt;=29,4,3))))))))</f>
        <v>3</v>
      </c>
      <c r="FS14" s="778">
        <f>IF(OR(AND($E14&lt;&gt;"",$E15&lt;&gt;""),AND($E14&lt;&gt;"",$E15="",$D15="")),IF(OR($GI14&lt;=22,$GI14&gt;29),1,2),IF(AND($E14="",$D14="",$D15=""),IF(OR($GI14&lt;=22,$GI14&gt;29),3,4),IF(AND($E14="",$D15&lt;&gt;""),IF($GI14&lt;=22,3,IF($GI14&lt;=24,4,IF($GI14&lt;=29,6,5))),IF(AND($E14&lt;&gt;"",$D15&lt;&gt;""),IF($GI14&lt;=22,1,IF($GI14&lt;=24,2,IF($GI14&lt;=29,6,5))),IF(AND($D14&lt;&gt;"",$E15&lt;&gt;""),IF($GI14&lt;=22,5,IF($GI14&lt;=24,6,IF($GI14&lt;=29,2,1))),IF($GI14&lt;=22,5,IF($GI14&lt;=24,6,IF($GI14&lt;=29,4,3))))))))</f>
        <v>3</v>
      </c>
      <c r="FT14" s="784">
        <f>IF($AV14=1,IF(AND($BF14&lt;=$GB14-0.25,$BG14&gt;=$GB14),"0.25",0),0)</f>
        <v>0</v>
      </c>
      <c r="FU14" s="785">
        <f>IF($AW14=1,IF(AND($BF14&lt;=$GC14-0.25,$BG14&gt;=$GC14),"0.25",0),0)</f>
        <v>0</v>
      </c>
      <c r="FV14" s="785">
        <f>IF($AW14=1,IF(AND($BF14&lt;=$GD14-0.25,$BG14&gt;=$GD14),"0.25",0),0)</f>
        <v>0</v>
      </c>
      <c r="FW14" s="785">
        <f>IF($AX14=1,IF(AND($BF14&lt;=$GE14-0.25,$BG14&gt;=$GE14),"0.25",0),0)</f>
        <v>0</v>
      </c>
      <c r="FX14" s="785">
        <f>IF($AY14=1,IF(AND($BF14&lt;=$GF14-0.25,$BG14&gt;=$GF14),"0.25",0),0)</f>
        <v>0</v>
      </c>
      <c r="FY14" s="785">
        <f>IF($AY14=1,IF(AND($BF14&lt;=$GG14-0.25,$BG14&gt;=$GG14),"0.25",0),0)</f>
        <v>0</v>
      </c>
      <c r="FZ14" s="785">
        <f>IF($AZ14=1,IF(AND($BF14&lt;=$GH14-0.25,$BG14&gt;=$GH14),"0.25",0),0)</f>
        <v>0</v>
      </c>
      <c r="GA14" s="786">
        <f>IF($AZ14=1,IF(AND($BF14&lt;=$GI14-0.25,$BG14&gt;=$GI14),"0.25",0),0)</f>
        <v>0</v>
      </c>
      <c r="GB14" s="781">
        <f t="shared" si="133"/>
        <v>18</v>
      </c>
      <c r="GC14" s="771">
        <f t="shared" si="134"/>
        <v>19.75</v>
      </c>
      <c r="GD14" s="771">
        <f t="shared" si="135"/>
        <v>20</v>
      </c>
      <c r="GE14" s="771">
        <f t="shared" si="136"/>
        <v>22.25</v>
      </c>
      <c r="GF14" s="771">
        <f t="shared" si="137"/>
        <v>26.75</v>
      </c>
      <c r="GG14" s="771">
        <f t="shared" si="138"/>
        <v>27</v>
      </c>
      <c r="GH14" s="781">
        <f t="shared" si="139"/>
        <v>32.75</v>
      </c>
      <c r="GI14" s="772">
        <f t="shared" si="140"/>
        <v>33</v>
      </c>
      <c r="GJ14" s="555">
        <f t="shared" si="141"/>
        <v>0</v>
      </c>
      <c r="GK14" s="811"/>
      <c r="GL14" s="345"/>
      <c r="GM14" s="329" t="str">
        <f t="shared" si="142"/>
        <v/>
      </c>
      <c r="GN14" s="484" t="str">
        <f t="shared" si="143"/>
        <v/>
      </c>
      <c r="GO14" s="329" t="str">
        <f t="shared" si="144"/>
        <v/>
      </c>
      <c r="GP14" s="116"/>
    </row>
    <row r="15" spans="1:202" ht="18" customHeight="1">
      <c r="A15" s="213"/>
      <c r="B15" s="286" t="str">
        <f t="shared" si="3"/>
        <v>4</v>
      </c>
      <c r="C15" s="287" t="str">
        <f t="shared" si="4"/>
        <v>水</v>
      </c>
      <c r="D15" s="288" t="str">
        <f t="shared" si="5"/>
        <v/>
      </c>
      <c r="E15" s="289">
        <f t="shared" si="6"/>
        <v>1</v>
      </c>
      <c r="F15" s="290"/>
      <c r="G15" s="291"/>
      <c r="H15" s="292" t="str">
        <f t="shared" si="7"/>
        <v/>
      </c>
      <c r="I15" s="835"/>
      <c r="J15" s="836"/>
      <c r="K15" s="293"/>
      <c r="L15" s="824" t="str">
        <f t="shared" si="8"/>
        <v/>
      </c>
      <c r="M15" s="825"/>
      <c r="N15" s="294" t="str">
        <f t="shared" si="52"/>
        <v/>
      </c>
      <c r="O15" s="295" t="str">
        <f t="shared" si="9"/>
        <v/>
      </c>
      <c r="P15" s="296" t="str">
        <f t="shared" si="9"/>
        <v/>
      </c>
      <c r="Q15" s="297" t="str">
        <f t="shared" si="53"/>
        <v/>
      </c>
      <c r="R15" s="298" t="str">
        <f t="shared" si="54"/>
        <v/>
      </c>
      <c r="S15" s="299" t="str">
        <f t="shared" si="54"/>
        <v/>
      </c>
      <c r="T15" s="299" t="str">
        <f t="shared" si="54"/>
        <v/>
      </c>
      <c r="U15" s="299" t="str">
        <f t="shared" si="54"/>
        <v/>
      </c>
      <c r="V15" s="299" t="str">
        <f t="shared" si="54"/>
        <v/>
      </c>
      <c r="W15" s="298" t="str">
        <f t="shared" si="54"/>
        <v/>
      </c>
      <c r="X15" s="299" t="str">
        <f t="shared" si="54"/>
        <v/>
      </c>
      <c r="Y15" s="300" t="str">
        <f t="shared" si="54"/>
        <v/>
      </c>
      <c r="Z15" s="300" t="str">
        <f t="shared" si="54"/>
        <v/>
      </c>
      <c r="AA15" s="300" t="str">
        <f t="shared" si="54"/>
        <v/>
      </c>
      <c r="AB15" s="300" t="str">
        <f t="shared" si="54"/>
        <v/>
      </c>
      <c r="AC15" s="519" t="str">
        <f t="shared" si="55"/>
        <v/>
      </c>
      <c r="AD15" s="516" t="str">
        <f t="shared" si="56"/>
        <v/>
      </c>
      <c r="AE15" s="516" t="str">
        <f t="shared" si="57"/>
        <v/>
      </c>
      <c r="AF15" s="516" t="str">
        <f t="shared" ref="AF15:AF42" si="153">IF($CN15&lt;&gt;"",IF($CN15+$DL15+SUM($AR15)&lt;&gt;0,$CN15+$DL15+SUM($AR15),""),IF($DL15=0,"",$DL15))</f>
        <v/>
      </c>
      <c r="AG15" s="516" t="str">
        <f t="shared" si="58"/>
        <v/>
      </c>
      <c r="AH15" s="516" t="str">
        <f t="shared" si="11"/>
        <v/>
      </c>
      <c r="AI15" s="516" t="str">
        <f t="shared" si="59"/>
        <v/>
      </c>
      <c r="AJ15" s="524" t="str">
        <f t="shared" si="12"/>
        <v/>
      </c>
      <c r="AK15" s="518" t="str">
        <f t="shared" si="60"/>
        <v/>
      </c>
      <c r="AL15" s="305" t="str">
        <f t="shared" si="13"/>
        <v/>
      </c>
      <c r="AM15" s="306" t="str">
        <f t="shared" si="14"/>
        <v/>
      </c>
      <c r="AN15" s="307"/>
      <c r="AO15" s="308"/>
      <c r="AP15" s="309" t="str">
        <f t="shared" si="15"/>
        <v/>
      </c>
      <c r="AQ15" s="309" t="str">
        <f t="shared" si="145"/>
        <v/>
      </c>
      <c r="AR15" s="309" t="str">
        <f t="shared" si="146"/>
        <v/>
      </c>
      <c r="AS15" s="310"/>
      <c r="AT15" s="311" t="str">
        <f t="shared" si="61"/>
        <v/>
      </c>
      <c r="AU15" s="312" t="str">
        <f>IF($DI15&lt;0,0,IF($DI15="","",-$DI15))</f>
        <v/>
      </c>
      <c r="AV15" s="794"/>
      <c r="AW15" s="795"/>
      <c r="AX15" s="795"/>
      <c r="AY15" s="795"/>
      <c r="AZ15" s="796"/>
      <c r="BA15" s="330" t="s">
        <v>54</v>
      </c>
      <c r="BB15" s="131" t="str">
        <f t="shared" si="62"/>
        <v>水</v>
      </c>
      <c r="BC15" s="701">
        <v>4</v>
      </c>
      <c r="BD15" s="331" t="str">
        <f t="shared" si="147"/>
        <v/>
      </c>
      <c r="BE15" s="315" t="str">
        <f t="shared" si="63"/>
        <v/>
      </c>
      <c r="BF15" s="332" t="str">
        <f t="shared" si="16"/>
        <v/>
      </c>
      <c r="BG15" s="332" t="str">
        <f t="shared" si="17"/>
        <v/>
      </c>
      <c r="BH15" s="333" t="str">
        <f t="shared" si="18"/>
        <v/>
      </c>
      <c r="BI15" s="333" t="str">
        <f t="shared" si="19"/>
        <v/>
      </c>
      <c r="BJ15" s="334" t="str">
        <f>IF(ISNUMBER($F15),IF(OR($E15="",$K15=8,$K15=9),1,""),"")</f>
        <v/>
      </c>
      <c r="BK15" s="335" t="str">
        <f t="shared" si="20"/>
        <v/>
      </c>
      <c r="BL15" s="336" t="str">
        <f t="shared" si="21"/>
        <v/>
      </c>
      <c r="BM15" s="336" t="str">
        <f t="shared" si="22"/>
        <v/>
      </c>
      <c r="BN15" s="321" t="str">
        <f t="shared" si="23"/>
        <v/>
      </c>
      <c r="BO15" s="337" t="str">
        <f t="shared" si="24"/>
        <v/>
      </c>
      <c r="BP15" s="338">
        <f t="shared" si="25"/>
        <v>0</v>
      </c>
      <c r="BQ15" s="339">
        <f t="shared" si="26"/>
        <v>0</v>
      </c>
      <c r="BR15" s="339" t="str">
        <f t="shared" si="27"/>
        <v/>
      </c>
      <c r="BS15" s="340" t="str">
        <f t="shared" si="65"/>
        <v/>
      </c>
      <c r="BT15" s="324" t="str">
        <f t="shared" si="28"/>
        <v/>
      </c>
      <c r="BU15" s="340" t="str">
        <f t="shared" si="66"/>
        <v/>
      </c>
      <c r="BV15" s="339" t="str">
        <f t="shared" si="29"/>
        <v/>
      </c>
      <c r="BW15" s="324" t="str">
        <f t="shared" si="67"/>
        <v/>
      </c>
      <c r="BX15" s="324" t="str">
        <f t="shared" si="68"/>
        <v/>
      </c>
      <c r="BY15" s="324" t="str">
        <f t="shared" si="69"/>
        <v/>
      </c>
      <c r="BZ15" s="324">
        <f t="shared" si="30"/>
        <v>0</v>
      </c>
      <c r="CA15" s="324" t="str">
        <f t="shared" si="31"/>
        <v/>
      </c>
      <c r="CB15" s="324">
        <f t="shared" si="32"/>
        <v>0</v>
      </c>
      <c r="CC15" s="324">
        <f t="shared" si="33"/>
        <v>0</v>
      </c>
      <c r="CD15" s="324" t="str">
        <f t="shared" si="34"/>
        <v/>
      </c>
      <c r="CE15" s="495">
        <f t="shared" si="70"/>
        <v>41</v>
      </c>
      <c r="CF15" s="324" t="str">
        <f t="shared" si="71"/>
        <v/>
      </c>
      <c r="CG15" s="325">
        <f t="shared" si="35"/>
        <v>0</v>
      </c>
      <c r="CH15" s="341" t="str">
        <f t="shared" si="36"/>
        <v/>
      </c>
      <c r="CI15" s="341" t="str">
        <f t="shared" si="148"/>
        <v/>
      </c>
      <c r="CJ15" s="488">
        <f t="shared" si="37"/>
        <v>0</v>
      </c>
      <c r="CK15" s="301" t="str">
        <f t="shared" si="38"/>
        <v/>
      </c>
      <c r="CL15" s="302" t="str">
        <f t="shared" si="39"/>
        <v/>
      </c>
      <c r="CM15" s="302" t="str">
        <f t="shared" si="40"/>
        <v/>
      </c>
      <c r="CN15" s="302" t="str">
        <f t="shared" si="41"/>
        <v/>
      </c>
      <c r="CO15" s="302" t="str">
        <f t="shared" si="42"/>
        <v/>
      </c>
      <c r="CP15" s="303" t="str">
        <f t="shared" si="43"/>
        <v/>
      </c>
      <c r="CQ15" s="302" t="str">
        <f t="shared" si="72"/>
        <v/>
      </c>
      <c r="CR15" s="304" t="str">
        <f t="shared" si="44"/>
        <v/>
      </c>
      <c r="CS15" s="342" t="str">
        <f t="shared" si="73"/>
        <v/>
      </c>
      <c r="CT15" s="343" t="str">
        <f t="shared" si="45"/>
        <v/>
      </c>
      <c r="CU15" s="342" t="str">
        <f t="shared" si="149"/>
        <v/>
      </c>
      <c r="CV15" s="342" t="str">
        <f t="shared" si="150"/>
        <v/>
      </c>
      <c r="CW15" s="344" t="str">
        <f t="shared" si="151"/>
        <v/>
      </c>
      <c r="CX15" s="343" t="str">
        <f t="shared" si="152"/>
        <v/>
      </c>
      <c r="CY15" s="466" t="str">
        <f t="shared" si="46"/>
        <v/>
      </c>
      <c r="CZ15" s="476" t="str">
        <f t="shared" si="47"/>
        <v/>
      </c>
      <c r="DA15" s="473" t="str">
        <f t="shared" si="48"/>
        <v/>
      </c>
      <c r="DB15" s="474" t="str">
        <f t="shared" si="49"/>
        <v/>
      </c>
      <c r="DC15" s="475">
        <f t="shared" si="74"/>
        <v>0</v>
      </c>
      <c r="DD15" s="476">
        <f t="shared" si="50"/>
        <v>0</v>
      </c>
      <c r="DE15" s="466">
        <f t="shared" si="51"/>
        <v>0</v>
      </c>
      <c r="DF15" s="342" t="str">
        <f t="shared" si="75"/>
        <v/>
      </c>
      <c r="DG15" s="343" t="str">
        <f t="shared" si="76"/>
        <v/>
      </c>
      <c r="DH15" s="326" t="str">
        <f t="shared" si="77"/>
        <v/>
      </c>
      <c r="DI15" s="343" t="str">
        <f t="shared" si="78"/>
        <v/>
      </c>
      <c r="DJ15" s="767">
        <f t="shared" si="79"/>
        <v>0</v>
      </c>
      <c r="DK15" s="768">
        <f t="shared" si="80"/>
        <v>0</v>
      </c>
      <c r="DL15" s="768">
        <f t="shared" si="81"/>
        <v>0</v>
      </c>
      <c r="DM15" s="768">
        <f t="shared" si="82"/>
        <v>0</v>
      </c>
      <c r="DN15" s="768">
        <f t="shared" si="83"/>
        <v>0</v>
      </c>
      <c r="DO15" s="769">
        <f t="shared" si="84"/>
        <v>0</v>
      </c>
      <c r="DP15" s="767">
        <f t="shared" si="85"/>
        <v>0</v>
      </c>
      <c r="DQ15" s="768">
        <f t="shared" si="86"/>
        <v>0</v>
      </c>
      <c r="DR15" s="768">
        <f t="shared" si="87"/>
        <v>0</v>
      </c>
      <c r="DS15" s="768">
        <f t="shared" si="88"/>
        <v>0</v>
      </c>
      <c r="DT15" s="768">
        <f t="shared" si="89"/>
        <v>0</v>
      </c>
      <c r="DU15" s="791">
        <f t="shared" si="90"/>
        <v>0</v>
      </c>
      <c r="DV15" s="791">
        <f t="shared" si="91"/>
        <v>0</v>
      </c>
      <c r="DW15" s="769">
        <f t="shared" si="92"/>
        <v>0</v>
      </c>
      <c r="DX15" s="767">
        <f t="shared" si="93"/>
        <v>0</v>
      </c>
      <c r="DY15" s="768">
        <f t="shared" si="94"/>
        <v>0</v>
      </c>
      <c r="DZ15" s="768">
        <f t="shared" si="95"/>
        <v>0</v>
      </c>
      <c r="EA15" s="768">
        <f t="shared" si="96"/>
        <v>0</v>
      </c>
      <c r="EB15" s="768">
        <f t="shared" si="97"/>
        <v>0</v>
      </c>
      <c r="EC15" s="791">
        <f t="shared" si="98"/>
        <v>0</v>
      </c>
      <c r="ED15" s="791">
        <f t="shared" si="99"/>
        <v>0</v>
      </c>
      <c r="EE15" s="769">
        <f t="shared" si="100"/>
        <v>0</v>
      </c>
      <c r="EF15" s="767">
        <f t="shared" si="101"/>
        <v>0</v>
      </c>
      <c r="EG15" s="768">
        <f t="shared" si="102"/>
        <v>0</v>
      </c>
      <c r="EH15" s="768">
        <f t="shared" si="103"/>
        <v>0</v>
      </c>
      <c r="EI15" s="768">
        <f t="shared" si="104"/>
        <v>0</v>
      </c>
      <c r="EJ15" s="768">
        <f t="shared" si="105"/>
        <v>0</v>
      </c>
      <c r="EK15" s="791">
        <f t="shared" si="106"/>
        <v>0</v>
      </c>
      <c r="EL15" s="791">
        <f t="shared" si="107"/>
        <v>0</v>
      </c>
      <c r="EM15" s="769">
        <f t="shared" si="108"/>
        <v>0</v>
      </c>
      <c r="EN15" s="767">
        <f t="shared" si="109"/>
        <v>0</v>
      </c>
      <c r="EO15" s="768">
        <f t="shared" si="110"/>
        <v>0</v>
      </c>
      <c r="EP15" s="768">
        <f t="shared" si="111"/>
        <v>0</v>
      </c>
      <c r="EQ15" s="768">
        <f t="shared" si="112"/>
        <v>0</v>
      </c>
      <c r="ER15" s="768">
        <f t="shared" si="113"/>
        <v>0</v>
      </c>
      <c r="ES15" s="791">
        <f t="shared" si="114"/>
        <v>0</v>
      </c>
      <c r="ET15" s="791">
        <f t="shared" si="115"/>
        <v>0</v>
      </c>
      <c r="EU15" s="769">
        <f t="shared" si="116"/>
        <v>0</v>
      </c>
      <c r="EV15" s="767">
        <f t="shared" si="117"/>
        <v>0</v>
      </c>
      <c r="EW15" s="768">
        <f t="shared" si="118"/>
        <v>0</v>
      </c>
      <c r="EX15" s="768">
        <f t="shared" si="119"/>
        <v>0</v>
      </c>
      <c r="EY15" s="768">
        <f t="shared" si="120"/>
        <v>0</v>
      </c>
      <c r="EZ15" s="768">
        <f t="shared" si="121"/>
        <v>0</v>
      </c>
      <c r="FA15" s="791">
        <f t="shared" si="122"/>
        <v>0</v>
      </c>
      <c r="FB15" s="791">
        <f t="shared" si="123"/>
        <v>0</v>
      </c>
      <c r="FC15" s="769">
        <f t="shared" si="124"/>
        <v>0</v>
      </c>
      <c r="FD15" s="767">
        <f t="shared" si="125"/>
        <v>0</v>
      </c>
      <c r="FE15" s="768">
        <f t="shared" si="126"/>
        <v>0</v>
      </c>
      <c r="FF15" s="768">
        <f t="shared" si="127"/>
        <v>0</v>
      </c>
      <c r="FG15" s="768">
        <f t="shared" si="128"/>
        <v>0</v>
      </c>
      <c r="FH15" s="768">
        <f t="shared" si="129"/>
        <v>0</v>
      </c>
      <c r="FI15" s="791">
        <f t="shared" si="130"/>
        <v>0</v>
      </c>
      <c r="FJ15" s="791">
        <f t="shared" si="131"/>
        <v>0</v>
      </c>
      <c r="FK15" s="769">
        <f t="shared" si="132"/>
        <v>0</v>
      </c>
      <c r="FL15" s="776">
        <f>IF(OR(AND($E15&lt;&gt;"",$E16&lt;&gt;""),AND($E15&lt;&gt;"",$E16="",$D16="")),IF(OR($GB15&lt;=22,$GB15&gt;29),1,2),IF(AND($E15="",$D15="",$D16=""),IF(OR($GB15&lt;=22,$GB15&gt;29),3,4),IF(AND($E15="",$D16&lt;&gt;""),IF($GB15&lt;=22,3,IF($GB15&lt;=24,4,IF($GB15&lt;=29,6,5))),IF(AND($E15&lt;&gt;"",$D16&lt;&gt;""),IF($GB15&lt;=22,1,IF($GB15&lt;=24,2,IF($GB15&lt;=29,6,5))),IF(AND($D15&lt;&gt;"",$E16&lt;&gt;""),IF($GB15&lt;=22,5,IF($GB15&lt;=24,6,IF($GB15&lt;=29,2,1))),IF($GB15&lt;=22,5,IF($GB15&lt;=24,6,IF($GB15&lt;=29,4,3))))))))</f>
        <v>1</v>
      </c>
      <c r="FM15" s="777">
        <f>IF(OR(AND($E15&lt;&gt;"",$E16&lt;&gt;""),AND($E15&lt;&gt;"",$E16="",$D16="")),IF(OR($GC15&lt;=22,$GC15&gt;29),1,2),IF(AND($E15="",$D15="",$D16=""),IF(OR($GC15&lt;=22,$GC15&gt;29),3,4),IF(AND($E15="",$D16&lt;&gt;""),IF($GC15&lt;=22,3,IF($GC15&lt;=24,4,IF($GC15&lt;=29,6,5))),IF(AND($E15&lt;&gt;"",$D16&lt;&gt;""),IF($GC15&lt;=22,1,IF($GC15&lt;=24,2,IF($GC15&lt;=29,6,5))),IF(AND($D15&lt;&gt;"",$E16&lt;&gt;""),IF($GC15&lt;=22,5,IF($GC15&lt;=24,6,IF($GC15&lt;=29,2,1))),IF($GC15&lt;=22,5,IF($GC15&lt;=24,6,IF($GC15&lt;=29,4,3))))))))</f>
        <v>1</v>
      </c>
      <c r="FN15" s="777">
        <f>IF(OR(AND($E15&lt;&gt;"",$E16&lt;&gt;""),AND($E15&lt;&gt;"",$E16="",$D16="")),IF(OR($GD15&lt;=22,$GD15&gt;29),1,2),IF(AND($E15="",$D15="",$D16=""),IF(OR($GD15&lt;=22,$GD15&gt;29),3,4),IF(AND($E15="",$D16&lt;&gt;""),IF($GD15&lt;=22,3,IF($GD15&lt;=24,4,IF($GD15&lt;=29,6,5))),IF(AND($E15&lt;&gt;"",$D16&lt;&gt;""),IF($GD15&lt;=22,1,IF($GD15&lt;=24,2,IF($GD15&lt;=29,6,5))),IF(AND($D15&lt;&gt;"",$E16&lt;&gt;""),IF($GD15&lt;=22,5,IF($GD15&lt;=24,6,IF($GD15&lt;=29,2,1))),IF($GD15&lt;=22,5,IF($GD15&lt;=24,6,IF($GD15&lt;=29,4,3))))))))</f>
        <v>1</v>
      </c>
      <c r="FO15" s="777">
        <f>IF(OR(AND($E15&lt;&gt;"",$E16&lt;&gt;""),AND($E15&lt;&gt;"",$E16="",$D16="")),IF(OR($GE15&lt;=22,$GE15&gt;29),1,2),IF(AND($E15="",$D15="",$D16=""),IF(OR($GE15&lt;=22,$GE15&gt;29),3,4),IF(AND($E15="",$D16&lt;&gt;""),IF($GE15&lt;=22,3,IF($GE15&lt;=24,4,IF($GE15&lt;=29,6,5))),IF(AND($E15&lt;&gt;"",$D16&lt;&gt;""),IF($GE15&lt;=22,1,IF($GE15&lt;=24,2,IF($GE15&lt;=29,6,5))),IF(AND($D15&lt;&gt;"",$E16&lt;&gt;""),IF($GE15&lt;=22,5,IF($GE15&lt;=24,6,IF($GE15&lt;=29,2,1))),IF($GE15&lt;=22,5,IF($GE15&lt;=24,6,IF($GE15&lt;=29,4,3))))))))</f>
        <v>2</v>
      </c>
      <c r="FP15" s="777">
        <f>IF(OR(AND($E15&lt;&gt;"",$E16&lt;&gt;""),AND($E15&lt;&gt;"",$E16="",$D16="")),IF(OR($GF15&lt;=22,$GF15&gt;29),1,2),IF(AND($E15="",$D15="",$D16=""),IF(OR($GF15&lt;=22,$GF15&gt;29),3,4),IF(AND($E15="",$D16&lt;&gt;""),IF($GF15&lt;=22,3,IF($GF15&lt;=24,4,IF($GF15&lt;=29,6,5))),IF(AND($E15&lt;&gt;"",$D16&lt;&gt;""),IF($GF15&lt;=22,1,IF($GF15&lt;=24,2,IF($GF15&lt;=29,6,5))),IF(AND($D15&lt;&gt;"",$E16&lt;&gt;""),IF($GF15&lt;=22,5,IF($GF15&lt;=24,6,IF($GF15&lt;=29,2,1))),IF($GF15&lt;=22,5,IF($GF15&lt;=24,6,IF($GF15&lt;=29,4,3))))))))</f>
        <v>2</v>
      </c>
      <c r="FQ15" s="787">
        <f>IF(OR(AND($E15&lt;&gt;"",$E16&lt;&gt;""),AND($E15&lt;&gt;"",$E16="",$D16="")),IF(OR($GG15&lt;=22,$GG15&gt;29),1,2),IF(AND($E15="",$D15="",$D16=""),IF(OR($GG15&lt;=22,$GG15&gt;29),3,4),IF(AND($E15="",$D16&lt;&gt;""),IF($GG15&lt;=22,3,IF($GG15&lt;=24,4,IF($GG15&lt;=29,6,5))),IF(AND($E15&lt;&gt;"",$D16&lt;&gt;""),IF($GG15&lt;=22,1,IF($GG15&lt;=24,2,IF($GG15&lt;=29,6,5))),IF(AND($D15&lt;&gt;"",$E16&lt;&gt;""),IF($GG15&lt;=22,5,IF($GG15&lt;=24,6,IF($GG15&lt;=29,2,1))),IF($GG15&lt;=22,5,IF($GG15&lt;=24,6,IF($GG15&lt;=29,4,3))))))))</f>
        <v>2</v>
      </c>
      <c r="FR15" s="787">
        <f>IF(OR(AND($E15&lt;&gt;"",$E16&lt;&gt;""),AND($E15&lt;&gt;"",$E16="",$D16="")),IF(OR($GH15&lt;=22,$GH15&gt;29),1,2),IF(AND($E15="",$D15="",$D16=""),IF(OR($GH15&lt;=22,$GH15&gt;29),3,4),IF(AND($E15="",$D16&lt;&gt;""),IF($GH15&lt;=22,3,IF($GH15&lt;=24,4,IF($GH15&lt;=29,6,5))),IF(AND($E15&lt;&gt;"",$D16&lt;&gt;""),IF($GH15&lt;=22,1,IF($GH15&lt;=24,2,IF($GH15&lt;=29,6,5))),IF(AND($D15&lt;&gt;"",$E16&lt;&gt;""),IF($GH15&lt;=22,5,IF($GH15&lt;=24,6,IF($GH15&lt;=29,2,1))),IF($GH15&lt;=22,5,IF($GH15&lt;=24,6,IF($GH15&lt;=29,4,3))))))))</f>
        <v>1</v>
      </c>
      <c r="FS15" s="778">
        <f>IF(OR(AND($E15&lt;&gt;"",$E16&lt;&gt;""),AND($E15&lt;&gt;"",$E16="",$D16="")),IF(OR($GI15&lt;=22,$GI15&gt;29),1,2),IF(AND($E15="",$D15="",$D16=""),IF(OR($GI15&lt;=22,$GI15&gt;29),3,4),IF(AND($E15="",$D16&lt;&gt;""),IF($GI15&lt;=22,3,IF($GI15&lt;=24,4,IF($GI15&lt;=29,6,5))),IF(AND($E15&lt;&gt;"",$D16&lt;&gt;""),IF($GI15&lt;=22,1,IF($GI15&lt;=24,2,IF($GI15&lt;=29,6,5))),IF(AND($D15&lt;&gt;"",$E16&lt;&gt;""),IF($GI15&lt;=22,5,IF($GI15&lt;=24,6,IF($GI15&lt;=29,2,1))),IF($GI15&lt;=22,5,IF($GI15&lt;=24,6,IF($GI15&lt;=29,4,3))))))))</f>
        <v>1</v>
      </c>
      <c r="FT15" s="784">
        <f t="shared" ref="FT15:FT42" si="154">IF($AV15=1,IF(AND($BF15&lt;=$GB15-0.25,$BG15&gt;=$GB15),"0.25",0),0)</f>
        <v>0</v>
      </c>
      <c r="FU15" s="785">
        <f t="shared" ref="FU15:FU42" si="155">IF($AW15=1,IF(AND($BF15&lt;=$GC15-0.25,$BG15&gt;=$GC15),"0.25",0),0)</f>
        <v>0</v>
      </c>
      <c r="FV15" s="785">
        <f t="shared" ref="FV15:FV42" si="156">IF($AW15=1,IF(AND($BF15&lt;=$GD15-0.25,$BG15&gt;=$GD15),"0.25",0),0)</f>
        <v>0</v>
      </c>
      <c r="FW15" s="785">
        <f t="shared" ref="FW15:FW42" si="157">IF($AX15=1,IF(AND($BF15&lt;=$GE15-0.25,$BG15&gt;=$GE15),"0.25",0),0)</f>
        <v>0</v>
      </c>
      <c r="FX15" s="785">
        <f t="shared" ref="FX15:FX42" si="158">IF($AY15=1,IF(AND($BF15&lt;=$GF15-0.25,$BG15&gt;=$GF15),"0.25",0),0)</f>
        <v>0</v>
      </c>
      <c r="FY15" s="785">
        <f t="shared" ref="FY15:FY42" si="159">IF($AY15=1,IF(AND($BF15&lt;=$GG15-0.25,$BG15&gt;=$GG15),"0.25",0),0)</f>
        <v>0</v>
      </c>
      <c r="FZ15" s="785">
        <f t="shared" ref="FZ15:FZ42" si="160">IF($AZ15=1,IF(AND($BF15&lt;=$GH15-0.25,$BG15&gt;=$GH15),"0.25",0),0)</f>
        <v>0</v>
      </c>
      <c r="GA15" s="786">
        <f t="shared" ref="GA15:GA42" si="161">IF($AZ15=1,IF(AND($BF15&lt;=$GI15-0.25,$BG15&gt;=$GI15),"0.25",0),0)</f>
        <v>0</v>
      </c>
      <c r="GB15" s="781">
        <f t="shared" si="133"/>
        <v>18</v>
      </c>
      <c r="GC15" s="771">
        <f t="shared" si="134"/>
        <v>19.75</v>
      </c>
      <c r="GD15" s="771">
        <f t="shared" si="135"/>
        <v>20</v>
      </c>
      <c r="GE15" s="771">
        <f t="shared" si="136"/>
        <v>22.25</v>
      </c>
      <c r="GF15" s="771">
        <f t="shared" si="137"/>
        <v>26.75</v>
      </c>
      <c r="GG15" s="771">
        <f t="shared" si="138"/>
        <v>27</v>
      </c>
      <c r="GH15" s="781">
        <f t="shared" si="139"/>
        <v>32.75</v>
      </c>
      <c r="GI15" s="772">
        <f t="shared" si="140"/>
        <v>33</v>
      </c>
      <c r="GJ15" s="555">
        <f t="shared" si="141"/>
        <v>0</v>
      </c>
      <c r="GK15" s="811"/>
      <c r="GL15" s="345"/>
      <c r="GM15" s="329" t="str">
        <f t="shared" si="142"/>
        <v/>
      </c>
      <c r="GN15" s="484" t="str">
        <f t="shared" si="143"/>
        <v/>
      </c>
      <c r="GO15" s="329" t="str">
        <f t="shared" si="144"/>
        <v/>
      </c>
      <c r="GP15" s="116"/>
    </row>
    <row r="16" spans="1:202" ht="18" customHeight="1">
      <c r="A16" s="213"/>
      <c r="B16" s="286" t="str">
        <f t="shared" si="3"/>
        <v>5</v>
      </c>
      <c r="C16" s="287" t="str">
        <f t="shared" si="4"/>
        <v>木</v>
      </c>
      <c r="D16" s="288" t="str">
        <f t="shared" si="5"/>
        <v/>
      </c>
      <c r="E16" s="289">
        <f t="shared" si="6"/>
        <v>1</v>
      </c>
      <c r="F16" s="290"/>
      <c r="G16" s="291"/>
      <c r="H16" s="292" t="str">
        <f t="shared" si="7"/>
        <v/>
      </c>
      <c r="I16" s="835"/>
      <c r="J16" s="836"/>
      <c r="K16" s="293"/>
      <c r="L16" s="824" t="str">
        <f t="shared" si="8"/>
        <v/>
      </c>
      <c r="M16" s="825"/>
      <c r="N16" s="294" t="str">
        <f t="shared" si="52"/>
        <v/>
      </c>
      <c r="O16" s="295" t="str">
        <f t="shared" si="9"/>
        <v/>
      </c>
      <c r="P16" s="296" t="str">
        <f t="shared" si="9"/>
        <v/>
      </c>
      <c r="Q16" s="297" t="str">
        <f t="shared" si="53"/>
        <v/>
      </c>
      <c r="R16" s="298" t="str">
        <f t="shared" si="54"/>
        <v/>
      </c>
      <c r="S16" s="299" t="str">
        <f t="shared" si="54"/>
        <v/>
      </c>
      <c r="T16" s="299" t="str">
        <f t="shared" si="54"/>
        <v/>
      </c>
      <c r="U16" s="299" t="str">
        <f t="shared" si="54"/>
        <v/>
      </c>
      <c r="V16" s="299" t="str">
        <f t="shared" si="54"/>
        <v/>
      </c>
      <c r="W16" s="298" t="str">
        <f t="shared" si="54"/>
        <v/>
      </c>
      <c r="X16" s="299" t="str">
        <f t="shared" si="54"/>
        <v/>
      </c>
      <c r="Y16" s="300" t="str">
        <f t="shared" si="54"/>
        <v/>
      </c>
      <c r="Z16" s="300" t="str">
        <f t="shared" si="54"/>
        <v/>
      </c>
      <c r="AA16" s="300" t="str">
        <f t="shared" si="54"/>
        <v/>
      </c>
      <c r="AB16" s="300" t="str">
        <f t="shared" si="54"/>
        <v/>
      </c>
      <c r="AC16" s="519" t="str">
        <f t="shared" si="55"/>
        <v/>
      </c>
      <c r="AD16" s="516" t="str">
        <f t="shared" si="56"/>
        <v/>
      </c>
      <c r="AE16" s="516" t="str">
        <f t="shared" si="57"/>
        <v/>
      </c>
      <c r="AF16" s="516" t="str">
        <f t="shared" si="153"/>
        <v/>
      </c>
      <c r="AG16" s="516" t="str">
        <f t="shared" si="58"/>
        <v/>
      </c>
      <c r="AH16" s="516" t="str">
        <f t="shared" si="11"/>
        <v/>
      </c>
      <c r="AI16" s="516" t="str">
        <f t="shared" si="59"/>
        <v/>
      </c>
      <c r="AJ16" s="524" t="str">
        <f t="shared" si="12"/>
        <v/>
      </c>
      <c r="AK16" s="518" t="str">
        <f t="shared" si="60"/>
        <v/>
      </c>
      <c r="AL16" s="305" t="str">
        <f t="shared" si="13"/>
        <v/>
      </c>
      <c r="AM16" s="306" t="str">
        <f t="shared" si="14"/>
        <v/>
      </c>
      <c r="AN16" s="307"/>
      <c r="AO16" s="308"/>
      <c r="AP16" s="309" t="str">
        <f t="shared" si="15"/>
        <v/>
      </c>
      <c r="AQ16" s="309" t="str">
        <f t="shared" si="145"/>
        <v/>
      </c>
      <c r="AR16" s="309" t="str">
        <f t="shared" si="146"/>
        <v/>
      </c>
      <c r="AS16" s="310"/>
      <c r="AT16" s="311" t="str">
        <f t="shared" si="61"/>
        <v/>
      </c>
      <c r="AU16" s="312" t="str">
        <f>IF($DI16&lt;0,0,IF($DI16="","",-$DI16))</f>
        <v/>
      </c>
      <c r="AV16" s="794"/>
      <c r="AW16" s="795"/>
      <c r="AX16" s="795"/>
      <c r="AY16" s="795"/>
      <c r="AZ16" s="796"/>
      <c r="BA16" s="330" t="s">
        <v>55</v>
      </c>
      <c r="BB16" s="131" t="str">
        <f t="shared" si="62"/>
        <v>木</v>
      </c>
      <c r="BC16" s="701">
        <v>5</v>
      </c>
      <c r="BD16" s="331" t="str">
        <f t="shared" si="147"/>
        <v/>
      </c>
      <c r="BE16" s="315" t="str">
        <f t="shared" si="63"/>
        <v/>
      </c>
      <c r="BF16" s="332" t="str">
        <f t="shared" si="16"/>
        <v/>
      </c>
      <c r="BG16" s="332" t="str">
        <f t="shared" si="17"/>
        <v/>
      </c>
      <c r="BH16" s="333" t="str">
        <f t="shared" si="18"/>
        <v/>
      </c>
      <c r="BI16" s="333" t="str">
        <f t="shared" si="19"/>
        <v/>
      </c>
      <c r="BJ16" s="334" t="str">
        <f t="shared" si="64"/>
        <v/>
      </c>
      <c r="BK16" s="335" t="str">
        <f t="shared" si="20"/>
        <v/>
      </c>
      <c r="BL16" s="336" t="str">
        <f t="shared" si="21"/>
        <v/>
      </c>
      <c r="BM16" s="336" t="str">
        <f t="shared" si="22"/>
        <v/>
      </c>
      <c r="BN16" s="321" t="str">
        <f t="shared" si="23"/>
        <v/>
      </c>
      <c r="BO16" s="337" t="str">
        <f t="shared" si="24"/>
        <v/>
      </c>
      <c r="BP16" s="338">
        <f t="shared" si="25"/>
        <v>0</v>
      </c>
      <c r="BQ16" s="339">
        <f t="shared" si="26"/>
        <v>0</v>
      </c>
      <c r="BR16" s="339" t="str">
        <f t="shared" si="27"/>
        <v/>
      </c>
      <c r="BS16" s="340" t="str">
        <f t="shared" si="65"/>
        <v/>
      </c>
      <c r="BT16" s="324" t="str">
        <f t="shared" si="28"/>
        <v/>
      </c>
      <c r="BU16" s="340" t="str">
        <f t="shared" si="66"/>
        <v/>
      </c>
      <c r="BV16" s="339" t="str">
        <f t="shared" si="29"/>
        <v/>
      </c>
      <c r="BW16" s="324" t="str">
        <f t="shared" si="67"/>
        <v/>
      </c>
      <c r="BX16" s="324" t="str">
        <f t="shared" si="68"/>
        <v/>
      </c>
      <c r="BY16" s="324" t="str">
        <f t="shared" si="69"/>
        <v/>
      </c>
      <c r="BZ16" s="324">
        <f t="shared" si="30"/>
        <v>0</v>
      </c>
      <c r="CA16" s="324" t="str">
        <f>IF($BV16="","",IF($BF16&lt;22.25,$BV16-$BZ16,IF($BF16&lt;22.5,$BV16-$BZ16-0.25,IF($BF16&lt;22.75,$BV16-$BZ16-0.5,IF($BF16&lt;23,$BV16-$BZ16-0.75,IF($BF16&lt;23.25,$BV16-$BZ16-1,IF($BF16&lt;23.5,$BV16-$BZ16-1.25,IF($BF16&lt;23.75,$BV16-$BZ16-1.5,$BV16-$BZ16-1.75))))))))</f>
        <v/>
      </c>
      <c r="CB16" s="324">
        <f t="shared" si="32"/>
        <v>0</v>
      </c>
      <c r="CC16" s="324">
        <f t="shared" si="33"/>
        <v>0</v>
      </c>
      <c r="CD16" s="324" t="str">
        <f t="shared" si="34"/>
        <v/>
      </c>
      <c r="CE16" s="495">
        <f t="shared" si="70"/>
        <v>41</v>
      </c>
      <c r="CF16" s="324" t="str">
        <f t="shared" si="71"/>
        <v/>
      </c>
      <c r="CG16" s="325">
        <f t="shared" si="35"/>
        <v>0</v>
      </c>
      <c r="CH16" s="341" t="str">
        <f t="shared" si="36"/>
        <v/>
      </c>
      <c r="CI16" s="341" t="str">
        <f t="shared" si="148"/>
        <v/>
      </c>
      <c r="CJ16" s="488">
        <f t="shared" si="37"/>
        <v>0</v>
      </c>
      <c r="CK16" s="301" t="str">
        <f t="shared" si="38"/>
        <v/>
      </c>
      <c r="CL16" s="302" t="str">
        <f t="shared" si="39"/>
        <v/>
      </c>
      <c r="CM16" s="302" t="str">
        <f t="shared" si="40"/>
        <v/>
      </c>
      <c r="CN16" s="302" t="str">
        <f t="shared" si="41"/>
        <v/>
      </c>
      <c r="CO16" s="302" t="str">
        <f t="shared" si="42"/>
        <v/>
      </c>
      <c r="CP16" s="303" t="str">
        <f t="shared" si="43"/>
        <v/>
      </c>
      <c r="CQ16" s="302" t="str">
        <f t="shared" si="72"/>
        <v/>
      </c>
      <c r="CR16" s="304" t="str">
        <f t="shared" si="44"/>
        <v/>
      </c>
      <c r="CS16" s="342" t="str">
        <f t="shared" si="73"/>
        <v/>
      </c>
      <c r="CT16" s="343" t="str">
        <f t="shared" si="45"/>
        <v/>
      </c>
      <c r="CU16" s="342" t="str">
        <f t="shared" si="149"/>
        <v/>
      </c>
      <c r="CV16" s="342" t="str">
        <f t="shared" si="150"/>
        <v/>
      </c>
      <c r="CW16" s="344" t="str">
        <f t="shared" si="151"/>
        <v/>
      </c>
      <c r="CX16" s="343" t="str">
        <f t="shared" si="152"/>
        <v/>
      </c>
      <c r="CY16" s="466" t="str">
        <f t="shared" si="46"/>
        <v/>
      </c>
      <c r="CZ16" s="476" t="str">
        <f t="shared" si="47"/>
        <v/>
      </c>
      <c r="DA16" s="473" t="str">
        <f t="shared" si="48"/>
        <v/>
      </c>
      <c r="DB16" s="474" t="str">
        <f t="shared" si="49"/>
        <v/>
      </c>
      <c r="DC16" s="475">
        <f t="shared" si="74"/>
        <v>0</v>
      </c>
      <c r="DD16" s="476">
        <f t="shared" si="50"/>
        <v>0</v>
      </c>
      <c r="DE16" s="466">
        <f t="shared" si="51"/>
        <v>0</v>
      </c>
      <c r="DF16" s="342" t="str">
        <f t="shared" si="75"/>
        <v/>
      </c>
      <c r="DG16" s="343" t="str">
        <f t="shared" si="76"/>
        <v/>
      </c>
      <c r="DH16" s="326" t="str">
        <f t="shared" si="77"/>
        <v/>
      </c>
      <c r="DI16" s="343" t="str">
        <f t="shared" si="78"/>
        <v/>
      </c>
      <c r="DJ16" s="767">
        <f t="shared" si="79"/>
        <v>0</v>
      </c>
      <c r="DK16" s="768">
        <f t="shared" si="80"/>
        <v>0</v>
      </c>
      <c r="DL16" s="768">
        <f t="shared" si="81"/>
        <v>0</v>
      </c>
      <c r="DM16" s="768">
        <f t="shared" si="82"/>
        <v>0</v>
      </c>
      <c r="DN16" s="768">
        <f t="shared" si="83"/>
        <v>0</v>
      </c>
      <c r="DO16" s="769">
        <f t="shared" si="84"/>
        <v>0</v>
      </c>
      <c r="DP16" s="767">
        <f t="shared" si="85"/>
        <v>0</v>
      </c>
      <c r="DQ16" s="768">
        <f t="shared" si="86"/>
        <v>0</v>
      </c>
      <c r="DR16" s="768">
        <f t="shared" si="87"/>
        <v>0</v>
      </c>
      <c r="DS16" s="768">
        <f t="shared" si="88"/>
        <v>0</v>
      </c>
      <c r="DT16" s="768">
        <f t="shared" si="89"/>
        <v>0</v>
      </c>
      <c r="DU16" s="791">
        <f t="shared" si="90"/>
        <v>0</v>
      </c>
      <c r="DV16" s="791">
        <f t="shared" si="91"/>
        <v>0</v>
      </c>
      <c r="DW16" s="769">
        <f t="shared" si="92"/>
        <v>0</v>
      </c>
      <c r="DX16" s="767">
        <f t="shared" si="93"/>
        <v>0</v>
      </c>
      <c r="DY16" s="768">
        <f t="shared" si="94"/>
        <v>0</v>
      </c>
      <c r="DZ16" s="768">
        <f t="shared" si="95"/>
        <v>0</v>
      </c>
      <c r="EA16" s="768">
        <f t="shared" si="96"/>
        <v>0</v>
      </c>
      <c r="EB16" s="768">
        <f t="shared" si="97"/>
        <v>0</v>
      </c>
      <c r="EC16" s="791">
        <f t="shared" si="98"/>
        <v>0</v>
      </c>
      <c r="ED16" s="791">
        <f t="shared" si="99"/>
        <v>0</v>
      </c>
      <c r="EE16" s="769">
        <f t="shared" si="100"/>
        <v>0</v>
      </c>
      <c r="EF16" s="767">
        <f t="shared" si="101"/>
        <v>0</v>
      </c>
      <c r="EG16" s="768">
        <f t="shared" si="102"/>
        <v>0</v>
      </c>
      <c r="EH16" s="768">
        <f t="shared" si="103"/>
        <v>0</v>
      </c>
      <c r="EI16" s="768">
        <f t="shared" si="104"/>
        <v>0</v>
      </c>
      <c r="EJ16" s="768">
        <f t="shared" si="105"/>
        <v>0</v>
      </c>
      <c r="EK16" s="791">
        <f t="shared" si="106"/>
        <v>0</v>
      </c>
      <c r="EL16" s="791">
        <f t="shared" si="107"/>
        <v>0</v>
      </c>
      <c r="EM16" s="769">
        <f t="shared" si="108"/>
        <v>0</v>
      </c>
      <c r="EN16" s="767">
        <f t="shared" si="109"/>
        <v>0</v>
      </c>
      <c r="EO16" s="768">
        <f t="shared" si="110"/>
        <v>0</v>
      </c>
      <c r="EP16" s="768">
        <f t="shared" si="111"/>
        <v>0</v>
      </c>
      <c r="EQ16" s="768">
        <f t="shared" si="112"/>
        <v>0</v>
      </c>
      <c r="ER16" s="768">
        <f t="shared" si="113"/>
        <v>0</v>
      </c>
      <c r="ES16" s="791">
        <f t="shared" si="114"/>
        <v>0</v>
      </c>
      <c r="ET16" s="791">
        <f t="shared" si="115"/>
        <v>0</v>
      </c>
      <c r="EU16" s="769">
        <f t="shared" si="116"/>
        <v>0</v>
      </c>
      <c r="EV16" s="767">
        <f t="shared" si="117"/>
        <v>0</v>
      </c>
      <c r="EW16" s="768">
        <f t="shared" si="118"/>
        <v>0</v>
      </c>
      <c r="EX16" s="768">
        <f t="shared" si="119"/>
        <v>0</v>
      </c>
      <c r="EY16" s="768">
        <f t="shared" si="120"/>
        <v>0</v>
      </c>
      <c r="EZ16" s="768">
        <f t="shared" si="121"/>
        <v>0</v>
      </c>
      <c r="FA16" s="791">
        <f t="shared" si="122"/>
        <v>0</v>
      </c>
      <c r="FB16" s="791">
        <f t="shared" si="123"/>
        <v>0</v>
      </c>
      <c r="FC16" s="769">
        <f t="shared" si="124"/>
        <v>0</v>
      </c>
      <c r="FD16" s="767">
        <f t="shared" si="125"/>
        <v>0</v>
      </c>
      <c r="FE16" s="768">
        <f t="shared" si="126"/>
        <v>0</v>
      </c>
      <c r="FF16" s="768">
        <f t="shared" si="127"/>
        <v>0</v>
      </c>
      <c r="FG16" s="768">
        <f t="shared" si="128"/>
        <v>0</v>
      </c>
      <c r="FH16" s="768">
        <f t="shared" si="129"/>
        <v>0</v>
      </c>
      <c r="FI16" s="791">
        <f t="shared" si="130"/>
        <v>0</v>
      </c>
      <c r="FJ16" s="791">
        <f t="shared" si="131"/>
        <v>0</v>
      </c>
      <c r="FK16" s="769">
        <f t="shared" si="132"/>
        <v>0</v>
      </c>
      <c r="FL16" s="776">
        <f t="shared" ref="FL16:FL42" si="162">IF(OR(AND($E16&lt;&gt;"",$E17&lt;&gt;""),AND($E16&lt;&gt;"",$E17="",$D17="")),IF(OR($GB16&lt;=22,$GB16&gt;29),1,2),IF(AND($E16="",$D16="",$D17=""),IF(OR($GB16&lt;=22,$GB16&gt;29),3,4),IF(AND($E16="",$D17&lt;&gt;""),IF($GB16&lt;=22,3,IF($GB16&lt;=24,4,IF($GB16&lt;=29,6,5))),IF(AND($E16&lt;&gt;"",$D17&lt;&gt;""),IF($GB16&lt;=22,1,IF($GB16&lt;=24,2,IF($GB16&lt;=29,6,5))),IF(AND($D16&lt;&gt;"",$E17&lt;&gt;""),IF($GB16&lt;=22,5,IF($GB16&lt;=24,6,IF($GB16&lt;=29,2,1))),IF($GB16&lt;=22,5,IF($GB16&lt;=24,6,IF($GB16&lt;=29,4,3))))))))</f>
        <v>1</v>
      </c>
      <c r="FM16" s="777">
        <f t="shared" ref="FM16:FM42" si="163">IF(OR(AND($E16&lt;&gt;"",$E17&lt;&gt;""),AND($E16&lt;&gt;"",$E17="",$D17="")),IF(OR($GC16&lt;=22,$GC16&gt;29),1,2),IF(AND($E16="",$D16="",$D17=""),IF(OR($GC16&lt;=22,$GC16&gt;29),3,4),IF(AND($E16="",$D17&lt;&gt;""),IF($GC16&lt;=22,3,IF($GC16&lt;=24,4,IF($GC16&lt;=29,6,5))),IF(AND($E16&lt;&gt;"",$D17&lt;&gt;""),IF($GC16&lt;=22,1,IF($GC16&lt;=24,2,IF($GC16&lt;=29,6,5))),IF(AND($D16&lt;&gt;"",$E17&lt;&gt;""),IF($GC16&lt;=22,5,IF($GC16&lt;=24,6,IF($GC16&lt;=29,2,1))),IF($GC16&lt;=22,5,IF($GC16&lt;=24,6,IF($GC16&lt;=29,4,3))))))))</f>
        <v>1</v>
      </c>
      <c r="FN16" s="777">
        <f t="shared" ref="FN16:FN42" si="164">IF(OR(AND($E16&lt;&gt;"",$E17&lt;&gt;""),AND($E16&lt;&gt;"",$E17="",$D17="")),IF(OR($GD16&lt;=22,$GD16&gt;29),1,2),IF(AND($E16="",$D16="",$D17=""),IF(OR($GD16&lt;=22,$GD16&gt;29),3,4),IF(AND($E16="",$D17&lt;&gt;""),IF($GD16&lt;=22,3,IF($GD16&lt;=24,4,IF($GD16&lt;=29,6,5))),IF(AND($E16&lt;&gt;"",$D17&lt;&gt;""),IF($GD16&lt;=22,1,IF($GD16&lt;=24,2,IF($GD16&lt;=29,6,5))),IF(AND($D16&lt;&gt;"",$E17&lt;&gt;""),IF($GD16&lt;=22,5,IF($GD16&lt;=24,6,IF($GD16&lt;=29,2,1))),IF($GD16&lt;=22,5,IF($GD16&lt;=24,6,IF($GD16&lt;=29,4,3))))))))</f>
        <v>1</v>
      </c>
      <c r="FO16" s="777">
        <f t="shared" ref="FO16:FO42" si="165">IF(OR(AND($E16&lt;&gt;"",$E17&lt;&gt;""),AND($E16&lt;&gt;"",$E17="",$D17="")),IF(OR($GE16&lt;=22,$GE16&gt;29),1,2),IF(AND($E16="",$D16="",$D17=""),IF(OR($GE16&lt;=22,$GE16&gt;29),3,4),IF(AND($E16="",$D17&lt;&gt;""),IF($GE16&lt;=22,3,IF($GE16&lt;=24,4,IF($GE16&lt;=29,6,5))),IF(AND($E16&lt;&gt;"",$D17&lt;&gt;""),IF($GE16&lt;=22,1,IF($GE16&lt;=24,2,IF($GE16&lt;=29,6,5))),IF(AND($D16&lt;&gt;"",$E17&lt;&gt;""),IF($GE16&lt;=22,5,IF($GE16&lt;=24,6,IF($GE16&lt;=29,2,1))),IF($GE16&lt;=22,5,IF($GE16&lt;=24,6,IF($GE16&lt;=29,4,3))))))))</f>
        <v>2</v>
      </c>
      <c r="FP16" s="777">
        <f t="shared" ref="FP16:FP42" si="166">IF(OR(AND($E16&lt;&gt;"",$E17&lt;&gt;""),AND($E16&lt;&gt;"",$E17="",$D17="")),IF(OR($GF16&lt;=22,$GF16&gt;29),1,2),IF(AND($E16="",$D16="",$D17=""),IF(OR($GF16&lt;=22,$GF16&gt;29),3,4),IF(AND($E16="",$D17&lt;&gt;""),IF($GF16&lt;=22,3,IF($GF16&lt;=24,4,IF($GF16&lt;=29,6,5))),IF(AND($E16&lt;&gt;"",$D17&lt;&gt;""),IF($GF16&lt;=22,1,IF($GF16&lt;=24,2,IF($GF16&lt;=29,6,5))),IF(AND($D16&lt;&gt;"",$E17&lt;&gt;""),IF($GF16&lt;=22,5,IF($GF16&lt;=24,6,IF($GF16&lt;=29,2,1))),IF($GF16&lt;=22,5,IF($GF16&lt;=24,6,IF($GF16&lt;=29,4,3))))))))</f>
        <v>2</v>
      </c>
      <c r="FQ16" s="787">
        <f t="shared" ref="FQ16:FQ42" si="167">IF(OR(AND($E16&lt;&gt;"",$E17&lt;&gt;""),AND($E16&lt;&gt;"",$E17="",$D17="")),IF(OR($GG16&lt;=22,$GG16&gt;29),1,2),IF(AND($E16="",$D16="",$D17=""),IF(OR($GG16&lt;=22,$GG16&gt;29),3,4),IF(AND($E16="",$D17&lt;&gt;""),IF($GG16&lt;=22,3,IF($GG16&lt;=24,4,IF($GG16&lt;=29,6,5))),IF(AND($E16&lt;&gt;"",$D17&lt;&gt;""),IF($GG16&lt;=22,1,IF($GG16&lt;=24,2,IF($GG16&lt;=29,6,5))),IF(AND($D16&lt;&gt;"",$E17&lt;&gt;""),IF($GG16&lt;=22,5,IF($GG16&lt;=24,6,IF($GG16&lt;=29,2,1))),IF($GG16&lt;=22,5,IF($GG16&lt;=24,6,IF($GG16&lt;=29,4,3))))))))</f>
        <v>2</v>
      </c>
      <c r="FR16" s="787">
        <f t="shared" ref="FR16:FR42" si="168">IF(OR(AND($E16&lt;&gt;"",$E17&lt;&gt;""),AND($E16&lt;&gt;"",$E17="",$D17="")),IF(OR($GH16&lt;=22,$GH16&gt;29),1,2),IF(AND($E16="",$D16="",$D17=""),IF(OR($GH16&lt;=22,$GH16&gt;29),3,4),IF(AND($E16="",$D17&lt;&gt;""),IF($GH16&lt;=22,3,IF($GH16&lt;=24,4,IF($GH16&lt;=29,6,5))),IF(AND($E16&lt;&gt;"",$D17&lt;&gt;""),IF($GH16&lt;=22,1,IF($GH16&lt;=24,2,IF($GH16&lt;=29,6,5))),IF(AND($D16&lt;&gt;"",$E17&lt;&gt;""),IF($GH16&lt;=22,5,IF($GH16&lt;=24,6,IF($GH16&lt;=29,2,1))),IF($GH16&lt;=22,5,IF($GH16&lt;=24,6,IF($GH16&lt;=29,4,3))))))))</f>
        <v>1</v>
      </c>
      <c r="FS16" s="778">
        <f t="shared" ref="FS16:FS42" si="169">IF(OR(AND($E16&lt;&gt;"",$E17&lt;&gt;""),AND($E16&lt;&gt;"",$E17="",$D17="")),IF(OR($GI16&lt;=22,$GI16&gt;29),1,2),IF(AND($E16="",$D16="",$D17=""),IF(OR($GI16&lt;=22,$GI16&gt;29),3,4),IF(AND($E16="",$D17&lt;&gt;""),IF($GI16&lt;=22,3,IF($GI16&lt;=24,4,IF($GI16&lt;=29,6,5))),IF(AND($E16&lt;&gt;"",$D17&lt;&gt;""),IF($GI16&lt;=22,1,IF($GI16&lt;=24,2,IF($GI16&lt;=29,6,5))),IF(AND($D16&lt;&gt;"",$E17&lt;&gt;""),IF($GI16&lt;=22,5,IF($GI16&lt;=24,6,IF($GI16&lt;=29,2,1))),IF($GI16&lt;=22,5,IF($GI16&lt;=24,6,IF($GI16&lt;=29,4,3))))))))</f>
        <v>1</v>
      </c>
      <c r="FT16" s="784">
        <f t="shared" si="154"/>
        <v>0</v>
      </c>
      <c r="FU16" s="785">
        <f t="shared" si="155"/>
        <v>0</v>
      </c>
      <c r="FV16" s="785">
        <f t="shared" si="156"/>
        <v>0</v>
      </c>
      <c r="FW16" s="785">
        <f t="shared" si="157"/>
        <v>0</v>
      </c>
      <c r="FX16" s="785">
        <f t="shared" si="158"/>
        <v>0</v>
      </c>
      <c r="FY16" s="785">
        <f t="shared" si="159"/>
        <v>0</v>
      </c>
      <c r="FZ16" s="785">
        <f t="shared" si="160"/>
        <v>0</v>
      </c>
      <c r="GA16" s="786">
        <f t="shared" si="161"/>
        <v>0</v>
      </c>
      <c r="GB16" s="781">
        <f t="shared" si="133"/>
        <v>18</v>
      </c>
      <c r="GC16" s="771">
        <f t="shared" si="134"/>
        <v>19.75</v>
      </c>
      <c r="GD16" s="771">
        <f t="shared" si="135"/>
        <v>20</v>
      </c>
      <c r="GE16" s="771">
        <f t="shared" si="136"/>
        <v>22.25</v>
      </c>
      <c r="GF16" s="771">
        <f t="shared" si="137"/>
        <v>26.75</v>
      </c>
      <c r="GG16" s="771">
        <f t="shared" si="138"/>
        <v>27</v>
      </c>
      <c r="GH16" s="781">
        <f t="shared" si="139"/>
        <v>32.75</v>
      </c>
      <c r="GI16" s="772">
        <f t="shared" si="140"/>
        <v>33</v>
      </c>
      <c r="GJ16" s="555">
        <f t="shared" si="141"/>
        <v>0</v>
      </c>
      <c r="GK16" s="811"/>
      <c r="GL16" s="345"/>
      <c r="GM16" s="329" t="str">
        <f t="shared" si="142"/>
        <v/>
      </c>
      <c r="GN16" s="484" t="str">
        <f t="shared" si="143"/>
        <v/>
      </c>
      <c r="GO16" s="329" t="str">
        <f t="shared" si="144"/>
        <v/>
      </c>
      <c r="GP16" s="116"/>
    </row>
    <row r="17" spans="1:198" ht="18" customHeight="1">
      <c r="A17" s="213"/>
      <c r="B17" s="286" t="str">
        <f t="shared" si="3"/>
        <v>6</v>
      </c>
      <c r="C17" s="287" t="str">
        <f t="shared" si="4"/>
        <v>金</v>
      </c>
      <c r="D17" s="288" t="str">
        <f t="shared" si="5"/>
        <v/>
      </c>
      <c r="E17" s="289">
        <f t="shared" si="6"/>
        <v>1</v>
      </c>
      <c r="F17" s="290"/>
      <c r="G17" s="291"/>
      <c r="H17" s="292" t="str">
        <f t="shared" si="7"/>
        <v/>
      </c>
      <c r="I17" s="835"/>
      <c r="J17" s="836"/>
      <c r="K17" s="293"/>
      <c r="L17" s="824" t="str">
        <f t="shared" si="8"/>
        <v/>
      </c>
      <c r="M17" s="825"/>
      <c r="N17" s="294" t="str">
        <f t="shared" si="52"/>
        <v/>
      </c>
      <c r="O17" s="295" t="str">
        <f t="shared" si="9"/>
        <v/>
      </c>
      <c r="P17" s="296" t="str">
        <f t="shared" si="9"/>
        <v/>
      </c>
      <c r="Q17" s="297" t="str">
        <f t="shared" si="53"/>
        <v/>
      </c>
      <c r="R17" s="298" t="str">
        <f t="shared" si="54"/>
        <v/>
      </c>
      <c r="S17" s="299" t="str">
        <f t="shared" si="54"/>
        <v/>
      </c>
      <c r="T17" s="299" t="str">
        <f t="shared" si="54"/>
        <v/>
      </c>
      <c r="U17" s="299" t="str">
        <f t="shared" si="54"/>
        <v/>
      </c>
      <c r="V17" s="299" t="str">
        <f t="shared" si="54"/>
        <v/>
      </c>
      <c r="W17" s="298" t="str">
        <f t="shared" si="54"/>
        <v/>
      </c>
      <c r="X17" s="299" t="str">
        <f t="shared" si="54"/>
        <v/>
      </c>
      <c r="Y17" s="300" t="str">
        <f t="shared" si="54"/>
        <v/>
      </c>
      <c r="Z17" s="300" t="str">
        <f t="shared" si="54"/>
        <v/>
      </c>
      <c r="AA17" s="300" t="str">
        <f t="shared" si="54"/>
        <v/>
      </c>
      <c r="AB17" s="300" t="str">
        <f t="shared" si="54"/>
        <v/>
      </c>
      <c r="AC17" s="519" t="str">
        <f t="shared" si="55"/>
        <v/>
      </c>
      <c r="AD17" s="516" t="str">
        <f t="shared" si="56"/>
        <v/>
      </c>
      <c r="AE17" s="516" t="str">
        <f t="shared" si="57"/>
        <v/>
      </c>
      <c r="AF17" s="516" t="str">
        <f t="shared" si="153"/>
        <v/>
      </c>
      <c r="AG17" s="516" t="str">
        <f t="shared" si="58"/>
        <v/>
      </c>
      <c r="AH17" s="516" t="str">
        <f t="shared" si="11"/>
        <v/>
      </c>
      <c r="AI17" s="516" t="str">
        <f t="shared" si="59"/>
        <v/>
      </c>
      <c r="AJ17" s="524" t="str">
        <f t="shared" si="12"/>
        <v/>
      </c>
      <c r="AK17" s="518" t="str">
        <f t="shared" si="60"/>
        <v/>
      </c>
      <c r="AL17" s="305" t="str">
        <f t="shared" si="13"/>
        <v/>
      </c>
      <c r="AM17" s="306" t="str">
        <f t="shared" si="14"/>
        <v/>
      </c>
      <c r="AN17" s="307"/>
      <c r="AO17" s="308"/>
      <c r="AP17" s="309" t="str">
        <f t="shared" si="15"/>
        <v/>
      </c>
      <c r="AQ17" s="309" t="str">
        <f t="shared" si="145"/>
        <v/>
      </c>
      <c r="AR17" s="309" t="str">
        <f t="shared" si="146"/>
        <v/>
      </c>
      <c r="AS17" s="310"/>
      <c r="AT17" s="311" t="str">
        <f t="shared" si="61"/>
        <v/>
      </c>
      <c r="AU17" s="312" t="str">
        <f t="shared" ref="AU17:AU42" si="170">IF($DI17&lt;0,0,IF($DI17="","",-$DI17))</f>
        <v/>
      </c>
      <c r="AV17" s="794"/>
      <c r="AW17" s="795"/>
      <c r="AX17" s="795"/>
      <c r="AY17" s="795"/>
      <c r="AZ17" s="796"/>
      <c r="BA17" s="330" t="s">
        <v>56</v>
      </c>
      <c r="BB17" s="131" t="str">
        <f t="shared" si="62"/>
        <v>金</v>
      </c>
      <c r="BC17" s="701">
        <v>6</v>
      </c>
      <c r="BD17" s="331" t="str">
        <f t="shared" si="147"/>
        <v/>
      </c>
      <c r="BE17" s="315" t="str">
        <f t="shared" si="63"/>
        <v/>
      </c>
      <c r="BF17" s="332" t="str">
        <f t="shared" si="16"/>
        <v/>
      </c>
      <c r="BG17" s="332" t="str">
        <f t="shared" si="17"/>
        <v/>
      </c>
      <c r="BH17" s="333" t="str">
        <f t="shared" si="18"/>
        <v/>
      </c>
      <c r="BI17" s="333" t="str">
        <f t="shared" si="19"/>
        <v/>
      </c>
      <c r="BJ17" s="334" t="str">
        <f t="shared" si="64"/>
        <v/>
      </c>
      <c r="BK17" s="335" t="str">
        <f t="shared" si="20"/>
        <v/>
      </c>
      <c r="BL17" s="336" t="str">
        <f t="shared" si="21"/>
        <v/>
      </c>
      <c r="BM17" s="336" t="str">
        <f t="shared" si="22"/>
        <v/>
      </c>
      <c r="BN17" s="321" t="str">
        <f t="shared" si="23"/>
        <v/>
      </c>
      <c r="BO17" s="337" t="str">
        <f t="shared" si="24"/>
        <v/>
      </c>
      <c r="BP17" s="338">
        <f t="shared" si="25"/>
        <v>0</v>
      </c>
      <c r="BQ17" s="339">
        <f t="shared" si="26"/>
        <v>0</v>
      </c>
      <c r="BR17" s="339" t="str">
        <f t="shared" si="27"/>
        <v/>
      </c>
      <c r="BS17" s="340" t="str">
        <f t="shared" si="65"/>
        <v/>
      </c>
      <c r="BT17" s="324" t="str">
        <f t="shared" si="28"/>
        <v/>
      </c>
      <c r="BU17" s="340" t="str">
        <f t="shared" si="66"/>
        <v/>
      </c>
      <c r="BV17" s="339" t="str">
        <f t="shared" si="29"/>
        <v/>
      </c>
      <c r="BW17" s="324" t="str">
        <f t="shared" si="67"/>
        <v/>
      </c>
      <c r="BX17" s="324" t="str">
        <f t="shared" si="68"/>
        <v/>
      </c>
      <c r="BY17" s="324" t="str">
        <f t="shared" si="69"/>
        <v/>
      </c>
      <c r="BZ17" s="324">
        <f t="shared" si="30"/>
        <v>0</v>
      </c>
      <c r="CA17" s="324" t="str">
        <f t="shared" si="31"/>
        <v/>
      </c>
      <c r="CB17" s="324">
        <f t="shared" si="32"/>
        <v>0</v>
      </c>
      <c r="CC17" s="324">
        <f t="shared" si="33"/>
        <v>0</v>
      </c>
      <c r="CD17" s="324" t="str">
        <f t="shared" si="34"/>
        <v/>
      </c>
      <c r="CE17" s="495">
        <f t="shared" si="70"/>
        <v>41</v>
      </c>
      <c r="CF17" s="324" t="str">
        <f t="shared" si="71"/>
        <v/>
      </c>
      <c r="CG17" s="325">
        <f t="shared" si="35"/>
        <v>0</v>
      </c>
      <c r="CH17" s="341" t="str">
        <f t="shared" si="36"/>
        <v/>
      </c>
      <c r="CI17" s="341" t="str">
        <f t="shared" si="148"/>
        <v/>
      </c>
      <c r="CJ17" s="488">
        <f t="shared" si="37"/>
        <v>0</v>
      </c>
      <c r="CK17" s="301" t="str">
        <f t="shared" si="38"/>
        <v/>
      </c>
      <c r="CL17" s="302" t="str">
        <f t="shared" si="39"/>
        <v/>
      </c>
      <c r="CM17" s="302" t="str">
        <f t="shared" si="40"/>
        <v/>
      </c>
      <c r="CN17" s="302" t="str">
        <f t="shared" si="41"/>
        <v/>
      </c>
      <c r="CO17" s="302" t="str">
        <f t="shared" si="42"/>
        <v/>
      </c>
      <c r="CP17" s="303" t="str">
        <f t="shared" si="43"/>
        <v/>
      </c>
      <c r="CQ17" s="302" t="str">
        <f t="shared" si="72"/>
        <v/>
      </c>
      <c r="CR17" s="304" t="str">
        <f t="shared" si="44"/>
        <v/>
      </c>
      <c r="CS17" s="342" t="str">
        <f t="shared" si="73"/>
        <v/>
      </c>
      <c r="CT17" s="343" t="str">
        <f t="shared" si="45"/>
        <v/>
      </c>
      <c r="CU17" s="342" t="str">
        <f t="shared" si="149"/>
        <v/>
      </c>
      <c r="CV17" s="342" t="str">
        <f t="shared" si="150"/>
        <v/>
      </c>
      <c r="CW17" s="344" t="str">
        <f t="shared" si="151"/>
        <v/>
      </c>
      <c r="CX17" s="343" t="str">
        <f t="shared" si="152"/>
        <v/>
      </c>
      <c r="CY17" s="466" t="str">
        <f t="shared" si="46"/>
        <v/>
      </c>
      <c r="CZ17" s="476" t="str">
        <f t="shared" si="47"/>
        <v/>
      </c>
      <c r="DA17" s="473" t="str">
        <f t="shared" si="48"/>
        <v/>
      </c>
      <c r="DB17" s="474" t="str">
        <f t="shared" si="49"/>
        <v/>
      </c>
      <c r="DC17" s="475">
        <f t="shared" si="74"/>
        <v>0</v>
      </c>
      <c r="DD17" s="476">
        <f t="shared" si="50"/>
        <v>0</v>
      </c>
      <c r="DE17" s="466">
        <f t="shared" si="51"/>
        <v>0</v>
      </c>
      <c r="DF17" s="342" t="str">
        <f t="shared" si="75"/>
        <v/>
      </c>
      <c r="DG17" s="343" t="str">
        <f t="shared" si="76"/>
        <v/>
      </c>
      <c r="DH17" s="326" t="str">
        <f t="shared" si="77"/>
        <v/>
      </c>
      <c r="DI17" s="343" t="str">
        <f t="shared" si="78"/>
        <v/>
      </c>
      <c r="DJ17" s="767">
        <f t="shared" si="79"/>
        <v>0</v>
      </c>
      <c r="DK17" s="768">
        <f t="shared" si="80"/>
        <v>0</v>
      </c>
      <c r="DL17" s="768">
        <f t="shared" si="81"/>
        <v>0</v>
      </c>
      <c r="DM17" s="768">
        <f t="shared" si="82"/>
        <v>0</v>
      </c>
      <c r="DN17" s="768">
        <f t="shared" si="83"/>
        <v>0</v>
      </c>
      <c r="DO17" s="769">
        <f t="shared" si="84"/>
        <v>0</v>
      </c>
      <c r="DP17" s="767">
        <f t="shared" si="85"/>
        <v>0</v>
      </c>
      <c r="DQ17" s="768">
        <f t="shared" si="86"/>
        <v>0</v>
      </c>
      <c r="DR17" s="768">
        <f t="shared" si="87"/>
        <v>0</v>
      </c>
      <c r="DS17" s="768">
        <f t="shared" si="88"/>
        <v>0</v>
      </c>
      <c r="DT17" s="768">
        <f t="shared" si="89"/>
        <v>0</v>
      </c>
      <c r="DU17" s="791">
        <f t="shared" si="90"/>
        <v>0</v>
      </c>
      <c r="DV17" s="791">
        <f t="shared" si="91"/>
        <v>0</v>
      </c>
      <c r="DW17" s="769">
        <f t="shared" si="92"/>
        <v>0</v>
      </c>
      <c r="DX17" s="767">
        <f t="shared" si="93"/>
        <v>0</v>
      </c>
      <c r="DY17" s="768">
        <f t="shared" si="94"/>
        <v>0</v>
      </c>
      <c r="DZ17" s="768">
        <f t="shared" si="95"/>
        <v>0</v>
      </c>
      <c r="EA17" s="768">
        <f t="shared" si="96"/>
        <v>0</v>
      </c>
      <c r="EB17" s="768">
        <f t="shared" si="97"/>
        <v>0</v>
      </c>
      <c r="EC17" s="791">
        <f t="shared" si="98"/>
        <v>0</v>
      </c>
      <c r="ED17" s="791">
        <f t="shared" si="99"/>
        <v>0</v>
      </c>
      <c r="EE17" s="769">
        <f t="shared" si="100"/>
        <v>0</v>
      </c>
      <c r="EF17" s="767">
        <f t="shared" si="101"/>
        <v>0</v>
      </c>
      <c r="EG17" s="768">
        <f t="shared" si="102"/>
        <v>0</v>
      </c>
      <c r="EH17" s="768">
        <f t="shared" si="103"/>
        <v>0</v>
      </c>
      <c r="EI17" s="768">
        <f t="shared" si="104"/>
        <v>0</v>
      </c>
      <c r="EJ17" s="768">
        <f t="shared" si="105"/>
        <v>0</v>
      </c>
      <c r="EK17" s="791">
        <f t="shared" si="106"/>
        <v>0</v>
      </c>
      <c r="EL17" s="791">
        <f t="shared" si="107"/>
        <v>0</v>
      </c>
      <c r="EM17" s="769">
        <f t="shared" si="108"/>
        <v>0</v>
      </c>
      <c r="EN17" s="767">
        <f t="shared" si="109"/>
        <v>0</v>
      </c>
      <c r="EO17" s="768">
        <f t="shared" si="110"/>
        <v>0</v>
      </c>
      <c r="EP17" s="768">
        <f t="shared" si="111"/>
        <v>0</v>
      </c>
      <c r="EQ17" s="768">
        <f t="shared" si="112"/>
        <v>0</v>
      </c>
      <c r="ER17" s="768">
        <f t="shared" si="113"/>
        <v>0</v>
      </c>
      <c r="ES17" s="791">
        <f t="shared" si="114"/>
        <v>0</v>
      </c>
      <c r="ET17" s="791">
        <f t="shared" si="115"/>
        <v>0</v>
      </c>
      <c r="EU17" s="769">
        <f t="shared" si="116"/>
        <v>0</v>
      </c>
      <c r="EV17" s="767">
        <f t="shared" si="117"/>
        <v>0</v>
      </c>
      <c r="EW17" s="768">
        <f t="shared" si="118"/>
        <v>0</v>
      </c>
      <c r="EX17" s="768">
        <f t="shared" si="119"/>
        <v>0</v>
      </c>
      <c r="EY17" s="768">
        <f t="shared" si="120"/>
        <v>0</v>
      </c>
      <c r="EZ17" s="768">
        <f t="shared" si="121"/>
        <v>0</v>
      </c>
      <c r="FA17" s="791">
        <f t="shared" si="122"/>
        <v>0</v>
      </c>
      <c r="FB17" s="791">
        <f t="shared" si="123"/>
        <v>0</v>
      </c>
      <c r="FC17" s="769">
        <f t="shared" si="124"/>
        <v>0</v>
      </c>
      <c r="FD17" s="767">
        <f t="shared" si="125"/>
        <v>0</v>
      </c>
      <c r="FE17" s="768">
        <f t="shared" si="126"/>
        <v>0</v>
      </c>
      <c r="FF17" s="768">
        <f t="shared" si="127"/>
        <v>0</v>
      </c>
      <c r="FG17" s="768">
        <f t="shared" si="128"/>
        <v>0</v>
      </c>
      <c r="FH17" s="768">
        <f t="shared" si="129"/>
        <v>0</v>
      </c>
      <c r="FI17" s="791">
        <f t="shared" si="130"/>
        <v>0</v>
      </c>
      <c r="FJ17" s="791">
        <f t="shared" si="131"/>
        <v>0</v>
      </c>
      <c r="FK17" s="769">
        <f t="shared" si="132"/>
        <v>0</v>
      </c>
      <c r="FL17" s="776">
        <f t="shared" si="162"/>
        <v>1</v>
      </c>
      <c r="FM17" s="777">
        <f t="shared" si="163"/>
        <v>1</v>
      </c>
      <c r="FN17" s="777">
        <f t="shared" si="164"/>
        <v>1</v>
      </c>
      <c r="FO17" s="777">
        <f t="shared" si="165"/>
        <v>2</v>
      </c>
      <c r="FP17" s="777">
        <f t="shared" si="166"/>
        <v>2</v>
      </c>
      <c r="FQ17" s="787">
        <f t="shared" si="167"/>
        <v>2</v>
      </c>
      <c r="FR17" s="787">
        <f t="shared" si="168"/>
        <v>1</v>
      </c>
      <c r="FS17" s="778">
        <f t="shared" si="169"/>
        <v>1</v>
      </c>
      <c r="FT17" s="784">
        <f t="shared" si="154"/>
        <v>0</v>
      </c>
      <c r="FU17" s="785">
        <f t="shared" si="155"/>
        <v>0</v>
      </c>
      <c r="FV17" s="785">
        <f t="shared" si="156"/>
        <v>0</v>
      </c>
      <c r="FW17" s="785">
        <f t="shared" si="157"/>
        <v>0</v>
      </c>
      <c r="FX17" s="785">
        <f t="shared" si="158"/>
        <v>0</v>
      </c>
      <c r="FY17" s="785">
        <f t="shared" si="159"/>
        <v>0</v>
      </c>
      <c r="FZ17" s="785">
        <f t="shared" si="160"/>
        <v>0</v>
      </c>
      <c r="GA17" s="786">
        <f t="shared" si="161"/>
        <v>0</v>
      </c>
      <c r="GB17" s="781">
        <f t="shared" si="133"/>
        <v>18</v>
      </c>
      <c r="GC17" s="771">
        <f t="shared" si="134"/>
        <v>19.75</v>
      </c>
      <c r="GD17" s="771">
        <f t="shared" si="135"/>
        <v>20</v>
      </c>
      <c r="GE17" s="771">
        <f t="shared" si="136"/>
        <v>22.25</v>
      </c>
      <c r="GF17" s="771">
        <f t="shared" si="137"/>
        <v>26.75</v>
      </c>
      <c r="GG17" s="771">
        <f t="shared" si="138"/>
        <v>27</v>
      </c>
      <c r="GH17" s="781">
        <f t="shared" si="139"/>
        <v>32.75</v>
      </c>
      <c r="GI17" s="772">
        <f t="shared" si="140"/>
        <v>33</v>
      </c>
      <c r="GJ17" s="555">
        <f t="shared" si="141"/>
        <v>0</v>
      </c>
      <c r="GK17" s="811"/>
      <c r="GL17" s="345"/>
      <c r="GM17" s="329" t="str">
        <f t="shared" si="142"/>
        <v/>
      </c>
      <c r="GN17" s="484" t="str">
        <f t="shared" si="143"/>
        <v/>
      </c>
      <c r="GO17" s="329" t="str">
        <f t="shared" si="144"/>
        <v/>
      </c>
      <c r="GP17" s="116"/>
    </row>
    <row r="18" spans="1:198" ht="18" customHeight="1">
      <c r="A18" s="213"/>
      <c r="B18" s="286" t="str">
        <f t="shared" si="3"/>
        <v>7</v>
      </c>
      <c r="C18" s="287" t="str">
        <f t="shared" si="4"/>
        <v>土</v>
      </c>
      <c r="D18" s="288" t="str">
        <f t="shared" si="5"/>
        <v/>
      </c>
      <c r="E18" s="289" t="str">
        <f t="shared" si="6"/>
        <v/>
      </c>
      <c r="F18" s="290"/>
      <c r="G18" s="291"/>
      <c r="H18" s="292" t="str">
        <f t="shared" si="7"/>
        <v/>
      </c>
      <c r="I18" s="835"/>
      <c r="J18" s="836"/>
      <c r="K18" s="293"/>
      <c r="L18" s="824" t="str">
        <f t="shared" si="8"/>
        <v/>
      </c>
      <c r="M18" s="825"/>
      <c r="N18" s="294" t="str">
        <f t="shared" si="52"/>
        <v/>
      </c>
      <c r="O18" s="295" t="str">
        <f t="shared" si="9"/>
        <v/>
      </c>
      <c r="P18" s="296" t="str">
        <f t="shared" si="9"/>
        <v/>
      </c>
      <c r="Q18" s="297" t="str">
        <f t="shared" si="53"/>
        <v/>
      </c>
      <c r="R18" s="298" t="str">
        <f t="shared" si="54"/>
        <v/>
      </c>
      <c r="S18" s="299" t="str">
        <f t="shared" si="54"/>
        <v/>
      </c>
      <c r="T18" s="299" t="str">
        <f t="shared" si="54"/>
        <v/>
      </c>
      <c r="U18" s="299" t="str">
        <f t="shared" si="54"/>
        <v/>
      </c>
      <c r="V18" s="299" t="str">
        <f t="shared" si="54"/>
        <v/>
      </c>
      <c r="W18" s="298" t="str">
        <f t="shared" si="54"/>
        <v/>
      </c>
      <c r="X18" s="299" t="str">
        <f t="shared" si="54"/>
        <v/>
      </c>
      <c r="Y18" s="300" t="str">
        <f t="shared" si="54"/>
        <v/>
      </c>
      <c r="Z18" s="300" t="str">
        <f t="shared" si="54"/>
        <v/>
      </c>
      <c r="AA18" s="300" t="str">
        <f t="shared" si="54"/>
        <v/>
      </c>
      <c r="AB18" s="300" t="str">
        <f t="shared" si="54"/>
        <v/>
      </c>
      <c r="AC18" s="519" t="str">
        <f t="shared" si="55"/>
        <v/>
      </c>
      <c r="AD18" s="516" t="str">
        <f t="shared" si="56"/>
        <v/>
      </c>
      <c r="AE18" s="516" t="str">
        <f t="shared" si="57"/>
        <v/>
      </c>
      <c r="AF18" s="516" t="str">
        <f t="shared" si="153"/>
        <v/>
      </c>
      <c r="AG18" s="516" t="str">
        <f t="shared" si="58"/>
        <v/>
      </c>
      <c r="AH18" s="516" t="str">
        <f t="shared" si="11"/>
        <v/>
      </c>
      <c r="AI18" s="516" t="str">
        <f t="shared" si="59"/>
        <v/>
      </c>
      <c r="AJ18" s="524" t="str">
        <f t="shared" si="12"/>
        <v/>
      </c>
      <c r="AK18" s="518" t="str">
        <f t="shared" si="60"/>
        <v/>
      </c>
      <c r="AL18" s="305" t="str">
        <f t="shared" si="13"/>
        <v/>
      </c>
      <c r="AM18" s="306" t="str">
        <f t="shared" si="14"/>
        <v/>
      </c>
      <c r="AN18" s="307"/>
      <c r="AO18" s="308"/>
      <c r="AP18" s="309" t="str">
        <f t="shared" si="15"/>
        <v/>
      </c>
      <c r="AQ18" s="309" t="str">
        <f t="shared" si="145"/>
        <v/>
      </c>
      <c r="AR18" s="309" t="str">
        <f t="shared" si="146"/>
        <v/>
      </c>
      <c r="AS18" s="310"/>
      <c r="AT18" s="311" t="str">
        <f t="shared" si="61"/>
        <v/>
      </c>
      <c r="AU18" s="312" t="str">
        <f t="shared" si="170"/>
        <v/>
      </c>
      <c r="AV18" s="794"/>
      <c r="AW18" s="795"/>
      <c r="AX18" s="795"/>
      <c r="AY18" s="795"/>
      <c r="AZ18" s="796"/>
      <c r="BA18" s="330" t="s">
        <v>57</v>
      </c>
      <c r="BB18" s="131" t="str">
        <f t="shared" si="62"/>
        <v>土</v>
      </c>
      <c r="BC18" s="701">
        <v>7</v>
      </c>
      <c r="BD18" s="331">
        <f t="shared" si="147"/>
        <v>1</v>
      </c>
      <c r="BE18" s="315" t="str">
        <f t="shared" si="63"/>
        <v/>
      </c>
      <c r="BF18" s="332" t="str">
        <f t="shared" si="16"/>
        <v/>
      </c>
      <c r="BG18" s="332" t="str">
        <f t="shared" si="17"/>
        <v/>
      </c>
      <c r="BH18" s="333" t="str">
        <f t="shared" si="18"/>
        <v/>
      </c>
      <c r="BI18" s="333" t="str">
        <f t="shared" si="19"/>
        <v/>
      </c>
      <c r="BJ18" s="334" t="str">
        <f t="shared" si="64"/>
        <v/>
      </c>
      <c r="BK18" s="335" t="str">
        <f t="shared" si="20"/>
        <v/>
      </c>
      <c r="BL18" s="336" t="str">
        <f t="shared" si="21"/>
        <v/>
      </c>
      <c r="BM18" s="336" t="str">
        <f t="shared" si="22"/>
        <v/>
      </c>
      <c r="BN18" s="321" t="str">
        <f t="shared" si="23"/>
        <v/>
      </c>
      <c r="BO18" s="337" t="str">
        <f t="shared" si="24"/>
        <v/>
      </c>
      <c r="BP18" s="338">
        <f t="shared" si="25"/>
        <v>0</v>
      </c>
      <c r="BQ18" s="339">
        <f t="shared" si="26"/>
        <v>0</v>
      </c>
      <c r="BR18" s="339" t="str">
        <f t="shared" si="27"/>
        <v/>
      </c>
      <c r="BS18" s="340" t="str">
        <f t="shared" si="65"/>
        <v/>
      </c>
      <c r="BT18" s="324" t="str">
        <f t="shared" si="28"/>
        <v/>
      </c>
      <c r="BU18" s="340" t="str">
        <f t="shared" si="66"/>
        <v/>
      </c>
      <c r="BV18" s="339" t="str">
        <f t="shared" si="29"/>
        <v/>
      </c>
      <c r="BW18" s="324" t="str">
        <f t="shared" si="67"/>
        <v/>
      </c>
      <c r="BX18" s="324" t="str">
        <f t="shared" si="68"/>
        <v/>
      </c>
      <c r="BY18" s="324" t="str">
        <f t="shared" si="69"/>
        <v/>
      </c>
      <c r="BZ18" s="324">
        <f t="shared" si="30"/>
        <v>0</v>
      </c>
      <c r="CA18" s="324" t="str">
        <f t="shared" si="31"/>
        <v/>
      </c>
      <c r="CB18" s="324">
        <f t="shared" si="32"/>
        <v>0</v>
      </c>
      <c r="CC18" s="324">
        <f t="shared" si="33"/>
        <v>0</v>
      </c>
      <c r="CD18" s="324" t="str">
        <f t="shared" si="34"/>
        <v/>
      </c>
      <c r="CE18" s="495">
        <f t="shared" si="70"/>
        <v>41</v>
      </c>
      <c r="CF18" s="324" t="str">
        <f t="shared" si="71"/>
        <v/>
      </c>
      <c r="CG18" s="325">
        <f t="shared" si="35"/>
        <v>0</v>
      </c>
      <c r="CH18" s="341" t="str">
        <f t="shared" si="36"/>
        <v/>
      </c>
      <c r="CI18" s="341" t="str">
        <f t="shared" si="148"/>
        <v/>
      </c>
      <c r="CJ18" s="488">
        <f t="shared" si="37"/>
        <v>0</v>
      </c>
      <c r="CK18" s="301" t="str">
        <f t="shared" si="38"/>
        <v/>
      </c>
      <c r="CL18" s="302" t="str">
        <f t="shared" si="39"/>
        <v/>
      </c>
      <c r="CM18" s="302" t="str">
        <f t="shared" si="40"/>
        <v/>
      </c>
      <c r="CN18" s="302" t="str">
        <f t="shared" si="41"/>
        <v/>
      </c>
      <c r="CO18" s="302" t="str">
        <f t="shared" si="42"/>
        <v/>
      </c>
      <c r="CP18" s="303" t="str">
        <f t="shared" si="43"/>
        <v/>
      </c>
      <c r="CQ18" s="302" t="str">
        <f t="shared" si="72"/>
        <v/>
      </c>
      <c r="CR18" s="304" t="str">
        <f t="shared" si="44"/>
        <v/>
      </c>
      <c r="CS18" s="342" t="str">
        <f t="shared" si="73"/>
        <v/>
      </c>
      <c r="CT18" s="343" t="str">
        <f t="shared" si="45"/>
        <v/>
      </c>
      <c r="CU18" s="342" t="str">
        <f t="shared" si="149"/>
        <v/>
      </c>
      <c r="CV18" s="342" t="str">
        <f t="shared" si="150"/>
        <v/>
      </c>
      <c r="CW18" s="344" t="str">
        <f t="shared" si="151"/>
        <v/>
      </c>
      <c r="CX18" s="343" t="str">
        <f t="shared" si="152"/>
        <v/>
      </c>
      <c r="CY18" s="466" t="str">
        <f t="shared" si="46"/>
        <v/>
      </c>
      <c r="CZ18" s="476" t="str">
        <f t="shared" si="47"/>
        <v/>
      </c>
      <c r="DA18" s="473" t="str">
        <f t="shared" si="48"/>
        <v/>
      </c>
      <c r="DB18" s="474" t="str">
        <f t="shared" si="49"/>
        <v/>
      </c>
      <c r="DC18" s="475">
        <f t="shared" si="74"/>
        <v>0</v>
      </c>
      <c r="DD18" s="476">
        <f t="shared" si="50"/>
        <v>0</v>
      </c>
      <c r="DE18" s="466">
        <f t="shared" si="51"/>
        <v>0</v>
      </c>
      <c r="DF18" s="342" t="str">
        <f t="shared" si="75"/>
        <v/>
      </c>
      <c r="DG18" s="343" t="str">
        <f t="shared" si="76"/>
        <v/>
      </c>
      <c r="DH18" s="326" t="str">
        <f t="shared" si="77"/>
        <v/>
      </c>
      <c r="DI18" s="343" t="str">
        <f t="shared" si="78"/>
        <v/>
      </c>
      <c r="DJ18" s="767">
        <f t="shared" si="79"/>
        <v>0</v>
      </c>
      <c r="DK18" s="768">
        <f t="shared" si="80"/>
        <v>0</v>
      </c>
      <c r="DL18" s="768">
        <f t="shared" si="81"/>
        <v>0</v>
      </c>
      <c r="DM18" s="768">
        <f t="shared" si="82"/>
        <v>0</v>
      </c>
      <c r="DN18" s="768">
        <f t="shared" si="83"/>
        <v>0</v>
      </c>
      <c r="DO18" s="769">
        <f t="shared" si="84"/>
        <v>0</v>
      </c>
      <c r="DP18" s="767">
        <f t="shared" si="85"/>
        <v>0</v>
      </c>
      <c r="DQ18" s="768">
        <f t="shared" si="86"/>
        <v>0</v>
      </c>
      <c r="DR18" s="768">
        <f t="shared" si="87"/>
        <v>0</v>
      </c>
      <c r="DS18" s="768">
        <f t="shared" si="88"/>
        <v>0</v>
      </c>
      <c r="DT18" s="768">
        <f t="shared" si="89"/>
        <v>0</v>
      </c>
      <c r="DU18" s="791">
        <f t="shared" si="90"/>
        <v>0</v>
      </c>
      <c r="DV18" s="791">
        <f t="shared" si="91"/>
        <v>0</v>
      </c>
      <c r="DW18" s="769">
        <f t="shared" si="92"/>
        <v>0</v>
      </c>
      <c r="DX18" s="767">
        <f t="shared" si="93"/>
        <v>0</v>
      </c>
      <c r="DY18" s="768">
        <f t="shared" si="94"/>
        <v>0</v>
      </c>
      <c r="DZ18" s="768">
        <f t="shared" si="95"/>
        <v>0</v>
      </c>
      <c r="EA18" s="768">
        <f t="shared" si="96"/>
        <v>0</v>
      </c>
      <c r="EB18" s="768">
        <f t="shared" si="97"/>
        <v>0</v>
      </c>
      <c r="EC18" s="791">
        <f t="shared" si="98"/>
        <v>0</v>
      </c>
      <c r="ED18" s="791">
        <f t="shared" si="99"/>
        <v>0</v>
      </c>
      <c r="EE18" s="769">
        <f t="shared" si="100"/>
        <v>0</v>
      </c>
      <c r="EF18" s="767">
        <f t="shared" si="101"/>
        <v>0</v>
      </c>
      <c r="EG18" s="768">
        <f t="shared" si="102"/>
        <v>0</v>
      </c>
      <c r="EH18" s="768">
        <f t="shared" si="103"/>
        <v>0</v>
      </c>
      <c r="EI18" s="768">
        <f t="shared" si="104"/>
        <v>0</v>
      </c>
      <c r="EJ18" s="768">
        <f t="shared" si="105"/>
        <v>0</v>
      </c>
      <c r="EK18" s="791">
        <f t="shared" si="106"/>
        <v>0</v>
      </c>
      <c r="EL18" s="791">
        <f t="shared" si="107"/>
        <v>0</v>
      </c>
      <c r="EM18" s="769">
        <f t="shared" si="108"/>
        <v>0</v>
      </c>
      <c r="EN18" s="767">
        <f t="shared" si="109"/>
        <v>0</v>
      </c>
      <c r="EO18" s="768">
        <f t="shared" si="110"/>
        <v>0</v>
      </c>
      <c r="EP18" s="768">
        <f t="shared" si="111"/>
        <v>0</v>
      </c>
      <c r="EQ18" s="768">
        <f t="shared" si="112"/>
        <v>0</v>
      </c>
      <c r="ER18" s="768">
        <f t="shared" si="113"/>
        <v>0</v>
      </c>
      <c r="ES18" s="791">
        <f t="shared" si="114"/>
        <v>0</v>
      </c>
      <c r="ET18" s="791">
        <f t="shared" si="115"/>
        <v>0</v>
      </c>
      <c r="EU18" s="769">
        <f t="shared" si="116"/>
        <v>0</v>
      </c>
      <c r="EV18" s="767">
        <f t="shared" si="117"/>
        <v>0</v>
      </c>
      <c r="EW18" s="768">
        <f t="shared" si="118"/>
        <v>0</v>
      </c>
      <c r="EX18" s="768">
        <f t="shared" si="119"/>
        <v>0</v>
      </c>
      <c r="EY18" s="768">
        <f t="shared" si="120"/>
        <v>0</v>
      </c>
      <c r="EZ18" s="768">
        <f t="shared" si="121"/>
        <v>0</v>
      </c>
      <c r="FA18" s="791">
        <f t="shared" si="122"/>
        <v>0</v>
      </c>
      <c r="FB18" s="791">
        <f t="shared" si="123"/>
        <v>0</v>
      </c>
      <c r="FC18" s="769">
        <f t="shared" si="124"/>
        <v>0</v>
      </c>
      <c r="FD18" s="767">
        <f t="shared" si="125"/>
        <v>0</v>
      </c>
      <c r="FE18" s="768">
        <f t="shared" si="126"/>
        <v>0</v>
      </c>
      <c r="FF18" s="768">
        <f t="shared" si="127"/>
        <v>0</v>
      </c>
      <c r="FG18" s="768">
        <f t="shared" si="128"/>
        <v>0</v>
      </c>
      <c r="FH18" s="768">
        <f t="shared" si="129"/>
        <v>0</v>
      </c>
      <c r="FI18" s="791">
        <f t="shared" si="130"/>
        <v>0</v>
      </c>
      <c r="FJ18" s="791">
        <f t="shared" si="131"/>
        <v>0</v>
      </c>
      <c r="FK18" s="769">
        <f t="shared" si="132"/>
        <v>0</v>
      </c>
      <c r="FL18" s="776">
        <f t="shared" si="162"/>
        <v>3</v>
      </c>
      <c r="FM18" s="777">
        <f t="shared" si="163"/>
        <v>3</v>
      </c>
      <c r="FN18" s="777">
        <f t="shared" si="164"/>
        <v>3</v>
      </c>
      <c r="FO18" s="777">
        <f t="shared" si="165"/>
        <v>4</v>
      </c>
      <c r="FP18" s="777">
        <f t="shared" si="166"/>
        <v>6</v>
      </c>
      <c r="FQ18" s="787">
        <f t="shared" si="167"/>
        <v>6</v>
      </c>
      <c r="FR18" s="787">
        <f t="shared" si="168"/>
        <v>5</v>
      </c>
      <c r="FS18" s="778">
        <f t="shared" si="169"/>
        <v>5</v>
      </c>
      <c r="FT18" s="784">
        <f t="shared" si="154"/>
        <v>0</v>
      </c>
      <c r="FU18" s="785">
        <f t="shared" si="155"/>
        <v>0</v>
      </c>
      <c r="FV18" s="785">
        <f t="shared" si="156"/>
        <v>0</v>
      </c>
      <c r="FW18" s="785">
        <f t="shared" si="157"/>
        <v>0</v>
      </c>
      <c r="FX18" s="785">
        <f t="shared" si="158"/>
        <v>0</v>
      </c>
      <c r="FY18" s="785">
        <f t="shared" si="159"/>
        <v>0</v>
      </c>
      <c r="FZ18" s="785">
        <f t="shared" si="160"/>
        <v>0</v>
      </c>
      <c r="GA18" s="786">
        <f t="shared" si="161"/>
        <v>0</v>
      </c>
      <c r="GB18" s="781">
        <f t="shared" si="133"/>
        <v>18</v>
      </c>
      <c r="GC18" s="771">
        <f t="shared" si="134"/>
        <v>19.75</v>
      </c>
      <c r="GD18" s="771">
        <f t="shared" si="135"/>
        <v>20</v>
      </c>
      <c r="GE18" s="771">
        <f t="shared" si="136"/>
        <v>22.25</v>
      </c>
      <c r="GF18" s="771">
        <f t="shared" si="137"/>
        <v>26.75</v>
      </c>
      <c r="GG18" s="771">
        <f t="shared" si="138"/>
        <v>27</v>
      </c>
      <c r="GH18" s="781">
        <f t="shared" si="139"/>
        <v>32.75</v>
      </c>
      <c r="GI18" s="772">
        <f t="shared" si="140"/>
        <v>33</v>
      </c>
      <c r="GJ18" s="555">
        <f t="shared" si="141"/>
        <v>0</v>
      </c>
      <c r="GK18" s="811"/>
      <c r="GL18" s="345"/>
      <c r="GM18" s="329" t="str">
        <f t="shared" si="142"/>
        <v/>
      </c>
      <c r="GN18" s="484" t="str">
        <f t="shared" si="143"/>
        <v/>
      </c>
      <c r="GO18" s="329" t="str">
        <f t="shared" si="144"/>
        <v/>
      </c>
      <c r="GP18" s="116"/>
    </row>
    <row r="19" spans="1:198" ht="18" customHeight="1">
      <c r="A19" s="213"/>
      <c r="B19" s="286" t="str">
        <f t="shared" si="3"/>
        <v>8</v>
      </c>
      <c r="C19" s="287" t="str">
        <f t="shared" si="4"/>
        <v>日</v>
      </c>
      <c r="D19" s="288">
        <f t="shared" si="5"/>
        <v>1</v>
      </c>
      <c r="E19" s="289" t="str">
        <f t="shared" si="6"/>
        <v/>
      </c>
      <c r="F19" s="290"/>
      <c r="G19" s="291"/>
      <c r="H19" s="292" t="str">
        <f t="shared" si="7"/>
        <v/>
      </c>
      <c r="I19" s="835"/>
      <c r="J19" s="836"/>
      <c r="K19" s="293"/>
      <c r="L19" s="824" t="str">
        <f t="shared" si="8"/>
        <v/>
      </c>
      <c r="M19" s="825"/>
      <c r="N19" s="294" t="str">
        <f t="shared" si="52"/>
        <v/>
      </c>
      <c r="O19" s="295" t="str">
        <f t="shared" si="9"/>
        <v/>
      </c>
      <c r="P19" s="296" t="str">
        <f t="shared" si="9"/>
        <v/>
      </c>
      <c r="Q19" s="297" t="str">
        <f t="shared" si="53"/>
        <v/>
      </c>
      <c r="R19" s="298" t="str">
        <f t="shared" si="54"/>
        <v/>
      </c>
      <c r="S19" s="299" t="str">
        <f t="shared" si="54"/>
        <v/>
      </c>
      <c r="T19" s="299" t="str">
        <f t="shared" si="54"/>
        <v/>
      </c>
      <c r="U19" s="299" t="str">
        <f t="shared" si="54"/>
        <v/>
      </c>
      <c r="V19" s="299" t="str">
        <f t="shared" si="54"/>
        <v/>
      </c>
      <c r="W19" s="298" t="str">
        <f t="shared" si="54"/>
        <v/>
      </c>
      <c r="X19" s="299" t="str">
        <f t="shared" si="54"/>
        <v/>
      </c>
      <c r="Y19" s="300" t="str">
        <f t="shared" si="54"/>
        <v/>
      </c>
      <c r="Z19" s="300" t="str">
        <f t="shared" si="54"/>
        <v/>
      </c>
      <c r="AA19" s="300" t="str">
        <f t="shared" si="54"/>
        <v/>
      </c>
      <c r="AB19" s="300" t="str">
        <f t="shared" si="54"/>
        <v/>
      </c>
      <c r="AC19" s="519" t="str">
        <f t="shared" si="55"/>
        <v/>
      </c>
      <c r="AD19" s="516" t="str">
        <f t="shared" si="56"/>
        <v/>
      </c>
      <c r="AE19" s="516" t="str">
        <f t="shared" si="57"/>
        <v/>
      </c>
      <c r="AF19" s="516" t="str">
        <f t="shared" si="153"/>
        <v/>
      </c>
      <c r="AG19" s="516" t="str">
        <f t="shared" si="58"/>
        <v/>
      </c>
      <c r="AH19" s="516" t="str">
        <f t="shared" si="11"/>
        <v/>
      </c>
      <c r="AI19" s="516" t="str">
        <f t="shared" si="59"/>
        <v/>
      </c>
      <c r="AJ19" s="524" t="str">
        <f t="shared" si="12"/>
        <v/>
      </c>
      <c r="AK19" s="518" t="str">
        <f t="shared" si="60"/>
        <v/>
      </c>
      <c r="AL19" s="305" t="str">
        <f t="shared" si="13"/>
        <v/>
      </c>
      <c r="AM19" s="306" t="str">
        <f t="shared" si="14"/>
        <v/>
      </c>
      <c r="AN19" s="307"/>
      <c r="AO19" s="308"/>
      <c r="AP19" s="309" t="str">
        <f t="shared" si="15"/>
        <v/>
      </c>
      <c r="AQ19" s="309" t="str">
        <f t="shared" si="145"/>
        <v/>
      </c>
      <c r="AR19" s="309" t="str">
        <f t="shared" si="146"/>
        <v/>
      </c>
      <c r="AS19" s="310"/>
      <c r="AT19" s="311" t="str">
        <f t="shared" si="61"/>
        <v/>
      </c>
      <c r="AU19" s="312" t="str">
        <f t="shared" si="170"/>
        <v/>
      </c>
      <c r="AV19" s="794"/>
      <c r="AW19" s="795"/>
      <c r="AX19" s="795"/>
      <c r="AY19" s="795"/>
      <c r="AZ19" s="796"/>
      <c r="BA19" s="330" t="s">
        <v>58</v>
      </c>
      <c r="BB19" s="131" t="str">
        <f t="shared" ref="BB19:BB42" si="171">IF(BB18="月","火",IF(BB18="火","水",IF(BB18="水","木",IF(BB18="木","金",IF(BB18="金","土",IF(BB18="土","日",IF(BB18="日","月")))))))</f>
        <v>日</v>
      </c>
      <c r="BC19" s="701">
        <v>8</v>
      </c>
      <c r="BD19" s="331">
        <f t="shared" si="147"/>
        <v>1</v>
      </c>
      <c r="BE19" s="315" t="str">
        <f t="shared" si="63"/>
        <v/>
      </c>
      <c r="BF19" s="332" t="str">
        <f t="shared" si="16"/>
        <v/>
      </c>
      <c r="BG19" s="332" t="str">
        <f t="shared" si="17"/>
        <v/>
      </c>
      <c r="BH19" s="333" t="str">
        <f t="shared" si="18"/>
        <v/>
      </c>
      <c r="BI19" s="333" t="str">
        <f t="shared" si="19"/>
        <v/>
      </c>
      <c r="BJ19" s="334" t="str">
        <f t="shared" si="64"/>
        <v/>
      </c>
      <c r="BK19" s="335" t="str">
        <f t="shared" si="20"/>
        <v/>
      </c>
      <c r="BL19" s="336" t="str">
        <f t="shared" si="21"/>
        <v/>
      </c>
      <c r="BM19" s="336" t="str">
        <f t="shared" si="22"/>
        <v/>
      </c>
      <c r="BN19" s="321" t="str">
        <f t="shared" si="23"/>
        <v/>
      </c>
      <c r="BO19" s="337" t="str">
        <f t="shared" si="24"/>
        <v/>
      </c>
      <c r="BP19" s="338">
        <f t="shared" si="25"/>
        <v>0</v>
      </c>
      <c r="BQ19" s="339">
        <f t="shared" si="26"/>
        <v>0</v>
      </c>
      <c r="BR19" s="339" t="str">
        <f t="shared" si="27"/>
        <v/>
      </c>
      <c r="BS19" s="340" t="str">
        <f t="shared" si="65"/>
        <v/>
      </c>
      <c r="BT19" s="324" t="str">
        <f t="shared" si="28"/>
        <v/>
      </c>
      <c r="BU19" s="340" t="str">
        <f t="shared" si="66"/>
        <v/>
      </c>
      <c r="BV19" s="339" t="str">
        <f t="shared" si="29"/>
        <v/>
      </c>
      <c r="BW19" s="324" t="str">
        <f t="shared" si="67"/>
        <v/>
      </c>
      <c r="BX19" s="324" t="str">
        <f t="shared" si="68"/>
        <v/>
      </c>
      <c r="BY19" s="324" t="str">
        <f t="shared" si="69"/>
        <v/>
      </c>
      <c r="BZ19" s="324">
        <f t="shared" si="30"/>
        <v>0</v>
      </c>
      <c r="CA19" s="324" t="str">
        <f t="shared" si="31"/>
        <v/>
      </c>
      <c r="CB19" s="324">
        <f t="shared" si="32"/>
        <v>0</v>
      </c>
      <c r="CC19" s="324">
        <f t="shared" si="33"/>
        <v>0</v>
      </c>
      <c r="CD19" s="324" t="str">
        <f t="shared" si="34"/>
        <v/>
      </c>
      <c r="CE19" s="495">
        <f t="shared" si="70"/>
        <v>41</v>
      </c>
      <c r="CF19" s="324" t="str">
        <f t="shared" si="71"/>
        <v/>
      </c>
      <c r="CG19" s="325">
        <f t="shared" si="35"/>
        <v>0</v>
      </c>
      <c r="CH19" s="341" t="str">
        <f t="shared" si="36"/>
        <v/>
      </c>
      <c r="CI19" s="341" t="str">
        <f t="shared" si="148"/>
        <v/>
      </c>
      <c r="CJ19" s="488">
        <f t="shared" si="37"/>
        <v>0</v>
      </c>
      <c r="CK19" s="301" t="str">
        <f t="shared" si="38"/>
        <v/>
      </c>
      <c r="CL19" s="302" t="str">
        <f t="shared" si="39"/>
        <v/>
      </c>
      <c r="CM19" s="302" t="str">
        <f t="shared" si="40"/>
        <v/>
      </c>
      <c r="CN19" s="302" t="str">
        <f t="shared" si="41"/>
        <v/>
      </c>
      <c r="CO19" s="302" t="str">
        <f t="shared" si="42"/>
        <v/>
      </c>
      <c r="CP19" s="303" t="str">
        <f t="shared" si="43"/>
        <v/>
      </c>
      <c r="CQ19" s="302" t="str">
        <f t="shared" si="72"/>
        <v/>
      </c>
      <c r="CR19" s="304" t="str">
        <f t="shared" si="44"/>
        <v/>
      </c>
      <c r="CS19" s="342" t="str">
        <f t="shared" si="73"/>
        <v/>
      </c>
      <c r="CT19" s="343" t="str">
        <f t="shared" si="45"/>
        <v/>
      </c>
      <c r="CU19" s="342" t="str">
        <f t="shared" si="149"/>
        <v/>
      </c>
      <c r="CV19" s="342" t="str">
        <f t="shared" si="150"/>
        <v/>
      </c>
      <c r="CW19" s="344" t="str">
        <f t="shared" si="151"/>
        <v/>
      </c>
      <c r="CX19" s="343" t="str">
        <f t="shared" si="152"/>
        <v/>
      </c>
      <c r="CY19" s="466" t="str">
        <f t="shared" si="46"/>
        <v/>
      </c>
      <c r="CZ19" s="476" t="str">
        <f t="shared" si="47"/>
        <v/>
      </c>
      <c r="DA19" s="473" t="str">
        <f t="shared" si="48"/>
        <v/>
      </c>
      <c r="DB19" s="474" t="str">
        <f t="shared" si="49"/>
        <v/>
      </c>
      <c r="DC19" s="475">
        <f t="shared" si="74"/>
        <v>0</v>
      </c>
      <c r="DD19" s="476">
        <f t="shared" si="50"/>
        <v>0</v>
      </c>
      <c r="DE19" s="466">
        <f t="shared" si="51"/>
        <v>0</v>
      </c>
      <c r="DF19" s="342" t="str">
        <f t="shared" si="75"/>
        <v/>
      </c>
      <c r="DG19" s="343" t="str">
        <f t="shared" si="76"/>
        <v/>
      </c>
      <c r="DH19" s="326" t="str">
        <f t="shared" si="77"/>
        <v/>
      </c>
      <c r="DI19" s="343" t="str">
        <f t="shared" si="78"/>
        <v/>
      </c>
      <c r="DJ19" s="767">
        <f t="shared" si="79"/>
        <v>0</v>
      </c>
      <c r="DK19" s="768">
        <f t="shared" si="80"/>
        <v>0</v>
      </c>
      <c r="DL19" s="768">
        <f t="shared" si="81"/>
        <v>0</v>
      </c>
      <c r="DM19" s="768">
        <f t="shared" si="82"/>
        <v>0</v>
      </c>
      <c r="DN19" s="768">
        <f t="shared" si="83"/>
        <v>0</v>
      </c>
      <c r="DO19" s="769">
        <f t="shared" si="84"/>
        <v>0</v>
      </c>
      <c r="DP19" s="767">
        <f t="shared" si="85"/>
        <v>0</v>
      </c>
      <c r="DQ19" s="768">
        <f t="shared" si="86"/>
        <v>0</v>
      </c>
      <c r="DR19" s="768">
        <f t="shared" si="87"/>
        <v>0</v>
      </c>
      <c r="DS19" s="768">
        <f t="shared" si="88"/>
        <v>0</v>
      </c>
      <c r="DT19" s="768">
        <f t="shared" si="89"/>
        <v>0</v>
      </c>
      <c r="DU19" s="791">
        <f t="shared" si="90"/>
        <v>0</v>
      </c>
      <c r="DV19" s="791">
        <f t="shared" si="91"/>
        <v>0</v>
      </c>
      <c r="DW19" s="769">
        <f t="shared" si="92"/>
        <v>0</v>
      </c>
      <c r="DX19" s="767">
        <f t="shared" si="93"/>
        <v>0</v>
      </c>
      <c r="DY19" s="768">
        <f t="shared" si="94"/>
        <v>0</v>
      </c>
      <c r="DZ19" s="768">
        <f t="shared" si="95"/>
        <v>0</v>
      </c>
      <c r="EA19" s="768">
        <f t="shared" si="96"/>
        <v>0</v>
      </c>
      <c r="EB19" s="768">
        <f t="shared" si="97"/>
        <v>0</v>
      </c>
      <c r="EC19" s="791">
        <f t="shared" si="98"/>
        <v>0</v>
      </c>
      <c r="ED19" s="791">
        <f t="shared" si="99"/>
        <v>0</v>
      </c>
      <c r="EE19" s="769">
        <f t="shared" si="100"/>
        <v>0</v>
      </c>
      <c r="EF19" s="767">
        <f t="shared" si="101"/>
        <v>0</v>
      </c>
      <c r="EG19" s="768">
        <f t="shared" si="102"/>
        <v>0</v>
      </c>
      <c r="EH19" s="768">
        <f t="shared" si="103"/>
        <v>0</v>
      </c>
      <c r="EI19" s="768">
        <f t="shared" si="104"/>
        <v>0</v>
      </c>
      <c r="EJ19" s="768">
        <f t="shared" si="105"/>
        <v>0</v>
      </c>
      <c r="EK19" s="791">
        <f t="shared" si="106"/>
        <v>0</v>
      </c>
      <c r="EL19" s="791">
        <f t="shared" si="107"/>
        <v>0</v>
      </c>
      <c r="EM19" s="769">
        <f t="shared" si="108"/>
        <v>0</v>
      </c>
      <c r="EN19" s="767">
        <f t="shared" si="109"/>
        <v>0</v>
      </c>
      <c r="EO19" s="768">
        <f t="shared" si="110"/>
        <v>0</v>
      </c>
      <c r="EP19" s="768">
        <f t="shared" si="111"/>
        <v>0</v>
      </c>
      <c r="EQ19" s="768">
        <f t="shared" si="112"/>
        <v>0</v>
      </c>
      <c r="ER19" s="768">
        <f t="shared" si="113"/>
        <v>0</v>
      </c>
      <c r="ES19" s="791">
        <f t="shared" si="114"/>
        <v>0</v>
      </c>
      <c r="ET19" s="791">
        <f t="shared" si="115"/>
        <v>0</v>
      </c>
      <c r="EU19" s="769">
        <f t="shared" si="116"/>
        <v>0</v>
      </c>
      <c r="EV19" s="767">
        <f t="shared" si="117"/>
        <v>0</v>
      </c>
      <c r="EW19" s="768">
        <f t="shared" si="118"/>
        <v>0</v>
      </c>
      <c r="EX19" s="768">
        <f t="shared" si="119"/>
        <v>0</v>
      </c>
      <c r="EY19" s="768">
        <f t="shared" si="120"/>
        <v>0</v>
      </c>
      <c r="EZ19" s="768">
        <f t="shared" si="121"/>
        <v>0</v>
      </c>
      <c r="FA19" s="791">
        <f t="shared" si="122"/>
        <v>0</v>
      </c>
      <c r="FB19" s="791">
        <f t="shared" si="123"/>
        <v>0</v>
      </c>
      <c r="FC19" s="769">
        <f t="shared" si="124"/>
        <v>0</v>
      </c>
      <c r="FD19" s="767">
        <f t="shared" si="125"/>
        <v>0</v>
      </c>
      <c r="FE19" s="768">
        <f t="shared" si="126"/>
        <v>0</v>
      </c>
      <c r="FF19" s="768">
        <f t="shared" si="127"/>
        <v>0</v>
      </c>
      <c r="FG19" s="768">
        <f t="shared" si="128"/>
        <v>0</v>
      </c>
      <c r="FH19" s="768">
        <f t="shared" si="129"/>
        <v>0</v>
      </c>
      <c r="FI19" s="791">
        <f t="shared" si="130"/>
        <v>0</v>
      </c>
      <c r="FJ19" s="791">
        <f t="shared" si="131"/>
        <v>0</v>
      </c>
      <c r="FK19" s="769">
        <f t="shared" si="132"/>
        <v>0</v>
      </c>
      <c r="FL19" s="776">
        <f t="shared" si="162"/>
        <v>5</v>
      </c>
      <c r="FM19" s="777">
        <f t="shared" si="163"/>
        <v>5</v>
      </c>
      <c r="FN19" s="777">
        <f t="shared" si="164"/>
        <v>5</v>
      </c>
      <c r="FO19" s="777">
        <f t="shared" si="165"/>
        <v>6</v>
      </c>
      <c r="FP19" s="777">
        <f t="shared" si="166"/>
        <v>2</v>
      </c>
      <c r="FQ19" s="787">
        <f t="shared" si="167"/>
        <v>2</v>
      </c>
      <c r="FR19" s="787">
        <f t="shared" si="168"/>
        <v>1</v>
      </c>
      <c r="FS19" s="778">
        <f t="shared" si="169"/>
        <v>1</v>
      </c>
      <c r="FT19" s="784">
        <f t="shared" si="154"/>
        <v>0</v>
      </c>
      <c r="FU19" s="785">
        <f t="shared" si="155"/>
        <v>0</v>
      </c>
      <c r="FV19" s="785">
        <f t="shared" si="156"/>
        <v>0</v>
      </c>
      <c r="FW19" s="785">
        <f t="shared" si="157"/>
        <v>0</v>
      </c>
      <c r="FX19" s="785">
        <f t="shared" si="158"/>
        <v>0</v>
      </c>
      <c r="FY19" s="785">
        <f t="shared" si="159"/>
        <v>0</v>
      </c>
      <c r="FZ19" s="785">
        <f t="shared" si="160"/>
        <v>0</v>
      </c>
      <c r="GA19" s="786">
        <f t="shared" si="161"/>
        <v>0</v>
      </c>
      <c r="GB19" s="781">
        <f t="shared" si="133"/>
        <v>18</v>
      </c>
      <c r="GC19" s="771">
        <f t="shared" si="134"/>
        <v>19.75</v>
      </c>
      <c r="GD19" s="771">
        <f t="shared" si="135"/>
        <v>20</v>
      </c>
      <c r="GE19" s="771">
        <f t="shared" si="136"/>
        <v>22.25</v>
      </c>
      <c r="GF19" s="771">
        <f t="shared" si="137"/>
        <v>26.75</v>
      </c>
      <c r="GG19" s="771">
        <f t="shared" si="138"/>
        <v>27</v>
      </c>
      <c r="GH19" s="781">
        <f t="shared" si="139"/>
        <v>32.75</v>
      </c>
      <c r="GI19" s="772">
        <f t="shared" si="140"/>
        <v>33</v>
      </c>
      <c r="GJ19" s="555">
        <f t="shared" si="141"/>
        <v>0</v>
      </c>
      <c r="GK19" s="811"/>
      <c r="GL19" s="345"/>
      <c r="GM19" s="329" t="str">
        <f t="shared" si="142"/>
        <v/>
      </c>
      <c r="GN19" s="484" t="str">
        <f t="shared" si="143"/>
        <v/>
      </c>
      <c r="GO19" s="329" t="str">
        <f t="shared" si="144"/>
        <v/>
      </c>
      <c r="GP19" s="116"/>
    </row>
    <row r="20" spans="1:198" ht="18" customHeight="1">
      <c r="A20" s="213"/>
      <c r="B20" s="286" t="str">
        <f t="shared" si="3"/>
        <v>9</v>
      </c>
      <c r="C20" s="287" t="str">
        <f t="shared" si="4"/>
        <v>月</v>
      </c>
      <c r="D20" s="288" t="str">
        <f t="shared" si="5"/>
        <v/>
      </c>
      <c r="E20" s="289">
        <f t="shared" si="6"/>
        <v>1</v>
      </c>
      <c r="F20" s="290"/>
      <c r="G20" s="291"/>
      <c r="H20" s="292" t="str">
        <f t="shared" si="7"/>
        <v/>
      </c>
      <c r="I20" s="835"/>
      <c r="J20" s="836"/>
      <c r="K20" s="293"/>
      <c r="L20" s="824" t="str">
        <f t="shared" si="8"/>
        <v/>
      </c>
      <c r="M20" s="825"/>
      <c r="N20" s="294" t="str">
        <f t="shared" si="52"/>
        <v/>
      </c>
      <c r="O20" s="295" t="str">
        <f t="shared" si="9"/>
        <v/>
      </c>
      <c r="P20" s="296" t="str">
        <f t="shared" si="9"/>
        <v/>
      </c>
      <c r="Q20" s="297" t="str">
        <f t="shared" si="53"/>
        <v/>
      </c>
      <c r="R20" s="298" t="str">
        <f t="shared" si="54"/>
        <v/>
      </c>
      <c r="S20" s="299" t="str">
        <f t="shared" si="54"/>
        <v/>
      </c>
      <c r="T20" s="299" t="str">
        <f t="shared" si="54"/>
        <v/>
      </c>
      <c r="U20" s="299" t="str">
        <f t="shared" si="54"/>
        <v/>
      </c>
      <c r="V20" s="299" t="str">
        <f t="shared" si="54"/>
        <v/>
      </c>
      <c r="W20" s="298" t="str">
        <f t="shared" si="54"/>
        <v/>
      </c>
      <c r="X20" s="299" t="str">
        <f t="shared" si="54"/>
        <v/>
      </c>
      <c r="Y20" s="300" t="str">
        <f t="shared" si="54"/>
        <v/>
      </c>
      <c r="Z20" s="300" t="str">
        <f t="shared" si="54"/>
        <v/>
      </c>
      <c r="AA20" s="300" t="str">
        <f t="shared" si="54"/>
        <v/>
      </c>
      <c r="AB20" s="300" t="str">
        <f t="shared" si="54"/>
        <v/>
      </c>
      <c r="AC20" s="519" t="str">
        <f t="shared" si="55"/>
        <v/>
      </c>
      <c r="AD20" s="516" t="str">
        <f t="shared" si="56"/>
        <v/>
      </c>
      <c r="AE20" s="516" t="str">
        <f t="shared" si="57"/>
        <v/>
      </c>
      <c r="AF20" s="516" t="str">
        <f t="shared" si="153"/>
        <v/>
      </c>
      <c r="AG20" s="516" t="str">
        <f t="shared" si="58"/>
        <v/>
      </c>
      <c r="AH20" s="516" t="str">
        <f t="shared" si="11"/>
        <v/>
      </c>
      <c r="AI20" s="516" t="str">
        <f t="shared" si="59"/>
        <v/>
      </c>
      <c r="AJ20" s="524" t="str">
        <f t="shared" si="12"/>
        <v/>
      </c>
      <c r="AK20" s="518" t="str">
        <f t="shared" si="60"/>
        <v/>
      </c>
      <c r="AL20" s="305" t="str">
        <f t="shared" si="13"/>
        <v/>
      </c>
      <c r="AM20" s="306" t="str">
        <f t="shared" si="14"/>
        <v/>
      </c>
      <c r="AN20" s="307"/>
      <c r="AO20" s="308"/>
      <c r="AP20" s="309" t="str">
        <f t="shared" si="15"/>
        <v/>
      </c>
      <c r="AQ20" s="309" t="str">
        <f t="shared" si="145"/>
        <v/>
      </c>
      <c r="AR20" s="309" t="str">
        <f t="shared" si="146"/>
        <v/>
      </c>
      <c r="AS20" s="310"/>
      <c r="AT20" s="311" t="str">
        <f t="shared" si="61"/>
        <v/>
      </c>
      <c r="AU20" s="312" t="str">
        <f t="shared" si="170"/>
        <v/>
      </c>
      <c r="AV20" s="794"/>
      <c r="AW20" s="795"/>
      <c r="AX20" s="795"/>
      <c r="AY20" s="795"/>
      <c r="AZ20" s="796"/>
      <c r="BA20" s="330" t="s">
        <v>59</v>
      </c>
      <c r="BB20" s="131" t="str">
        <f t="shared" si="171"/>
        <v>月</v>
      </c>
      <c r="BC20" s="701">
        <v>9</v>
      </c>
      <c r="BD20" s="331" t="str">
        <f t="shared" si="147"/>
        <v/>
      </c>
      <c r="BE20" s="315" t="str">
        <f t="shared" si="63"/>
        <v/>
      </c>
      <c r="BF20" s="332" t="str">
        <f t="shared" si="16"/>
        <v/>
      </c>
      <c r="BG20" s="332" t="str">
        <f t="shared" si="17"/>
        <v/>
      </c>
      <c r="BH20" s="333" t="str">
        <f t="shared" si="18"/>
        <v/>
      </c>
      <c r="BI20" s="333" t="str">
        <f t="shared" si="19"/>
        <v/>
      </c>
      <c r="BJ20" s="334" t="str">
        <f t="shared" si="64"/>
        <v/>
      </c>
      <c r="BK20" s="335" t="str">
        <f t="shared" si="20"/>
        <v/>
      </c>
      <c r="BL20" s="336" t="str">
        <f t="shared" si="21"/>
        <v/>
      </c>
      <c r="BM20" s="336" t="str">
        <f t="shared" si="22"/>
        <v/>
      </c>
      <c r="BN20" s="321" t="str">
        <f t="shared" si="23"/>
        <v/>
      </c>
      <c r="BO20" s="337" t="str">
        <f t="shared" si="24"/>
        <v/>
      </c>
      <c r="BP20" s="338">
        <f t="shared" si="25"/>
        <v>0</v>
      </c>
      <c r="BQ20" s="339">
        <f t="shared" si="26"/>
        <v>0</v>
      </c>
      <c r="BR20" s="339" t="str">
        <f t="shared" si="27"/>
        <v/>
      </c>
      <c r="BS20" s="340" t="str">
        <f t="shared" si="65"/>
        <v/>
      </c>
      <c r="BT20" s="324" t="str">
        <f t="shared" si="28"/>
        <v/>
      </c>
      <c r="BU20" s="340" t="str">
        <f t="shared" si="66"/>
        <v/>
      </c>
      <c r="BV20" s="339" t="str">
        <f t="shared" si="29"/>
        <v/>
      </c>
      <c r="BW20" s="324" t="str">
        <f t="shared" si="67"/>
        <v/>
      </c>
      <c r="BX20" s="324" t="str">
        <f t="shared" si="68"/>
        <v/>
      </c>
      <c r="BY20" s="324" t="str">
        <f t="shared" si="69"/>
        <v/>
      </c>
      <c r="BZ20" s="324">
        <f t="shared" si="30"/>
        <v>0</v>
      </c>
      <c r="CA20" s="324" t="str">
        <f t="shared" si="31"/>
        <v/>
      </c>
      <c r="CB20" s="324">
        <f t="shared" si="32"/>
        <v>0</v>
      </c>
      <c r="CC20" s="324">
        <f t="shared" si="33"/>
        <v>0</v>
      </c>
      <c r="CD20" s="324" t="str">
        <f t="shared" si="34"/>
        <v/>
      </c>
      <c r="CE20" s="495">
        <f t="shared" si="70"/>
        <v>41</v>
      </c>
      <c r="CF20" s="324" t="str">
        <f t="shared" si="71"/>
        <v/>
      </c>
      <c r="CG20" s="325">
        <f t="shared" si="35"/>
        <v>0</v>
      </c>
      <c r="CH20" s="341" t="str">
        <f t="shared" si="36"/>
        <v/>
      </c>
      <c r="CI20" s="341" t="str">
        <f t="shared" si="148"/>
        <v/>
      </c>
      <c r="CJ20" s="488">
        <f t="shared" si="37"/>
        <v>0</v>
      </c>
      <c r="CK20" s="301" t="str">
        <f t="shared" si="38"/>
        <v/>
      </c>
      <c r="CL20" s="302" t="str">
        <f t="shared" si="39"/>
        <v/>
      </c>
      <c r="CM20" s="302" t="str">
        <f t="shared" si="40"/>
        <v/>
      </c>
      <c r="CN20" s="302" t="str">
        <f t="shared" si="41"/>
        <v/>
      </c>
      <c r="CO20" s="302" t="str">
        <f t="shared" si="42"/>
        <v/>
      </c>
      <c r="CP20" s="303" t="str">
        <f t="shared" si="43"/>
        <v/>
      </c>
      <c r="CQ20" s="302" t="str">
        <f t="shared" si="72"/>
        <v/>
      </c>
      <c r="CR20" s="304" t="str">
        <f t="shared" si="44"/>
        <v/>
      </c>
      <c r="CS20" s="342" t="str">
        <f t="shared" si="73"/>
        <v/>
      </c>
      <c r="CT20" s="343" t="str">
        <f t="shared" si="45"/>
        <v/>
      </c>
      <c r="CU20" s="342" t="str">
        <f t="shared" si="149"/>
        <v/>
      </c>
      <c r="CV20" s="342" t="str">
        <f t="shared" si="150"/>
        <v/>
      </c>
      <c r="CW20" s="344" t="str">
        <f t="shared" si="151"/>
        <v/>
      </c>
      <c r="CX20" s="343" t="str">
        <f t="shared" si="152"/>
        <v/>
      </c>
      <c r="CY20" s="466" t="str">
        <f t="shared" si="46"/>
        <v/>
      </c>
      <c r="CZ20" s="476" t="str">
        <f t="shared" si="47"/>
        <v/>
      </c>
      <c r="DA20" s="473" t="str">
        <f t="shared" si="48"/>
        <v/>
      </c>
      <c r="DB20" s="474" t="str">
        <f t="shared" si="49"/>
        <v/>
      </c>
      <c r="DC20" s="475">
        <f t="shared" si="74"/>
        <v>0</v>
      </c>
      <c r="DD20" s="476">
        <f t="shared" si="50"/>
        <v>0</v>
      </c>
      <c r="DE20" s="466">
        <f t="shared" si="51"/>
        <v>0</v>
      </c>
      <c r="DF20" s="342" t="str">
        <f t="shared" si="75"/>
        <v/>
      </c>
      <c r="DG20" s="343" t="str">
        <f t="shared" si="76"/>
        <v/>
      </c>
      <c r="DH20" s="326" t="str">
        <f t="shared" si="77"/>
        <v/>
      </c>
      <c r="DI20" s="343" t="str">
        <f t="shared" si="78"/>
        <v/>
      </c>
      <c r="DJ20" s="767">
        <f t="shared" si="79"/>
        <v>0</v>
      </c>
      <c r="DK20" s="768">
        <f t="shared" si="80"/>
        <v>0</v>
      </c>
      <c r="DL20" s="768">
        <f t="shared" si="81"/>
        <v>0</v>
      </c>
      <c r="DM20" s="768">
        <f t="shared" si="82"/>
        <v>0</v>
      </c>
      <c r="DN20" s="768">
        <f t="shared" si="83"/>
        <v>0</v>
      </c>
      <c r="DO20" s="769">
        <f t="shared" si="84"/>
        <v>0</v>
      </c>
      <c r="DP20" s="767">
        <f t="shared" si="85"/>
        <v>0</v>
      </c>
      <c r="DQ20" s="768">
        <f t="shared" si="86"/>
        <v>0</v>
      </c>
      <c r="DR20" s="768">
        <f t="shared" si="87"/>
        <v>0</v>
      </c>
      <c r="DS20" s="768">
        <f t="shared" si="88"/>
        <v>0</v>
      </c>
      <c r="DT20" s="768">
        <f t="shared" si="89"/>
        <v>0</v>
      </c>
      <c r="DU20" s="791">
        <f t="shared" si="90"/>
        <v>0</v>
      </c>
      <c r="DV20" s="791">
        <f t="shared" si="91"/>
        <v>0</v>
      </c>
      <c r="DW20" s="769">
        <f t="shared" si="92"/>
        <v>0</v>
      </c>
      <c r="DX20" s="767">
        <f t="shared" si="93"/>
        <v>0</v>
      </c>
      <c r="DY20" s="768">
        <f t="shared" si="94"/>
        <v>0</v>
      </c>
      <c r="DZ20" s="768">
        <f t="shared" si="95"/>
        <v>0</v>
      </c>
      <c r="EA20" s="768">
        <f t="shared" si="96"/>
        <v>0</v>
      </c>
      <c r="EB20" s="768">
        <f t="shared" si="97"/>
        <v>0</v>
      </c>
      <c r="EC20" s="791">
        <f t="shared" si="98"/>
        <v>0</v>
      </c>
      <c r="ED20" s="791">
        <f t="shared" si="99"/>
        <v>0</v>
      </c>
      <c r="EE20" s="769">
        <f t="shared" si="100"/>
        <v>0</v>
      </c>
      <c r="EF20" s="767">
        <f t="shared" si="101"/>
        <v>0</v>
      </c>
      <c r="EG20" s="768">
        <f t="shared" si="102"/>
        <v>0</v>
      </c>
      <c r="EH20" s="768">
        <f t="shared" si="103"/>
        <v>0</v>
      </c>
      <c r="EI20" s="768">
        <f t="shared" si="104"/>
        <v>0</v>
      </c>
      <c r="EJ20" s="768">
        <f t="shared" si="105"/>
        <v>0</v>
      </c>
      <c r="EK20" s="791">
        <f t="shared" si="106"/>
        <v>0</v>
      </c>
      <c r="EL20" s="791">
        <f t="shared" si="107"/>
        <v>0</v>
      </c>
      <c r="EM20" s="769">
        <f t="shared" si="108"/>
        <v>0</v>
      </c>
      <c r="EN20" s="767">
        <f t="shared" si="109"/>
        <v>0</v>
      </c>
      <c r="EO20" s="768">
        <f t="shared" si="110"/>
        <v>0</v>
      </c>
      <c r="EP20" s="768">
        <f t="shared" si="111"/>
        <v>0</v>
      </c>
      <c r="EQ20" s="768">
        <f t="shared" si="112"/>
        <v>0</v>
      </c>
      <c r="ER20" s="768">
        <f t="shared" si="113"/>
        <v>0</v>
      </c>
      <c r="ES20" s="791">
        <f t="shared" si="114"/>
        <v>0</v>
      </c>
      <c r="ET20" s="791">
        <f t="shared" si="115"/>
        <v>0</v>
      </c>
      <c r="EU20" s="769">
        <f t="shared" si="116"/>
        <v>0</v>
      </c>
      <c r="EV20" s="767">
        <f t="shared" si="117"/>
        <v>0</v>
      </c>
      <c r="EW20" s="768">
        <f t="shared" si="118"/>
        <v>0</v>
      </c>
      <c r="EX20" s="768">
        <f t="shared" si="119"/>
        <v>0</v>
      </c>
      <c r="EY20" s="768">
        <f t="shared" si="120"/>
        <v>0</v>
      </c>
      <c r="EZ20" s="768">
        <f t="shared" si="121"/>
        <v>0</v>
      </c>
      <c r="FA20" s="791">
        <f t="shared" si="122"/>
        <v>0</v>
      </c>
      <c r="FB20" s="791">
        <f t="shared" si="123"/>
        <v>0</v>
      </c>
      <c r="FC20" s="769">
        <f t="shared" si="124"/>
        <v>0</v>
      </c>
      <c r="FD20" s="767">
        <f t="shared" si="125"/>
        <v>0</v>
      </c>
      <c r="FE20" s="768">
        <f t="shared" si="126"/>
        <v>0</v>
      </c>
      <c r="FF20" s="768">
        <f t="shared" si="127"/>
        <v>0</v>
      </c>
      <c r="FG20" s="768">
        <f t="shared" si="128"/>
        <v>0</v>
      </c>
      <c r="FH20" s="768">
        <f t="shared" si="129"/>
        <v>0</v>
      </c>
      <c r="FI20" s="791">
        <f t="shared" si="130"/>
        <v>0</v>
      </c>
      <c r="FJ20" s="791">
        <f t="shared" si="131"/>
        <v>0</v>
      </c>
      <c r="FK20" s="769">
        <f t="shared" si="132"/>
        <v>0</v>
      </c>
      <c r="FL20" s="776">
        <f t="shared" si="162"/>
        <v>1</v>
      </c>
      <c r="FM20" s="777">
        <f t="shared" si="163"/>
        <v>1</v>
      </c>
      <c r="FN20" s="777">
        <f t="shared" si="164"/>
        <v>1</v>
      </c>
      <c r="FO20" s="777">
        <f t="shared" si="165"/>
        <v>2</v>
      </c>
      <c r="FP20" s="777">
        <f t="shared" si="166"/>
        <v>2</v>
      </c>
      <c r="FQ20" s="787">
        <f t="shared" si="167"/>
        <v>2</v>
      </c>
      <c r="FR20" s="787">
        <f t="shared" si="168"/>
        <v>1</v>
      </c>
      <c r="FS20" s="778">
        <f t="shared" si="169"/>
        <v>1</v>
      </c>
      <c r="FT20" s="784">
        <f t="shared" si="154"/>
        <v>0</v>
      </c>
      <c r="FU20" s="785">
        <f t="shared" si="155"/>
        <v>0</v>
      </c>
      <c r="FV20" s="785">
        <f t="shared" si="156"/>
        <v>0</v>
      </c>
      <c r="FW20" s="785">
        <f t="shared" si="157"/>
        <v>0</v>
      </c>
      <c r="FX20" s="785">
        <f t="shared" si="158"/>
        <v>0</v>
      </c>
      <c r="FY20" s="785">
        <f t="shared" si="159"/>
        <v>0</v>
      </c>
      <c r="FZ20" s="785">
        <f t="shared" si="160"/>
        <v>0</v>
      </c>
      <c r="GA20" s="786">
        <f t="shared" si="161"/>
        <v>0</v>
      </c>
      <c r="GB20" s="781">
        <f t="shared" si="133"/>
        <v>18</v>
      </c>
      <c r="GC20" s="771">
        <f t="shared" si="134"/>
        <v>19.75</v>
      </c>
      <c r="GD20" s="771">
        <f t="shared" si="135"/>
        <v>20</v>
      </c>
      <c r="GE20" s="771">
        <f t="shared" si="136"/>
        <v>22.25</v>
      </c>
      <c r="GF20" s="771">
        <f t="shared" si="137"/>
        <v>26.75</v>
      </c>
      <c r="GG20" s="771">
        <f t="shared" si="138"/>
        <v>27</v>
      </c>
      <c r="GH20" s="781">
        <f t="shared" si="139"/>
        <v>32.75</v>
      </c>
      <c r="GI20" s="772">
        <f t="shared" si="140"/>
        <v>33</v>
      </c>
      <c r="GJ20" s="555">
        <f t="shared" si="141"/>
        <v>0</v>
      </c>
      <c r="GK20" s="811"/>
      <c r="GL20" s="345"/>
      <c r="GM20" s="329" t="str">
        <f t="shared" si="142"/>
        <v/>
      </c>
      <c r="GN20" s="484" t="str">
        <f t="shared" si="143"/>
        <v/>
      </c>
      <c r="GO20" s="329" t="str">
        <f t="shared" si="144"/>
        <v/>
      </c>
      <c r="GP20" s="116"/>
    </row>
    <row r="21" spans="1:198" ht="18" customHeight="1">
      <c r="A21" s="213"/>
      <c r="B21" s="286" t="str">
        <f t="shared" si="3"/>
        <v>10</v>
      </c>
      <c r="C21" s="287" t="str">
        <f t="shared" si="4"/>
        <v>火</v>
      </c>
      <c r="D21" s="288" t="str">
        <f t="shared" si="5"/>
        <v/>
      </c>
      <c r="E21" s="289">
        <f t="shared" si="6"/>
        <v>1</v>
      </c>
      <c r="F21" s="290"/>
      <c r="G21" s="291"/>
      <c r="H21" s="292" t="str">
        <f t="shared" si="7"/>
        <v/>
      </c>
      <c r="I21" s="835"/>
      <c r="J21" s="836"/>
      <c r="K21" s="293"/>
      <c r="L21" s="824" t="str">
        <f t="shared" si="8"/>
        <v/>
      </c>
      <c r="M21" s="825"/>
      <c r="N21" s="294" t="str">
        <f t="shared" si="52"/>
        <v/>
      </c>
      <c r="O21" s="295" t="str">
        <f t="shared" si="9"/>
        <v/>
      </c>
      <c r="P21" s="296" t="str">
        <f t="shared" si="9"/>
        <v/>
      </c>
      <c r="Q21" s="297" t="str">
        <f t="shared" si="53"/>
        <v/>
      </c>
      <c r="R21" s="298" t="str">
        <f t="shared" si="54"/>
        <v/>
      </c>
      <c r="S21" s="299" t="str">
        <f t="shared" si="54"/>
        <v/>
      </c>
      <c r="T21" s="299" t="str">
        <f t="shared" si="54"/>
        <v/>
      </c>
      <c r="U21" s="299" t="str">
        <f t="shared" si="54"/>
        <v/>
      </c>
      <c r="V21" s="299" t="str">
        <f t="shared" si="54"/>
        <v/>
      </c>
      <c r="W21" s="298" t="str">
        <f t="shared" si="54"/>
        <v/>
      </c>
      <c r="X21" s="299" t="str">
        <f t="shared" si="54"/>
        <v/>
      </c>
      <c r="Y21" s="300" t="str">
        <f t="shared" si="54"/>
        <v/>
      </c>
      <c r="Z21" s="300" t="str">
        <f t="shared" si="54"/>
        <v/>
      </c>
      <c r="AA21" s="300" t="str">
        <f t="shared" si="54"/>
        <v/>
      </c>
      <c r="AB21" s="300" t="str">
        <f t="shared" si="54"/>
        <v/>
      </c>
      <c r="AC21" s="519" t="str">
        <f t="shared" si="55"/>
        <v/>
      </c>
      <c r="AD21" s="516" t="str">
        <f t="shared" si="56"/>
        <v/>
      </c>
      <c r="AE21" s="516" t="str">
        <f t="shared" si="57"/>
        <v/>
      </c>
      <c r="AF21" s="516" t="str">
        <f t="shared" si="153"/>
        <v/>
      </c>
      <c r="AG21" s="516" t="str">
        <f t="shared" si="58"/>
        <v/>
      </c>
      <c r="AH21" s="516" t="str">
        <f t="shared" si="11"/>
        <v/>
      </c>
      <c r="AI21" s="516" t="str">
        <f t="shared" si="59"/>
        <v/>
      </c>
      <c r="AJ21" s="524" t="str">
        <f t="shared" si="12"/>
        <v/>
      </c>
      <c r="AK21" s="518" t="str">
        <f t="shared" si="60"/>
        <v/>
      </c>
      <c r="AL21" s="305" t="str">
        <f t="shared" si="13"/>
        <v/>
      </c>
      <c r="AM21" s="306" t="str">
        <f t="shared" si="14"/>
        <v/>
      </c>
      <c r="AN21" s="307"/>
      <c r="AO21" s="308"/>
      <c r="AP21" s="309" t="str">
        <f t="shared" si="15"/>
        <v/>
      </c>
      <c r="AQ21" s="309" t="str">
        <f t="shared" si="145"/>
        <v/>
      </c>
      <c r="AR21" s="309" t="str">
        <f t="shared" si="146"/>
        <v/>
      </c>
      <c r="AS21" s="310"/>
      <c r="AT21" s="311" t="str">
        <f t="shared" si="61"/>
        <v/>
      </c>
      <c r="AU21" s="312" t="str">
        <f t="shared" si="170"/>
        <v/>
      </c>
      <c r="AV21" s="794"/>
      <c r="AW21" s="795"/>
      <c r="AX21" s="795"/>
      <c r="AY21" s="795"/>
      <c r="AZ21" s="796"/>
      <c r="BA21" s="330" t="s">
        <v>60</v>
      </c>
      <c r="BB21" s="131" t="str">
        <f t="shared" si="171"/>
        <v>火</v>
      </c>
      <c r="BC21" s="701">
        <v>10</v>
      </c>
      <c r="BD21" s="331" t="str">
        <f t="shared" si="147"/>
        <v/>
      </c>
      <c r="BE21" s="315" t="str">
        <f t="shared" si="63"/>
        <v/>
      </c>
      <c r="BF21" s="332" t="str">
        <f t="shared" si="16"/>
        <v/>
      </c>
      <c r="BG21" s="332" t="str">
        <f t="shared" si="17"/>
        <v/>
      </c>
      <c r="BH21" s="333" t="str">
        <f t="shared" si="18"/>
        <v/>
      </c>
      <c r="BI21" s="333" t="str">
        <f t="shared" si="19"/>
        <v/>
      </c>
      <c r="BJ21" s="334" t="str">
        <f t="shared" si="64"/>
        <v/>
      </c>
      <c r="BK21" s="335" t="str">
        <f t="shared" si="20"/>
        <v/>
      </c>
      <c r="BL21" s="336" t="str">
        <f t="shared" si="21"/>
        <v/>
      </c>
      <c r="BM21" s="336" t="str">
        <f t="shared" si="22"/>
        <v/>
      </c>
      <c r="BN21" s="321" t="str">
        <f t="shared" si="23"/>
        <v/>
      </c>
      <c r="BO21" s="337" t="str">
        <f t="shared" si="24"/>
        <v/>
      </c>
      <c r="BP21" s="338">
        <f t="shared" si="25"/>
        <v>0</v>
      </c>
      <c r="BQ21" s="339">
        <f t="shared" si="26"/>
        <v>0</v>
      </c>
      <c r="BR21" s="339" t="str">
        <f t="shared" si="27"/>
        <v/>
      </c>
      <c r="BS21" s="340" t="str">
        <f t="shared" si="65"/>
        <v/>
      </c>
      <c r="BT21" s="324" t="str">
        <f t="shared" si="28"/>
        <v/>
      </c>
      <c r="BU21" s="340" t="str">
        <f t="shared" si="66"/>
        <v/>
      </c>
      <c r="BV21" s="339" t="str">
        <f t="shared" si="29"/>
        <v/>
      </c>
      <c r="BW21" s="324" t="str">
        <f t="shared" si="67"/>
        <v/>
      </c>
      <c r="BX21" s="324" t="str">
        <f t="shared" si="68"/>
        <v/>
      </c>
      <c r="BY21" s="324" t="str">
        <f t="shared" si="69"/>
        <v/>
      </c>
      <c r="BZ21" s="324">
        <f t="shared" si="30"/>
        <v>0</v>
      </c>
      <c r="CA21" s="324" t="str">
        <f t="shared" si="31"/>
        <v/>
      </c>
      <c r="CB21" s="324">
        <f t="shared" si="32"/>
        <v>0</v>
      </c>
      <c r="CC21" s="324">
        <f t="shared" si="33"/>
        <v>0</v>
      </c>
      <c r="CD21" s="324" t="str">
        <f t="shared" si="34"/>
        <v/>
      </c>
      <c r="CE21" s="495">
        <f t="shared" si="70"/>
        <v>41</v>
      </c>
      <c r="CF21" s="324" t="str">
        <f t="shared" si="71"/>
        <v/>
      </c>
      <c r="CG21" s="325">
        <f t="shared" si="35"/>
        <v>0</v>
      </c>
      <c r="CH21" s="341" t="str">
        <f t="shared" si="36"/>
        <v/>
      </c>
      <c r="CI21" s="341" t="str">
        <f t="shared" si="148"/>
        <v/>
      </c>
      <c r="CJ21" s="488">
        <f t="shared" si="37"/>
        <v>0</v>
      </c>
      <c r="CK21" s="301" t="str">
        <f t="shared" si="38"/>
        <v/>
      </c>
      <c r="CL21" s="302" t="str">
        <f t="shared" si="39"/>
        <v/>
      </c>
      <c r="CM21" s="302" t="str">
        <f t="shared" si="40"/>
        <v/>
      </c>
      <c r="CN21" s="302" t="str">
        <f t="shared" si="41"/>
        <v/>
      </c>
      <c r="CO21" s="302" t="str">
        <f t="shared" si="42"/>
        <v/>
      </c>
      <c r="CP21" s="303" t="str">
        <f t="shared" si="43"/>
        <v/>
      </c>
      <c r="CQ21" s="302" t="str">
        <f t="shared" si="72"/>
        <v/>
      </c>
      <c r="CR21" s="304" t="str">
        <f t="shared" si="44"/>
        <v/>
      </c>
      <c r="CS21" s="342" t="str">
        <f t="shared" si="73"/>
        <v/>
      </c>
      <c r="CT21" s="343" t="str">
        <f t="shared" si="45"/>
        <v/>
      </c>
      <c r="CU21" s="342" t="str">
        <f t="shared" si="149"/>
        <v/>
      </c>
      <c r="CV21" s="342" t="str">
        <f t="shared" si="150"/>
        <v/>
      </c>
      <c r="CW21" s="344" t="str">
        <f t="shared" si="151"/>
        <v/>
      </c>
      <c r="CX21" s="343" t="str">
        <f t="shared" si="152"/>
        <v/>
      </c>
      <c r="CY21" s="466" t="str">
        <f t="shared" si="46"/>
        <v/>
      </c>
      <c r="CZ21" s="476" t="str">
        <f t="shared" si="47"/>
        <v/>
      </c>
      <c r="DA21" s="473" t="str">
        <f t="shared" si="48"/>
        <v/>
      </c>
      <c r="DB21" s="474" t="str">
        <f t="shared" si="49"/>
        <v/>
      </c>
      <c r="DC21" s="475">
        <f t="shared" si="74"/>
        <v>0</v>
      </c>
      <c r="DD21" s="476">
        <f t="shared" si="50"/>
        <v>0</v>
      </c>
      <c r="DE21" s="466">
        <f t="shared" si="51"/>
        <v>0</v>
      </c>
      <c r="DF21" s="342" t="str">
        <f t="shared" si="75"/>
        <v/>
      </c>
      <c r="DG21" s="343" t="str">
        <f t="shared" si="76"/>
        <v/>
      </c>
      <c r="DH21" s="326" t="str">
        <f t="shared" si="77"/>
        <v/>
      </c>
      <c r="DI21" s="343" t="str">
        <f t="shared" si="78"/>
        <v/>
      </c>
      <c r="DJ21" s="767">
        <f t="shared" si="79"/>
        <v>0</v>
      </c>
      <c r="DK21" s="768">
        <f t="shared" si="80"/>
        <v>0</v>
      </c>
      <c r="DL21" s="768">
        <f t="shared" si="81"/>
        <v>0</v>
      </c>
      <c r="DM21" s="768">
        <f t="shared" si="82"/>
        <v>0</v>
      </c>
      <c r="DN21" s="768">
        <f t="shared" si="83"/>
        <v>0</v>
      </c>
      <c r="DO21" s="769">
        <f t="shared" si="84"/>
        <v>0</v>
      </c>
      <c r="DP21" s="767">
        <f t="shared" si="85"/>
        <v>0</v>
      </c>
      <c r="DQ21" s="768">
        <f t="shared" si="86"/>
        <v>0</v>
      </c>
      <c r="DR21" s="768">
        <f t="shared" si="87"/>
        <v>0</v>
      </c>
      <c r="DS21" s="768">
        <f t="shared" si="88"/>
        <v>0</v>
      </c>
      <c r="DT21" s="768">
        <f t="shared" si="89"/>
        <v>0</v>
      </c>
      <c r="DU21" s="791">
        <f t="shared" si="90"/>
        <v>0</v>
      </c>
      <c r="DV21" s="791">
        <f t="shared" si="91"/>
        <v>0</v>
      </c>
      <c r="DW21" s="769">
        <f t="shared" si="92"/>
        <v>0</v>
      </c>
      <c r="DX21" s="767">
        <f t="shared" si="93"/>
        <v>0</v>
      </c>
      <c r="DY21" s="768">
        <f t="shared" si="94"/>
        <v>0</v>
      </c>
      <c r="DZ21" s="768">
        <f t="shared" si="95"/>
        <v>0</v>
      </c>
      <c r="EA21" s="768">
        <f t="shared" si="96"/>
        <v>0</v>
      </c>
      <c r="EB21" s="768">
        <f t="shared" si="97"/>
        <v>0</v>
      </c>
      <c r="EC21" s="791">
        <f t="shared" si="98"/>
        <v>0</v>
      </c>
      <c r="ED21" s="791">
        <f t="shared" si="99"/>
        <v>0</v>
      </c>
      <c r="EE21" s="769">
        <f t="shared" si="100"/>
        <v>0</v>
      </c>
      <c r="EF21" s="767">
        <f t="shared" si="101"/>
        <v>0</v>
      </c>
      <c r="EG21" s="768">
        <f t="shared" si="102"/>
        <v>0</v>
      </c>
      <c r="EH21" s="768">
        <f t="shared" si="103"/>
        <v>0</v>
      </c>
      <c r="EI21" s="768">
        <f t="shared" si="104"/>
        <v>0</v>
      </c>
      <c r="EJ21" s="768">
        <f t="shared" si="105"/>
        <v>0</v>
      </c>
      <c r="EK21" s="791">
        <f t="shared" si="106"/>
        <v>0</v>
      </c>
      <c r="EL21" s="791">
        <f t="shared" si="107"/>
        <v>0</v>
      </c>
      <c r="EM21" s="769">
        <f t="shared" si="108"/>
        <v>0</v>
      </c>
      <c r="EN21" s="767">
        <f t="shared" si="109"/>
        <v>0</v>
      </c>
      <c r="EO21" s="768">
        <f t="shared" si="110"/>
        <v>0</v>
      </c>
      <c r="EP21" s="768">
        <f t="shared" si="111"/>
        <v>0</v>
      </c>
      <c r="EQ21" s="768">
        <f t="shared" si="112"/>
        <v>0</v>
      </c>
      <c r="ER21" s="768">
        <f t="shared" si="113"/>
        <v>0</v>
      </c>
      <c r="ES21" s="791">
        <f t="shared" si="114"/>
        <v>0</v>
      </c>
      <c r="ET21" s="791">
        <f t="shared" si="115"/>
        <v>0</v>
      </c>
      <c r="EU21" s="769">
        <f t="shared" si="116"/>
        <v>0</v>
      </c>
      <c r="EV21" s="767">
        <f t="shared" si="117"/>
        <v>0</v>
      </c>
      <c r="EW21" s="768">
        <f t="shared" si="118"/>
        <v>0</v>
      </c>
      <c r="EX21" s="768">
        <f t="shared" si="119"/>
        <v>0</v>
      </c>
      <c r="EY21" s="768">
        <f t="shared" si="120"/>
        <v>0</v>
      </c>
      <c r="EZ21" s="768">
        <f t="shared" si="121"/>
        <v>0</v>
      </c>
      <c r="FA21" s="791">
        <f t="shared" si="122"/>
        <v>0</v>
      </c>
      <c r="FB21" s="791">
        <f t="shared" si="123"/>
        <v>0</v>
      </c>
      <c r="FC21" s="769">
        <f t="shared" si="124"/>
        <v>0</v>
      </c>
      <c r="FD21" s="767">
        <f t="shared" si="125"/>
        <v>0</v>
      </c>
      <c r="FE21" s="768">
        <f t="shared" si="126"/>
        <v>0</v>
      </c>
      <c r="FF21" s="768">
        <f t="shared" si="127"/>
        <v>0</v>
      </c>
      <c r="FG21" s="768">
        <f t="shared" si="128"/>
        <v>0</v>
      </c>
      <c r="FH21" s="768">
        <f t="shared" si="129"/>
        <v>0</v>
      </c>
      <c r="FI21" s="791">
        <f t="shared" si="130"/>
        <v>0</v>
      </c>
      <c r="FJ21" s="791">
        <f t="shared" si="131"/>
        <v>0</v>
      </c>
      <c r="FK21" s="769">
        <f t="shared" si="132"/>
        <v>0</v>
      </c>
      <c r="FL21" s="776">
        <f t="shared" si="162"/>
        <v>1</v>
      </c>
      <c r="FM21" s="777">
        <f t="shared" si="163"/>
        <v>1</v>
      </c>
      <c r="FN21" s="777">
        <f t="shared" si="164"/>
        <v>1</v>
      </c>
      <c r="FO21" s="777">
        <f t="shared" si="165"/>
        <v>2</v>
      </c>
      <c r="FP21" s="777">
        <f t="shared" si="166"/>
        <v>2</v>
      </c>
      <c r="FQ21" s="787">
        <f t="shared" si="167"/>
        <v>2</v>
      </c>
      <c r="FR21" s="787">
        <f t="shared" si="168"/>
        <v>1</v>
      </c>
      <c r="FS21" s="778">
        <f t="shared" si="169"/>
        <v>1</v>
      </c>
      <c r="FT21" s="784">
        <f t="shared" si="154"/>
        <v>0</v>
      </c>
      <c r="FU21" s="785">
        <f t="shared" si="155"/>
        <v>0</v>
      </c>
      <c r="FV21" s="785">
        <f t="shared" si="156"/>
        <v>0</v>
      </c>
      <c r="FW21" s="785">
        <f t="shared" si="157"/>
        <v>0</v>
      </c>
      <c r="FX21" s="785">
        <f t="shared" si="158"/>
        <v>0</v>
      </c>
      <c r="FY21" s="785">
        <f t="shared" si="159"/>
        <v>0</v>
      </c>
      <c r="FZ21" s="785">
        <f t="shared" si="160"/>
        <v>0</v>
      </c>
      <c r="GA21" s="786">
        <f t="shared" si="161"/>
        <v>0</v>
      </c>
      <c r="GB21" s="781">
        <f t="shared" si="133"/>
        <v>18</v>
      </c>
      <c r="GC21" s="771">
        <f t="shared" si="134"/>
        <v>19.75</v>
      </c>
      <c r="GD21" s="771">
        <f t="shared" si="135"/>
        <v>20</v>
      </c>
      <c r="GE21" s="771">
        <f t="shared" si="136"/>
        <v>22.25</v>
      </c>
      <c r="GF21" s="771">
        <f t="shared" si="137"/>
        <v>26.75</v>
      </c>
      <c r="GG21" s="771">
        <f t="shared" si="138"/>
        <v>27</v>
      </c>
      <c r="GH21" s="781">
        <f t="shared" si="139"/>
        <v>32.75</v>
      </c>
      <c r="GI21" s="772">
        <f t="shared" si="140"/>
        <v>33</v>
      </c>
      <c r="GJ21" s="555">
        <f t="shared" si="141"/>
        <v>0</v>
      </c>
      <c r="GK21" s="811"/>
      <c r="GL21" s="345"/>
      <c r="GM21" s="329" t="str">
        <f t="shared" si="142"/>
        <v/>
      </c>
      <c r="GN21" s="484" t="str">
        <f t="shared" si="143"/>
        <v/>
      </c>
      <c r="GO21" s="329" t="str">
        <f t="shared" si="144"/>
        <v/>
      </c>
      <c r="GP21" s="116"/>
    </row>
    <row r="22" spans="1:198" ht="18" customHeight="1">
      <c r="A22" s="213"/>
      <c r="B22" s="286" t="str">
        <f t="shared" si="3"/>
        <v>11</v>
      </c>
      <c r="C22" s="287" t="str">
        <f t="shared" si="4"/>
        <v>水</v>
      </c>
      <c r="D22" s="288" t="str">
        <f t="shared" si="5"/>
        <v/>
      </c>
      <c r="E22" s="289">
        <f t="shared" si="6"/>
        <v>1</v>
      </c>
      <c r="F22" s="290"/>
      <c r="G22" s="291"/>
      <c r="H22" s="292" t="str">
        <f t="shared" si="7"/>
        <v/>
      </c>
      <c r="I22" s="835"/>
      <c r="J22" s="836"/>
      <c r="K22" s="293"/>
      <c r="L22" s="824" t="str">
        <f t="shared" si="8"/>
        <v/>
      </c>
      <c r="M22" s="825"/>
      <c r="N22" s="294" t="str">
        <f t="shared" si="52"/>
        <v/>
      </c>
      <c r="O22" s="295" t="str">
        <f t="shared" si="9"/>
        <v/>
      </c>
      <c r="P22" s="296" t="str">
        <f t="shared" si="9"/>
        <v/>
      </c>
      <c r="Q22" s="297" t="str">
        <f t="shared" si="53"/>
        <v/>
      </c>
      <c r="R22" s="298" t="str">
        <f t="shared" si="54"/>
        <v/>
      </c>
      <c r="S22" s="299" t="str">
        <f t="shared" si="54"/>
        <v/>
      </c>
      <c r="T22" s="299" t="str">
        <f t="shared" si="54"/>
        <v/>
      </c>
      <c r="U22" s="299" t="str">
        <f t="shared" si="54"/>
        <v/>
      </c>
      <c r="V22" s="299" t="str">
        <f t="shared" si="54"/>
        <v/>
      </c>
      <c r="W22" s="298" t="str">
        <f t="shared" si="54"/>
        <v/>
      </c>
      <c r="X22" s="299" t="str">
        <f t="shared" si="54"/>
        <v/>
      </c>
      <c r="Y22" s="300" t="str">
        <f t="shared" si="54"/>
        <v/>
      </c>
      <c r="Z22" s="300" t="str">
        <f t="shared" si="54"/>
        <v/>
      </c>
      <c r="AA22" s="300" t="str">
        <f t="shared" si="54"/>
        <v/>
      </c>
      <c r="AB22" s="300" t="str">
        <f t="shared" si="54"/>
        <v/>
      </c>
      <c r="AC22" s="519" t="str">
        <f t="shared" si="55"/>
        <v/>
      </c>
      <c r="AD22" s="516" t="str">
        <f t="shared" si="56"/>
        <v/>
      </c>
      <c r="AE22" s="516" t="str">
        <f t="shared" si="57"/>
        <v/>
      </c>
      <c r="AF22" s="516" t="str">
        <f t="shared" si="153"/>
        <v/>
      </c>
      <c r="AG22" s="516" t="str">
        <f t="shared" si="58"/>
        <v/>
      </c>
      <c r="AH22" s="516" t="str">
        <f t="shared" si="11"/>
        <v/>
      </c>
      <c r="AI22" s="516" t="str">
        <f t="shared" si="59"/>
        <v/>
      </c>
      <c r="AJ22" s="524" t="str">
        <f t="shared" si="12"/>
        <v/>
      </c>
      <c r="AK22" s="518" t="str">
        <f t="shared" si="60"/>
        <v/>
      </c>
      <c r="AL22" s="305" t="str">
        <f t="shared" si="13"/>
        <v/>
      </c>
      <c r="AM22" s="306" t="str">
        <f t="shared" si="14"/>
        <v/>
      </c>
      <c r="AN22" s="307"/>
      <c r="AO22" s="308"/>
      <c r="AP22" s="309" t="str">
        <f t="shared" si="15"/>
        <v/>
      </c>
      <c r="AQ22" s="309" t="str">
        <f t="shared" si="145"/>
        <v/>
      </c>
      <c r="AR22" s="309" t="str">
        <f t="shared" si="146"/>
        <v/>
      </c>
      <c r="AS22" s="310"/>
      <c r="AT22" s="311" t="str">
        <f t="shared" si="61"/>
        <v/>
      </c>
      <c r="AU22" s="312" t="str">
        <f t="shared" si="170"/>
        <v/>
      </c>
      <c r="AV22" s="794"/>
      <c r="AW22" s="795"/>
      <c r="AX22" s="795"/>
      <c r="AY22" s="795"/>
      <c r="AZ22" s="796"/>
      <c r="BA22" s="330" t="s">
        <v>61</v>
      </c>
      <c r="BB22" s="131" t="str">
        <f t="shared" si="171"/>
        <v>水</v>
      </c>
      <c r="BC22" s="701">
        <v>11</v>
      </c>
      <c r="BD22" s="331" t="str">
        <f t="shared" si="147"/>
        <v/>
      </c>
      <c r="BE22" s="315" t="str">
        <f t="shared" si="63"/>
        <v/>
      </c>
      <c r="BF22" s="332" t="str">
        <f t="shared" si="16"/>
        <v/>
      </c>
      <c r="BG22" s="332" t="str">
        <f t="shared" si="17"/>
        <v/>
      </c>
      <c r="BH22" s="333" t="str">
        <f t="shared" si="18"/>
        <v/>
      </c>
      <c r="BI22" s="333" t="str">
        <f t="shared" si="19"/>
        <v/>
      </c>
      <c r="BJ22" s="334" t="str">
        <f t="shared" si="64"/>
        <v/>
      </c>
      <c r="BK22" s="335" t="str">
        <f t="shared" si="20"/>
        <v/>
      </c>
      <c r="BL22" s="336" t="str">
        <f t="shared" si="21"/>
        <v/>
      </c>
      <c r="BM22" s="336" t="str">
        <f t="shared" si="22"/>
        <v/>
      </c>
      <c r="BN22" s="321" t="str">
        <f t="shared" si="23"/>
        <v/>
      </c>
      <c r="BO22" s="337" t="str">
        <f t="shared" si="24"/>
        <v/>
      </c>
      <c r="BP22" s="338">
        <f t="shared" si="25"/>
        <v>0</v>
      </c>
      <c r="BQ22" s="339">
        <f t="shared" si="26"/>
        <v>0</v>
      </c>
      <c r="BR22" s="339" t="str">
        <f t="shared" si="27"/>
        <v/>
      </c>
      <c r="BS22" s="340" t="str">
        <f t="shared" si="65"/>
        <v/>
      </c>
      <c r="BT22" s="324" t="str">
        <f t="shared" si="28"/>
        <v/>
      </c>
      <c r="BU22" s="340" t="str">
        <f t="shared" si="66"/>
        <v/>
      </c>
      <c r="BV22" s="339" t="str">
        <f t="shared" si="29"/>
        <v/>
      </c>
      <c r="BW22" s="324" t="str">
        <f t="shared" si="67"/>
        <v/>
      </c>
      <c r="BX22" s="324" t="str">
        <f t="shared" si="68"/>
        <v/>
      </c>
      <c r="BY22" s="324" t="str">
        <f t="shared" si="69"/>
        <v/>
      </c>
      <c r="BZ22" s="324">
        <f t="shared" si="30"/>
        <v>0</v>
      </c>
      <c r="CA22" s="324" t="str">
        <f t="shared" si="31"/>
        <v/>
      </c>
      <c r="CB22" s="324">
        <f t="shared" si="32"/>
        <v>0</v>
      </c>
      <c r="CC22" s="324">
        <f t="shared" si="33"/>
        <v>0</v>
      </c>
      <c r="CD22" s="324" t="str">
        <f t="shared" si="34"/>
        <v/>
      </c>
      <c r="CE22" s="495">
        <f t="shared" si="70"/>
        <v>41</v>
      </c>
      <c r="CF22" s="324" t="str">
        <f t="shared" si="71"/>
        <v/>
      </c>
      <c r="CG22" s="325">
        <f t="shared" si="35"/>
        <v>0</v>
      </c>
      <c r="CH22" s="341" t="str">
        <f t="shared" si="36"/>
        <v/>
      </c>
      <c r="CI22" s="341" t="str">
        <f t="shared" si="148"/>
        <v/>
      </c>
      <c r="CJ22" s="488">
        <f t="shared" si="37"/>
        <v>0</v>
      </c>
      <c r="CK22" s="301" t="str">
        <f t="shared" si="38"/>
        <v/>
      </c>
      <c r="CL22" s="302" t="str">
        <f t="shared" si="39"/>
        <v/>
      </c>
      <c r="CM22" s="302" t="str">
        <f t="shared" si="40"/>
        <v/>
      </c>
      <c r="CN22" s="302" t="str">
        <f t="shared" si="41"/>
        <v/>
      </c>
      <c r="CO22" s="302" t="str">
        <f t="shared" si="42"/>
        <v/>
      </c>
      <c r="CP22" s="303" t="str">
        <f t="shared" si="43"/>
        <v/>
      </c>
      <c r="CQ22" s="302" t="str">
        <f t="shared" si="72"/>
        <v/>
      </c>
      <c r="CR22" s="304" t="str">
        <f t="shared" si="44"/>
        <v/>
      </c>
      <c r="CS22" s="342" t="str">
        <f t="shared" si="73"/>
        <v/>
      </c>
      <c r="CT22" s="343" t="str">
        <f t="shared" si="45"/>
        <v/>
      </c>
      <c r="CU22" s="342" t="str">
        <f t="shared" si="149"/>
        <v/>
      </c>
      <c r="CV22" s="342" t="str">
        <f t="shared" si="150"/>
        <v/>
      </c>
      <c r="CW22" s="344" t="str">
        <f t="shared" si="151"/>
        <v/>
      </c>
      <c r="CX22" s="343" t="str">
        <f t="shared" si="152"/>
        <v/>
      </c>
      <c r="CY22" s="466" t="str">
        <f t="shared" si="46"/>
        <v/>
      </c>
      <c r="CZ22" s="476" t="str">
        <f t="shared" si="47"/>
        <v/>
      </c>
      <c r="DA22" s="473" t="str">
        <f t="shared" si="48"/>
        <v/>
      </c>
      <c r="DB22" s="474" t="str">
        <f t="shared" si="49"/>
        <v/>
      </c>
      <c r="DC22" s="475">
        <f t="shared" si="74"/>
        <v>0</v>
      </c>
      <c r="DD22" s="476">
        <f t="shared" si="50"/>
        <v>0</v>
      </c>
      <c r="DE22" s="466">
        <f t="shared" si="51"/>
        <v>0</v>
      </c>
      <c r="DF22" s="342" t="str">
        <f t="shared" si="75"/>
        <v/>
      </c>
      <c r="DG22" s="343" t="str">
        <f t="shared" si="76"/>
        <v/>
      </c>
      <c r="DH22" s="326" t="str">
        <f t="shared" si="77"/>
        <v/>
      </c>
      <c r="DI22" s="343" t="str">
        <f t="shared" si="78"/>
        <v/>
      </c>
      <c r="DJ22" s="767">
        <f t="shared" si="79"/>
        <v>0</v>
      </c>
      <c r="DK22" s="768">
        <f t="shared" si="80"/>
        <v>0</v>
      </c>
      <c r="DL22" s="768">
        <f t="shared" si="81"/>
        <v>0</v>
      </c>
      <c r="DM22" s="768">
        <f t="shared" si="82"/>
        <v>0</v>
      </c>
      <c r="DN22" s="768">
        <f t="shared" si="83"/>
        <v>0</v>
      </c>
      <c r="DO22" s="769">
        <f t="shared" si="84"/>
        <v>0</v>
      </c>
      <c r="DP22" s="767">
        <f t="shared" si="85"/>
        <v>0</v>
      </c>
      <c r="DQ22" s="768">
        <f t="shared" si="86"/>
        <v>0</v>
      </c>
      <c r="DR22" s="768">
        <f t="shared" si="87"/>
        <v>0</v>
      </c>
      <c r="DS22" s="768">
        <f t="shared" si="88"/>
        <v>0</v>
      </c>
      <c r="DT22" s="768">
        <f t="shared" si="89"/>
        <v>0</v>
      </c>
      <c r="DU22" s="791">
        <f t="shared" si="90"/>
        <v>0</v>
      </c>
      <c r="DV22" s="791">
        <f t="shared" si="91"/>
        <v>0</v>
      </c>
      <c r="DW22" s="769">
        <f t="shared" si="92"/>
        <v>0</v>
      </c>
      <c r="DX22" s="767">
        <f t="shared" si="93"/>
        <v>0</v>
      </c>
      <c r="DY22" s="768">
        <f t="shared" si="94"/>
        <v>0</v>
      </c>
      <c r="DZ22" s="768">
        <f t="shared" si="95"/>
        <v>0</v>
      </c>
      <c r="EA22" s="768">
        <f t="shared" si="96"/>
        <v>0</v>
      </c>
      <c r="EB22" s="768">
        <f t="shared" si="97"/>
        <v>0</v>
      </c>
      <c r="EC22" s="791">
        <f t="shared" si="98"/>
        <v>0</v>
      </c>
      <c r="ED22" s="791">
        <f t="shared" si="99"/>
        <v>0</v>
      </c>
      <c r="EE22" s="769">
        <f t="shared" si="100"/>
        <v>0</v>
      </c>
      <c r="EF22" s="767">
        <f t="shared" si="101"/>
        <v>0</v>
      </c>
      <c r="EG22" s="768">
        <f t="shared" si="102"/>
        <v>0</v>
      </c>
      <c r="EH22" s="768">
        <f t="shared" si="103"/>
        <v>0</v>
      </c>
      <c r="EI22" s="768">
        <f t="shared" si="104"/>
        <v>0</v>
      </c>
      <c r="EJ22" s="768">
        <f t="shared" si="105"/>
        <v>0</v>
      </c>
      <c r="EK22" s="791">
        <f t="shared" si="106"/>
        <v>0</v>
      </c>
      <c r="EL22" s="791">
        <f t="shared" si="107"/>
        <v>0</v>
      </c>
      <c r="EM22" s="769">
        <f t="shared" si="108"/>
        <v>0</v>
      </c>
      <c r="EN22" s="767">
        <f t="shared" si="109"/>
        <v>0</v>
      </c>
      <c r="EO22" s="768">
        <f t="shared" si="110"/>
        <v>0</v>
      </c>
      <c r="EP22" s="768">
        <f t="shared" si="111"/>
        <v>0</v>
      </c>
      <c r="EQ22" s="768">
        <f t="shared" si="112"/>
        <v>0</v>
      </c>
      <c r="ER22" s="768">
        <f t="shared" si="113"/>
        <v>0</v>
      </c>
      <c r="ES22" s="791">
        <f t="shared" si="114"/>
        <v>0</v>
      </c>
      <c r="ET22" s="791">
        <f t="shared" si="115"/>
        <v>0</v>
      </c>
      <c r="EU22" s="769">
        <f t="shared" si="116"/>
        <v>0</v>
      </c>
      <c r="EV22" s="767">
        <f t="shared" si="117"/>
        <v>0</v>
      </c>
      <c r="EW22" s="768">
        <f t="shared" si="118"/>
        <v>0</v>
      </c>
      <c r="EX22" s="768">
        <f t="shared" si="119"/>
        <v>0</v>
      </c>
      <c r="EY22" s="768">
        <f t="shared" si="120"/>
        <v>0</v>
      </c>
      <c r="EZ22" s="768">
        <f t="shared" si="121"/>
        <v>0</v>
      </c>
      <c r="FA22" s="791">
        <f t="shared" si="122"/>
        <v>0</v>
      </c>
      <c r="FB22" s="791">
        <f t="shared" si="123"/>
        <v>0</v>
      </c>
      <c r="FC22" s="769">
        <f t="shared" si="124"/>
        <v>0</v>
      </c>
      <c r="FD22" s="767">
        <f t="shared" si="125"/>
        <v>0</v>
      </c>
      <c r="FE22" s="768">
        <f t="shared" si="126"/>
        <v>0</v>
      </c>
      <c r="FF22" s="768">
        <f t="shared" si="127"/>
        <v>0</v>
      </c>
      <c r="FG22" s="768">
        <f t="shared" si="128"/>
        <v>0</v>
      </c>
      <c r="FH22" s="768">
        <f t="shared" si="129"/>
        <v>0</v>
      </c>
      <c r="FI22" s="791">
        <f t="shared" si="130"/>
        <v>0</v>
      </c>
      <c r="FJ22" s="791">
        <f t="shared" si="131"/>
        <v>0</v>
      </c>
      <c r="FK22" s="769">
        <f t="shared" si="132"/>
        <v>0</v>
      </c>
      <c r="FL22" s="776">
        <f t="shared" si="162"/>
        <v>1</v>
      </c>
      <c r="FM22" s="777">
        <f t="shared" si="163"/>
        <v>1</v>
      </c>
      <c r="FN22" s="777">
        <f t="shared" si="164"/>
        <v>1</v>
      </c>
      <c r="FO22" s="777">
        <f t="shared" si="165"/>
        <v>2</v>
      </c>
      <c r="FP22" s="777">
        <f t="shared" si="166"/>
        <v>2</v>
      </c>
      <c r="FQ22" s="787">
        <f t="shared" si="167"/>
        <v>2</v>
      </c>
      <c r="FR22" s="787">
        <f t="shared" si="168"/>
        <v>1</v>
      </c>
      <c r="FS22" s="778">
        <f t="shared" si="169"/>
        <v>1</v>
      </c>
      <c r="FT22" s="784">
        <f t="shared" si="154"/>
        <v>0</v>
      </c>
      <c r="FU22" s="785">
        <f t="shared" si="155"/>
        <v>0</v>
      </c>
      <c r="FV22" s="785">
        <f t="shared" si="156"/>
        <v>0</v>
      </c>
      <c r="FW22" s="785">
        <f t="shared" si="157"/>
        <v>0</v>
      </c>
      <c r="FX22" s="785">
        <f t="shared" si="158"/>
        <v>0</v>
      </c>
      <c r="FY22" s="785">
        <f t="shared" si="159"/>
        <v>0</v>
      </c>
      <c r="FZ22" s="785">
        <f t="shared" si="160"/>
        <v>0</v>
      </c>
      <c r="GA22" s="786">
        <f t="shared" si="161"/>
        <v>0</v>
      </c>
      <c r="GB22" s="781">
        <f t="shared" si="133"/>
        <v>18</v>
      </c>
      <c r="GC22" s="771">
        <f t="shared" si="134"/>
        <v>19.75</v>
      </c>
      <c r="GD22" s="771">
        <f t="shared" si="135"/>
        <v>20</v>
      </c>
      <c r="GE22" s="771">
        <f t="shared" si="136"/>
        <v>22.25</v>
      </c>
      <c r="GF22" s="771">
        <f t="shared" si="137"/>
        <v>26.75</v>
      </c>
      <c r="GG22" s="771">
        <f t="shared" si="138"/>
        <v>27</v>
      </c>
      <c r="GH22" s="781">
        <f t="shared" si="139"/>
        <v>32.75</v>
      </c>
      <c r="GI22" s="772">
        <f t="shared" si="140"/>
        <v>33</v>
      </c>
      <c r="GJ22" s="555">
        <f t="shared" si="141"/>
        <v>0</v>
      </c>
      <c r="GK22" s="811"/>
      <c r="GL22" s="345"/>
      <c r="GM22" s="329" t="str">
        <f t="shared" si="142"/>
        <v/>
      </c>
      <c r="GN22" s="484" t="str">
        <f t="shared" si="143"/>
        <v/>
      </c>
      <c r="GO22" s="329" t="str">
        <f t="shared" si="144"/>
        <v/>
      </c>
      <c r="GP22" s="116"/>
    </row>
    <row r="23" spans="1:198" ht="18" customHeight="1">
      <c r="A23" s="213"/>
      <c r="B23" s="286" t="str">
        <f t="shared" si="3"/>
        <v>12</v>
      </c>
      <c r="C23" s="287" t="str">
        <f t="shared" si="4"/>
        <v>木</v>
      </c>
      <c r="D23" s="288" t="str">
        <f t="shared" si="5"/>
        <v/>
      </c>
      <c r="E23" s="289">
        <f t="shared" si="6"/>
        <v>1</v>
      </c>
      <c r="F23" s="290"/>
      <c r="G23" s="291"/>
      <c r="H23" s="292" t="str">
        <f t="shared" si="7"/>
        <v/>
      </c>
      <c r="I23" s="835"/>
      <c r="J23" s="836"/>
      <c r="K23" s="293"/>
      <c r="L23" s="824" t="str">
        <f t="shared" si="8"/>
        <v/>
      </c>
      <c r="M23" s="825"/>
      <c r="N23" s="294" t="str">
        <f t="shared" si="52"/>
        <v/>
      </c>
      <c r="O23" s="295" t="str">
        <f t="shared" si="9"/>
        <v/>
      </c>
      <c r="P23" s="296" t="str">
        <f t="shared" si="9"/>
        <v/>
      </c>
      <c r="Q23" s="297" t="str">
        <f t="shared" si="53"/>
        <v/>
      </c>
      <c r="R23" s="298" t="str">
        <f t="shared" ref="R23:AB32" si="172">IF($BD23=1,"",IF($K23=R$9,1,""))</f>
        <v/>
      </c>
      <c r="S23" s="299" t="str">
        <f t="shared" si="172"/>
        <v/>
      </c>
      <c r="T23" s="299" t="str">
        <f t="shared" si="172"/>
        <v/>
      </c>
      <c r="U23" s="299" t="str">
        <f t="shared" si="172"/>
        <v/>
      </c>
      <c r="V23" s="299" t="str">
        <f t="shared" si="172"/>
        <v/>
      </c>
      <c r="W23" s="298" t="str">
        <f t="shared" si="172"/>
        <v/>
      </c>
      <c r="X23" s="299" t="str">
        <f t="shared" si="172"/>
        <v/>
      </c>
      <c r="Y23" s="300" t="str">
        <f t="shared" si="172"/>
        <v/>
      </c>
      <c r="Z23" s="300" t="str">
        <f t="shared" si="172"/>
        <v/>
      </c>
      <c r="AA23" s="300" t="str">
        <f t="shared" si="172"/>
        <v/>
      </c>
      <c r="AB23" s="300" t="str">
        <f t="shared" si="172"/>
        <v/>
      </c>
      <c r="AC23" s="519" t="str">
        <f t="shared" si="55"/>
        <v/>
      </c>
      <c r="AD23" s="516" t="str">
        <f t="shared" si="56"/>
        <v/>
      </c>
      <c r="AE23" s="516" t="str">
        <f t="shared" si="57"/>
        <v/>
      </c>
      <c r="AF23" s="516" t="str">
        <f t="shared" si="153"/>
        <v/>
      </c>
      <c r="AG23" s="516" t="str">
        <f t="shared" si="58"/>
        <v/>
      </c>
      <c r="AH23" s="516" t="str">
        <f t="shared" si="11"/>
        <v/>
      </c>
      <c r="AI23" s="516" t="str">
        <f t="shared" si="59"/>
        <v/>
      </c>
      <c r="AJ23" s="524" t="str">
        <f t="shared" si="12"/>
        <v/>
      </c>
      <c r="AK23" s="518" t="str">
        <f t="shared" si="60"/>
        <v/>
      </c>
      <c r="AL23" s="305" t="str">
        <f t="shared" si="13"/>
        <v/>
      </c>
      <c r="AM23" s="306" t="str">
        <f t="shared" si="14"/>
        <v/>
      </c>
      <c r="AN23" s="307"/>
      <c r="AO23" s="308"/>
      <c r="AP23" s="309" t="str">
        <f t="shared" si="15"/>
        <v/>
      </c>
      <c r="AQ23" s="309" t="str">
        <f t="shared" si="145"/>
        <v/>
      </c>
      <c r="AR23" s="309" t="str">
        <f t="shared" si="146"/>
        <v/>
      </c>
      <c r="AS23" s="310"/>
      <c r="AT23" s="311" t="str">
        <f t="shared" si="61"/>
        <v/>
      </c>
      <c r="AU23" s="312" t="str">
        <f t="shared" si="170"/>
        <v/>
      </c>
      <c r="AV23" s="794"/>
      <c r="AW23" s="795"/>
      <c r="AX23" s="795"/>
      <c r="AY23" s="795"/>
      <c r="AZ23" s="796"/>
      <c r="BA23" s="330" t="s">
        <v>62</v>
      </c>
      <c r="BB23" s="131" t="str">
        <f t="shared" si="171"/>
        <v>木</v>
      </c>
      <c r="BC23" s="701">
        <v>12</v>
      </c>
      <c r="BD23" s="331" t="str">
        <f t="shared" si="147"/>
        <v/>
      </c>
      <c r="BE23" s="315" t="str">
        <f t="shared" si="63"/>
        <v/>
      </c>
      <c r="BF23" s="332" t="str">
        <f t="shared" si="16"/>
        <v/>
      </c>
      <c r="BG23" s="332" t="str">
        <f t="shared" si="17"/>
        <v/>
      </c>
      <c r="BH23" s="333" t="str">
        <f t="shared" si="18"/>
        <v/>
      </c>
      <c r="BI23" s="333" t="str">
        <f t="shared" si="19"/>
        <v/>
      </c>
      <c r="BJ23" s="334" t="str">
        <f t="shared" si="64"/>
        <v/>
      </c>
      <c r="BK23" s="335" t="str">
        <f t="shared" si="20"/>
        <v/>
      </c>
      <c r="BL23" s="336" t="str">
        <f t="shared" si="21"/>
        <v/>
      </c>
      <c r="BM23" s="336" t="str">
        <f t="shared" si="22"/>
        <v/>
      </c>
      <c r="BN23" s="321" t="str">
        <f t="shared" si="23"/>
        <v/>
      </c>
      <c r="BO23" s="337" t="str">
        <f t="shared" si="24"/>
        <v/>
      </c>
      <c r="BP23" s="338">
        <f t="shared" si="25"/>
        <v>0</v>
      </c>
      <c r="BQ23" s="339">
        <f t="shared" si="26"/>
        <v>0</v>
      </c>
      <c r="BR23" s="339" t="str">
        <f t="shared" si="27"/>
        <v/>
      </c>
      <c r="BS23" s="340" t="str">
        <f t="shared" si="65"/>
        <v/>
      </c>
      <c r="BT23" s="324" t="str">
        <f t="shared" si="28"/>
        <v/>
      </c>
      <c r="BU23" s="340" t="str">
        <f t="shared" si="66"/>
        <v/>
      </c>
      <c r="BV23" s="339" t="str">
        <f t="shared" si="29"/>
        <v/>
      </c>
      <c r="BW23" s="324" t="str">
        <f t="shared" si="67"/>
        <v/>
      </c>
      <c r="BX23" s="324" t="str">
        <f t="shared" si="68"/>
        <v/>
      </c>
      <c r="BY23" s="324" t="str">
        <f t="shared" si="69"/>
        <v/>
      </c>
      <c r="BZ23" s="324">
        <f t="shared" si="30"/>
        <v>0</v>
      </c>
      <c r="CA23" s="324" t="str">
        <f t="shared" si="31"/>
        <v/>
      </c>
      <c r="CB23" s="324">
        <f t="shared" si="32"/>
        <v>0</v>
      </c>
      <c r="CC23" s="324">
        <f t="shared" si="33"/>
        <v>0</v>
      </c>
      <c r="CD23" s="324" t="str">
        <f t="shared" si="34"/>
        <v/>
      </c>
      <c r="CE23" s="495">
        <f t="shared" si="70"/>
        <v>41</v>
      </c>
      <c r="CF23" s="324" t="str">
        <f t="shared" si="71"/>
        <v/>
      </c>
      <c r="CG23" s="325">
        <f t="shared" si="35"/>
        <v>0</v>
      </c>
      <c r="CH23" s="341" t="str">
        <f t="shared" si="36"/>
        <v/>
      </c>
      <c r="CI23" s="341" t="str">
        <f t="shared" si="148"/>
        <v/>
      </c>
      <c r="CJ23" s="488">
        <f t="shared" si="37"/>
        <v>0</v>
      </c>
      <c r="CK23" s="301" t="str">
        <f t="shared" si="38"/>
        <v/>
      </c>
      <c r="CL23" s="302" t="str">
        <f t="shared" si="39"/>
        <v/>
      </c>
      <c r="CM23" s="302" t="str">
        <f t="shared" si="40"/>
        <v/>
      </c>
      <c r="CN23" s="302" t="str">
        <f t="shared" si="41"/>
        <v/>
      </c>
      <c r="CO23" s="302" t="str">
        <f t="shared" si="42"/>
        <v/>
      </c>
      <c r="CP23" s="303" t="str">
        <f t="shared" si="43"/>
        <v/>
      </c>
      <c r="CQ23" s="302" t="str">
        <f t="shared" si="72"/>
        <v/>
      </c>
      <c r="CR23" s="304" t="str">
        <f t="shared" si="44"/>
        <v/>
      </c>
      <c r="CS23" s="342" t="str">
        <f t="shared" si="73"/>
        <v/>
      </c>
      <c r="CT23" s="343" t="str">
        <f t="shared" si="45"/>
        <v/>
      </c>
      <c r="CU23" s="342" t="str">
        <f t="shared" si="149"/>
        <v/>
      </c>
      <c r="CV23" s="342" t="str">
        <f t="shared" si="150"/>
        <v/>
      </c>
      <c r="CW23" s="344" t="str">
        <f t="shared" si="151"/>
        <v/>
      </c>
      <c r="CX23" s="343" t="str">
        <f t="shared" si="152"/>
        <v/>
      </c>
      <c r="CY23" s="466" t="str">
        <f t="shared" si="46"/>
        <v/>
      </c>
      <c r="CZ23" s="476" t="str">
        <f t="shared" si="47"/>
        <v/>
      </c>
      <c r="DA23" s="473" t="str">
        <f t="shared" si="48"/>
        <v/>
      </c>
      <c r="DB23" s="474" t="str">
        <f t="shared" si="49"/>
        <v/>
      </c>
      <c r="DC23" s="475">
        <f t="shared" si="74"/>
        <v>0</v>
      </c>
      <c r="DD23" s="476">
        <f t="shared" si="50"/>
        <v>0</v>
      </c>
      <c r="DE23" s="466">
        <f t="shared" si="51"/>
        <v>0</v>
      </c>
      <c r="DF23" s="342" t="str">
        <f t="shared" si="75"/>
        <v/>
      </c>
      <c r="DG23" s="343" t="str">
        <f t="shared" si="76"/>
        <v/>
      </c>
      <c r="DH23" s="326" t="str">
        <f t="shared" si="77"/>
        <v/>
      </c>
      <c r="DI23" s="343" t="str">
        <f t="shared" si="78"/>
        <v/>
      </c>
      <c r="DJ23" s="767">
        <f t="shared" si="79"/>
        <v>0</v>
      </c>
      <c r="DK23" s="768">
        <f t="shared" si="80"/>
        <v>0</v>
      </c>
      <c r="DL23" s="768">
        <f t="shared" si="81"/>
        <v>0</v>
      </c>
      <c r="DM23" s="768">
        <f t="shared" si="82"/>
        <v>0</v>
      </c>
      <c r="DN23" s="768">
        <f t="shared" si="83"/>
        <v>0</v>
      </c>
      <c r="DO23" s="769">
        <f t="shared" si="84"/>
        <v>0</v>
      </c>
      <c r="DP23" s="767">
        <f t="shared" si="85"/>
        <v>0</v>
      </c>
      <c r="DQ23" s="768">
        <f t="shared" si="86"/>
        <v>0</v>
      </c>
      <c r="DR23" s="768">
        <f t="shared" si="87"/>
        <v>0</v>
      </c>
      <c r="DS23" s="768">
        <f t="shared" si="88"/>
        <v>0</v>
      </c>
      <c r="DT23" s="768">
        <f t="shared" si="89"/>
        <v>0</v>
      </c>
      <c r="DU23" s="791">
        <f t="shared" si="90"/>
        <v>0</v>
      </c>
      <c r="DV23" s="791">
        <f t="shared" si="91"/>
        <v>0</v>
      </c>
      <c r="DW23" s="769">
        <f t="shared" si="92"/>
        <v>0</v>
      </c>
      <c r="DX23" s="767">
        <f t="shared" si="93"/>
        <v>0</v>
      </c>
      <c r="DY23" s="768">
        <f t="shared" si="94"/>
        <v>0</v>
      </c>
      <c r="DZ23" s="768">
        <f t="shared" si="95"/>
        <v>0</v>
      </c>
      <c r="EA23" s="768">
        <f t="shared" si="96"/>
        <v>0</v>
      </c>
      <c r="EB23" s="768">
        <f t="shared" si="97"/>
        <v>0</v>
      </c>
      <c r="EC23" s="791">
        <f t="shared" si="98"/>
        <v>0</v>
      </c>
      <c r="ED23" s="791">
        <f t="shared" si="99"/>
        <v>0</v>
      </c>
      <c r="EE23" s="769">
        <f t="shared" si="100"/>
        <v>0</v>
      </c>
      <c r="EF23" s="767">
        <f t="shared" si="101"/>
        <v>0</v>
      </c>
      <c r="EG23" s="768">
        <f t="shared" si="102"/>
        <v>0</v>
      </c>
      <c r="EH23" s="768">
        <f t="shared" si="103"/>
        <v>0</v>
      </c>
      <c r="EI23" s="768">
        <f t="shared" si="104"/>
        <v>0</v>
      </c>
      <c r="EJ23" s="768">
        <f t="shared" si="105"/>
        <v>0</v>
      </c>
      <c r="EK23" s="791">
        <f t="shared" si="106"/>
        <v>0</v>
      </c>
      <c r="EL23" s="791">
        <f t="shared" si="107"/>
        <v>0</v>
      </c>
      <c r="EM23" s="769">
        <f t="shared" si="108"/>
        <v>0</v>
      </c>
      <c r="EN23" s="767">
        <f t="shared" si="109"/>
        <v>0</v>
      </c>
      <c r="EO23" s="768">
        <f t="shared" si="110"/>
        <v>0</v>
      </c>
      <c r="EP23" s="768">
        <f t="shared" si="111"/>
        <v>0</v>
      </c>
      <c r="EQ23" s="768">
        <f t="shared" si="112"/>
        <v>0</v>
      </c>
      <c r="ER23" s="768">
        <f t="shared" si="113"/>
        <v>0</v>
      </c>
      <c r="ES23" s="791">
        <f t="shared" si="114"/>
        <v>0</v>
      </c>
      <c r="ET23" s="791">
        <f t="shared" si="115"/>
        <v>0</v>
      </c>
      <c r="EU23" s="769">
        <f t="shared" si="116"/>
        <v>0</v>
      </c>
      <c r="EV23" s="767">
        <f t="shared" si="117"/>
        <v>0</v>
      </c>
      <c r="EW23" s="768">
        <f t="shared" si="118"/>
        <v>0</v>
      </c>
      <c r="EX23" s="768">
        <f t="shared" si="119"/>
        <v>0</v>
      </c>
      <c r="EY23" s="768">
        <f t="shared" si="120"/>
        <v>0</v>
      </c>
      <c r="EZ23" s="768">
        <f t="shared" si="121"/>
        <v>0</v>
      </c>
      <c r="FA23" s="791">
        <f t="shared" si="122"/>
        <v>0</v>
      </c>
      <c r="FB23" s="791">
        <f t="shared" si="123"/>
        <v>0</v>
      </c>
      <c r="FC23" s="769">
        <f t="shared" si="124"/>
        <v>0</v>
      </c>
      <c r="FD23" s="767">
        <f t="shared" si="125"/>
        <v>0</v>
      </c>
      <c r="FE23" s="768">
        <f t="shared" si="126"/>
        <v>0</v>
      </c>
      <c r="FF23" s="768">
        <f t="shared" si="127"/>
        <v>0</v>
      </c>
      <c r="FG23" s="768">
        <f t="shared" si="128"/>
        <v>0</v>
      </c>
      <c r="FH23" s="768">
        <f t="shared" si="129"/>
        <v>0</v>
      </c>
      <c r="FI23" s="791">
        <f t="shared" si="130"/>
        <v>0</v>
      </c>
      <c r="FJ23" s="791">
        <f t="shared" si="131"/>
        <v>0</v>
      </c>
      <c r="FK23" s="769">
        <f t="shared" si="132"/>
        <v>0</v>
      </c>
      <c r="FL23" s="776">
        <f t="shared" si="162"/>
        <v>1</v>
      </c>
      <c r="FM23" s="777">
        <f t="shared" si="163"/>
        <v>1</v>
      </c>
      <c r="FN23" s="777">
        <f t="shared" si="164"/>
        <v>1</v>
      </c>
      <c r="FO23" s="777">
        <f t="shared" si="165"/>
        <v>2</v>
      </c>
      <c r="FP23" s="777">
        <f t="shared" si="166"/>
        <v>2</v>
      </c>
      <c r="FQ23" s="787">
        <f t="shared" si="167"/>
        <v>2</v>
      </c>
      <c r="FR23" s="787">
        <f t="shared" si="168"/>
        <v>1</v>
      </c>
      <c r="FS23" s="778">
        <f t="shared" si="169"/>
        <v>1</v>
      </c>
      <c r="FT23" s="784">
        <f t="shared" si="154"/>
        <v>0</v>
      </c>
      <c r="FU23" s="785">
        <f t="shared" si="155"/>
        <v>0</v>
      </c>
      <c r="FV23" s="785">
        <f t="shared" si="156"/>
        <v>0</v>
      </c>
      <c r="FW23" s="785">
        <f t="shared" si="157"/>
        <v>0</v>
      </c>
      <c r="FX23" s="785">
        <f t="shared" si="158"/>
        <v>0</v>
      </c>
      <c r="FY23" s="785">
        <f t="shared" si="159"/>
        <v>0</v>
      </c>
      <c r="FZ23" s="785">
        <f t="shared" si="160"/>
        <v>0</v>
      </c>
      <c r="GA23" s="786">
        <f t="shared" si="161"/>
        <v>0</v>
      </c>
      <c r="GB23" s="781">
        <f t="shared" si="133"/>
        <v>18</v>
      </c>
      <c r="GC23" s="771">
        <f t="shared" si="134"/>
        <v>19.75</v>
      </c>
      <c r="GD23" s="771">
        <f t="shared" si="135"/>
        <v>20</v>
      </c>
      <c r="GE23" s="771">
        <f t="shared" si="136"/>
        <v>22.25</v>
      </c>
      <c r="GF23" s="771">
        <f t="shared" si="137"/>
        <v>26.75</v>
      </c>
      <c r="GG23" s="771">
        <f t="shared" si="138"/>
        <v>27</v>
      </c>
      <c r="GH23" s="781">
        <f t="shared" si="139"/>
        <v>32.75</v>
      </c>
      <c r="GI23" s="772">
        <f t="shared" si="140"/>
        <v>33</v>
      </c>
      <c r="GJ23" s="555">
        <f t="shared" si="141"/>
        <v>0</v>
      </c>
      <c r="GK23" s="811"/>
      <c r="GL23" s="345"/>
      <c r="GM23" s="329" t="str">
        <f t="shared" si="142"/>
        <v/>
      </c>
      <c r="GN23" s="484" t="str">
        <f t="shared" si="143"/>
        <v/>
      </c>
      <c r="GO23" s="329" t="str">
        <f t="shared" si="144"/>
        <v/>
      </c>
      <c r="GP23" s="116"/>
    </row>
    <row r="24" spans="1:198" ht="18" customHeight="1">
      <c r="A24" s="213"/>
      <c r="B24" s="286" t="str">
        <f t="shared" si="3"/>
        <v>13</v>
      </c>
      <c r="C24" s="287" t="str">
        <f t="shared" si="4"/>
        <v>金</v>
      </c>
      <c r="D24" s="288" t="str">
        <f t="shared" si="5"/>
        <v/>
      </c>
      <c r="E24" s="289">
        <f t="shared" si="6"/>
        <v>1</v>
      </c>
      <c r="F24" s="290"/>
      <c r="G24" s="291"/>
      <c r="H24" s="292" t="str">
        <f t="shared" si="7"/>
        <v/>
      </c>
      <c r="I24" s="835"/>
      <c r="J24" s="836"/>
      <c r="K24" s="293"/>
      <c r="L24" s="824" t="str">
        <f t="shared" si="8"/>
        <v/>
      </c>
      <c r="M24" s="825"/>
      <c r="N24" s="294" t="str">
        <f t="shared" si="52"/>
        <v/>
      </c>
      <c r="O24" s="295" t="str">
        <f t="shared" si="9"/>
        <v/>
      </c>
      <c r="P24" s="296" t="str">
        <f t="shared" si="9"/>
        <v/>
      </c>
      <c r="Q24" s="297" t="str">
        <f t="shared" si="53"/>
        <v/>
      </c>
      <c r="R24" s="298" t="str">
        <f t="shared" si="172"/>
        <v/>
      </c>
      <c r="S24" s="299" t="str">
        <f t="shared" si="172"/>
        <v/>
      </c>
      <c r="T24" s="299" t="str">
        <f t="shared" si="172"/>
        <v/>
      </c>
      <c r="U24" s="299" t="str">
        <f t="shared" si="172"/>
        <v/>
      </c>
      <c r="V24" s="299" t="str">
        <f t="shared" si="172"/>
        <v/>
      </c>
      <c r="W24" s="298" t="str">
        <f t="shared" si="172"/>
        <v/>
      </c>
      <c r="X24" s="299" t="str">
        <f t="shared" si="172"/>
        <v/>
      </c>
      <c r="Y24" s="300" t="str">
        <f t="shared" si="172"/>
        <v/>
      </c>
      <c r="Z24" s="300" t="str">
        <f t="shared" si="172"/>
        <v/>
      </c>
      <c r="AA24" s="300" t="str">
        <f t="shared" si="172"/>
        <v/>
      </c>
      <c r="AB24" s="300" t="str">
        <f t="shared" si="172"/>
        <v/>
      </c>
      <c r="AC24" s="519" t="str">
        <f t="shared" si="55"/>
        <v/>
      </c>
      <c r="AD24" s="516" t="str">
        <f t="shared" si="56"/>
        <v/>
      </c>
      <c r="AE24" s="516" t="str">
        <f t="shared" si="57"/>
        <v/>
      </c>
      <c r="AF24" s="516" t="str">
        <f t="shared" si="153"/>
        <v/>
      </c>
      <c r="AG24" s="516" t="str">
        <f t="shared" si="58"/>
        <v/>
      </c>
      <c r="AH24" s="516" t="str">
        <f t="shared" si="11"/>
        <v/>
      </c>
      <c r="AI24" s="516" t="str">
        <f t="shared" si="59"/>
        <v/>
      </c>
      <c r="AJ24" s="524" t="str">
        <f t="shared" si="12"/>
        <v/>
      </c>
      <c r="AK24" s="518" t="str">
        <f t="shared" si="60"/>
        <v/>
      </c>
      <c r="AL24" s="305" t="str">
        <f t="shared" si="13"/>
        <v/>
      </c>
      <c r="AM24" s="306" t="str">
        <f t="shared" si="14"/>
        <v/>
      </c>
      <c r="AN24" s="307"/>
      <c r="AO24" s="308"/>
      <c r="AP24" s="309" t="str">
        <f t="shared" si="15"/>
        <v/>
      </c>
      <c r="AQ24" s="309" t="str">
        <f t="shared" si="145"/>
        <v/>
      </c>
      <c r="AR24" s="309" t="str">
        <f t="shared" si="146"/>
        <v/>
      </c>
      <c r="AS24" s="310"/>
      <c r="AT24" s="311" t="str">
        <f t="shared" si="61"/>
        <v/>
      </c>
      <c r="AU24" s="312" t="str">
        <f t="shared" si="170"/>
        <v/>
      </c>
      <c r="AV24" s="794"/>
      <c r="AW24" s="795"/>
      <c r="AX24" s="795"/>
      <c r="AY24" s="795"/>
      <c r="AZ24" s="796"/>
      <c r="BA24" s="330" t="s">
        <v>63</v>
      </c>
      <c r="BB24" s="131" t="str">
        <f t="shared" si="171"/>
        <v>金</v>
      </c>
      <c r="BC24" s="701">
        <v>13</v>
      </c>
      <c r="BD24" s="331" t="str">
        <f t="shared" si="147"/>
        <v/>
      </c>
      <c r="BE24" s="315" t="str">
        <f t="shared" si="63"/>
        <v/>
      </c>
      <c r="BF24" s="332" t="str">
        <f t="shared" si="16"/>
        <v/>
      </c>
      <c r="BG24" s="332" t="str">
        <f t="shared" si="17"/>
        <v/>
      </c>
      <c r="BH24" s="333" t="str">
        <f t="shared" si="18"/>
        <v/>
      </c>
      <c r="BI24" s="333" t="str">
        <f t="shared" si="19"/>
        <v/>
      </c>
      <c r="BJ24" s="334" t="str">
        <f t="shared" si="64"/>
        <v/>
      </c>
      <c r="BK24" s="335" t="str">
        <f t="shared" si="20"/>
        <v/>
      </c>
      <c r="BL24" s="336" t="str">
        <f t="shared" si="21"/>
        <v/>
      </c>
      <c r="BM24" s="336" t="str">
        <f t="shared" si="22"/>
        <v/>
      </c>
      <c r="BN24" s="321" t="str">
        <f t="shared" si="23"/>
        <v/>
      </c>
      <c r="BO24" s="337" t="str">
        <f t="shared" si="24"/>
        <v/>
      </c>
      <c r="BP24" s="338">
        <f t="shared" si="25"/>
        <v>0</v>
      </c>
      <c r="BQ24" s="339">
        <f t="shared" si="26"/>
        <v>0</v>
      </c>
      <c r="BR24" s="339" t="str">
        <f t="shared" si="27"/>
        <v/>
      </c>
      <c r="BS24" s="340" t="str">
        <f t="shared" si="65"/>
        <v/>
      </c>
      <c r="BT24" s="324" t="str">
        <f t="shared" si="28"/>
        <v/>
      </c>
      <c r="BU24" s="340" t="str">
        <f t="shared" si="66"/>
        <v/>
      </c>
      <c r="BV24" s="339" t="str">
        <f t="shared" si="29"/>
        <v/>
      </c>
      <c r="BW24" s="324" t="str">
        <f t="shared" si="67"/>
        <v/>
      </c>
      <c r="BX24" s="324" t="str">
        <f t="shared" si="68"/>
        <v/>
      </c>
      <c r="BY24" s="324" t="str">
        <f t="shared" si="69"/>
        <v/>
      </c>
      <c r="BZ24" s="324">
        <f t="shared" si="30"/>
        <v>0</v>
      </c>
      <c r="CA24" s="324" t="str">
        <f t="shared" si="31"/>
        <v/>
      </c>
      <c r="CB24" s="324">
        <f t="shared" si="32"/>
        <v>0</v>
      </c>
      <c r="CC24" s="324">
        <f t="shared" si="33"/>
        <v>0</v>
      </c>
      <c r="CD24" s="324" t="str">
        <f t="shared" si="34"/>
        <v/>
      </c>
      <c r="CE24" s="495">
        <f t="shared" si="70"/>
        <v>41</v>
      </c>
      <c r="CF24" s="324" t="str">
        <f t="shared" si="71"/>
        <v/>
      </c>
      <c r="CG24" s="325">
        <f t="shared" si="35"/>
        <v>0</v>
      </c>
      <c r="CH24" s="341" t="str">
        <f t="shared" si="36"/>
        <v/>
      </c>
      <c r="CI24" s="341" t="str">
        <f t="shared" si="148"/>
        <v/>
      </c>
      <c r="CJ24" s="488">
        <f t="shared" si="37"/>
        <v>0</v>
      </c>
      <c r="CK24" s="301" t="str">
        <f t="shared" si="38"/>
        <v/>
      </c>
      <c r="CL24" s="302" t="str">
        <f t="shared" si="39"/>
        <v/>
      </c>
      <c r="CM24" s="302" t="str">
        <f t="shared" si="40"/>
        <v/>
      </c>
      <c r="CN24" s="302" t="str">
        <f t="shared" si="41"/>
        <v/>
      </c>
      <c r="CO24" s="302" t="str">
        <f t="shared" si="42"/>
        <v/>
      </c>
      <c r="CP24" s="303" t="str">
        <f t="shared" si="43"/>
        <v/>
      </c>
      <c r="CQ24" s="302" t="str">
        <f t="shared" si="72"/>
        <v/>
      </c>
      <c r="CR24" s="304" t="str">
        <f t="shared" si="44"/>
        <v/>
      </c>
      <c r="CS24" s="342" t="str">
        <f t="shared" si="73"/>
        <v/>
      </c>
      <c r="CT24" s="343" t="str">
        <f t="shared" si="45"/>
        <v/>
      </c>
      <c r="CU24" s="342" t="str">
        <f t="shared" si="149"/>
        <v/>
      </c>
      <c r="CV24" s="342" t="str">
        <f t="shared" si="150"/>
        <v/>
      </c>
      <c r="CW24" s="344" t="str">
        <f t="shared" si="151"/>
        <v/>
      </c>
      <c r="CX24" s="343" t="str">
        <f t="shared" si="152"/>
        <v/>
      </c>
      <c r="CY24" s="466" t="str">
        <f t="shared" si="46"/>
        <v/>
      </c>
      <c r="CZ24" s="476" t="str">
        <f t="shared" si="47"/>
        <v/>
      </c>
      <c r="DA24" s="473" t="str">
        <f t="shared" si="48"/>
        <v/>
      </c>
      <c r="DB24" s="474" t="str">
        <f t="shared" si="49"/>
        <v/>
      </c>
      <c r="DC24" s="475">
        <f t="shared" si="74"/>
        <v>0</v>
      </c>
      <c r="DD24" s="476">
        <f t="shared" si="50"/>
        <v>0</v>
      </c>
      <c r="DE24" s="466">
        <f t="shared" si="51"/>
        <v>0</v>
      </c>
      <c r="DF24" s="342" t="str">
        <f t="shared" si="75"/>
        <v/>
      </c>
      <c r="DG24" s="343" t="str">
        <f t="shared" si="76"/>
        <v/>
      </c>
      <c r="DH24" s="326" t="str">
        <f t="shared" si="77"/>
        <v/>
      </c>
      <c r="DI24" s="343" t="str">
        <f t="shared" si="78"/>
        <v/>
      </c>
      <c r="DJ24" s="767">
        <f t="shared" si="79"/>
        <v>0</v>
      </c>
      <c r="DK24" s="768">
        <f t="shared" si="80"/>
        <v>0</v>
      </c>
      <c r="DL24" s="768">
        <f t="shared" si="81"/>
        <v>0</v>
      </c>
      <c r="DM24" s="768">
        <f t="shared" si="82"/>
        <v>0</v>
      </c>
      <c r="DN24" s="768">
        <f t="shared" si="83"/>
        <v>0</v>
      </c>
      <c r="DO24" s="769">
        <f t="shared" si="84"/>
        <v>0</v>
      </c>
      <c r="DP24" s="767">
        <f t="shared" si="85"/>
        <v>0</v>
      </c>
      <c r="DQ24" s="768">
        <f t="shared" si="86"/>
        <v>0</v>
      </c>
      <c r="DR24" s="768">
        <f t="shared" si="87"/>
        <v>0</v>
      </c>
      <c r="DS24" s="768">
        <f t="shared" si="88"/>
        <v>0</v>
      </c>
      <c r="DT24" s="768">
        <f t="shared" si="89"/>
        <v>0</v>
      </c>
      <c r="DU24" s="791">
        <f t="shared" si="90"/>
        <v>0</v>
      </c>
      <c r="DV24" s="791">
        <f t="shared" si="91"/>
        <v>0</v>
      </c>
      <c r="DW24" s="769">
        <f t="shared" si="92"/>
        <v>0</v>
      </c>
      <c r="DX24" s="767">
        <f t="shared" si="93"/>
        <v>0</v>
      </c>
      <c r="DY24" s="768">
        <f t="shared" si="94"/>
        <v>0</v>
      </c>
      <c r="DZ24" s="768">
        <f t="shared" si="95"/>
        <v>0</v>
      </c>
      <c r="EA24" s="768">
        <f t="shared" si="96"/>
        <v>0</v>
      </c>
      <c r="EB24" s="768">
        <f t="shared" si="97"/>
        <v>0</v>
      </c>
      <c r="EC24" s="791">
        <f t="shared" si="98"/>
        <v>0</v>
      </c>
      <c r="ED24" s="791">
        <f t="shared" si="99"/>
        <v>0</v>
      </c>
      <c r="EE24" s="769">
        <f t="shared" si="100"/>
        <v>0</v>
      </c>
      <c r="EF24" s="767">
        <f t="shared" si="101"/>
        <v>0</v>
      </c>
      <c r="EG24" s="768">
        <f t="shared" si="102"/>
        <v>0</v>
      </c>
      <c r="EH24" s="768">
        <f t="shared" si="103"/>
        <v>0</v>
      </c>
      <c r="EI24" s="768">
        <f t="shared" si="104"/>
        <v>0</v>
      </c>
      <c r="EJ24" s="768">
        <f t="shared" si="105"/>
        <v>0</v>
      </c>
      <c r="EK24" s="791">
        <f t="shared" si="106"/>
        <v>0</v>
      </c>
      <c r="EL24" s="791">
        <f t="shared" si="107"/>
        <v>0</v>
      </c>
      <c r="EM24" s="769">
        <f t="shared" si="108"/>
        <v>0</v>
      </c>
      <c r="EN24" s="767">
        <f t="shared" si="109"/>
        <v>0</v>
      </c>
      <c r="EO24" s="768">
        <f t="shared" si="110"/>
        <v>0</v>
      </c>
      <c r="EP24" s="768">
        <f t="shared" si="111"/>
        <v>0</v>
      </c>
      <c r="EQ24" s="768">
        <f t="shared" si="112"/>
        <v>0</v>
      </c>
      <c r="ER24" s="768">
        <f t="shared" si="113"/>
        <v>0</v>
      </c>
      <c r="ES24" s="791">
        <f t="shared" si="114"/>
        <v>0</v>
      </c>
      <c r="ET24" s="791">
        <f t="shared" si="115"/>
        <v>0</v>
      </c>
      <c r="EU24" s="769">
        <f t="shared" si="116"/>
        <v>0</v>
      </c>
      <c r="EV24" s="767">
        <f t="shared" si="117"/>
        <v>0</v>
      </c>
      <c r="EW24" s="768">
        <f t="shared" si="118"/>
        <v>0</v>
      </c>
      <c r="EX24" s="768">
        <f t="shared" si="119"/>
        <v>0</v>
      </c>
      <c r="EY24" s="768">
        <f t="shared" si="120"/>
        <v>0</v>
      </c>
      <c r="EZ24" s="768">
        <f t="shared" si="121"/>
        <v>0</v>
      </c>
      <c r="FA24" s="791">
        <f t="shared" si="122"/>
        <v>0</v>
      </c>
      <c r="FB24" s="791">
        <f t="shared" si="123"/>
        <v>0</v>
      </c>
      <c r="FC24" s="769">
        <f t="shared" si="124"/>
        <v>0</v>
      </c>
      <c r="FD24" s="767">
        <f t="shared" si="125"/>
        <v>0</v>
      </c>
      <c r="FE24" s="768">
        <f t="shared" si="126"/>
        <v>0</v>
      </c>
      <c r="FF24" s="768">
        <f t="shared" si="127"/>
        <v>0</v>
      </c>
      <c r="FG24" s="768">
        <f t="shared" si="128"/>
        <v>0</v>
      </c>
      <c r="FH24" s="768">
        <f t="shared" si="129"/>
        <v>0</v>
      </c>
      <c r="FI24" s="791">
        <f t="shared" si="130"/>
        <v>0</v>
      </c>
      <c r="FJ24" s="791">
        <f t="shared" si="131"/>
        <v>0</v>
      </c>
      <c r="FK24" s="769">
        <f t="shared" si="132"/>
        <v>0</v>
      </c>
      <c r="FL24" s="776">
        <f t="shared" si="162"/>
        <v>1</v>
      </c>
      <c r="FM24" s="777">
        <f t="shared" si="163"/>
        <v>1</v>
      </c>
      <c r="FN24" s="777">
        <f t="shared" si="164"/>
        <v>1</v>
      </c>
      <c r="FO24" s="777">
        <f t="shared" si="165"/>
        <v>2</v>
      </c>
      <c r="FP24" s="777">
        <f t="shared" si="166"/>
        <v>2</v>
      </c>
      <c r="FQ24" s="787">
        <f t="shared" si="167"/>
        <v>2</v>
      </c>
      <c r="FR24" s="787">
        <f t="shared" si="168"/>
        <v>1</v>
      </c>
      <c r="FS24" s="778">
        <f t="shared" si="169"/>
        <v>1</v>
      </c>
      <c r="FT24" s="784">
        <f t="shared" si="154"/>
        <v>0</v>
      </c>
      <c r="FU24" s="785">
        <f t="shared" si="155"/>
        <v>0</v>
      </c>
      <c r="FV24" s="785">
        <f t="shared" si="156"/>
        <v>0</v>
      </c>
      <c r="FW24" s="785">
        <f t="shared" si="157"/>
        <v>0</v>
      </c>
      <c r="FX24" s="785">
        <f t="shared" si="158"/>
        <v>0</v>
      </c>
      <c r="FY24" s="785">
        <f t="shared" si="159"/>
        <v>0</v>
      </c>
      <c r="FZ24" s="785">
        <f t="shared" si="160"/>
        <v>0</v>
      </c>
      <c r="GA24" s="786">
        <f t="shared" si="161"/>
        <v>0</v>
      </c>
      <c r="GB24" s="781">
        <f t="shared" si="133"/>
        <v>18</v>
      </c>
      <c r="GC24" s="771">
        <f t="shared" si="134"/>
        <v>19.75</v>
      </c>
      <c r="GD24" s="771">
        <f t="shared" si="135"/>
        <v>20</v>
      </c>
      <c r="GE24" s="771">
        <f t="shared" si="136"/>
        <v>22.25</v>
      </c>
      <c r="GF24" s="771">
        <f t="shared" si="137"/>
        <v>26.75</v>
      </c>
      <c r="GG24" s="771">
        <f t="shared" si="138"/>
        <v>27</v>
      </c>
      <c r="GH24" s="781">
        <f t="shared" si="139"/>
        <v>32.75</v>
      </c>
      <c r="GI24" s="772">
        <f t="shared" si="140"/>
        <v>33</v>
      </c>
      <c r="GJ24" s="555">
        <f t="shared" si="141"/>
        <v>0</v>
      </c>
      <c r="GK24" s="811"/>
      <c r="GL24" s="345"/>
      <c r="GM24" s="329" t="str">
        <f t="shared" si="142"/>
        <v/>
      </c>
      <c r="GN24" s="484" t="str">
        <f t="shared" si="143"/>
        <v/>
      </c>
      <c r="GO24" s="329" t="str">
        <f t="shared" si="144"/>
        <v/>
      </c>
      <c r="GP24" s="116"/>
    </row>
    <row r="25" spans="1:198" ht="18" customHeight="1">
      <c r="A25" s="213"/>
      <c r="B25" s="286" t="str">
        <f t="shared" si="3"/>
        <v>14</v>
      </c>
      <c r="C25" s="287" t="str">
        <f t="shared" si="4"/>
        <v>土</v>
      </c>
      <c r="D25" s="288" t="str">
        <f t="shared" si="5"/>
        <v/>
      </c>
      <c r="E25" s="289" t="str">
        <f t="shared" si="6"/>
        <v/>
      </c>
      <c r="F25" s="290"/>
      <c r="G25" s="291"/>
      <c r="H25" s="292" t="str">
        <f t="shared" si="7"/>
        <v/>
      </c>
      <c r="I25" s="835"/>
      <c r="J25" s="836"/>
      <c r="K25" s="293"/>
      <c r="L25" s="824" t="str">
        <f t="shared" si="8"/>
        <v/>
      </c>
      <c r="M25" s="825"/>
      <c r="N25" s="294" t="str">
        <f t="shared" si="52"/>
        <v/>
      </c>
      <c r="O25" s="295" t="str">
        <f t="shared" si="9"/>
        <v/>
      </c>
      <c r="P25" s="296" t="str">
        <f t="shared" si="9"/>
        <v/>
      </c>
      <c r="Q25" s="297" t="str">
        <f t="shared" si="53"/>
        <v/>
      </c>
      <c r="R25" s="298" t="str">
        <f t="shared" si="172"/>
        <v/>
      </c>
      <c r="S25" s="299" t="str">
        <f t="shared" si="172"/>
        <v/>
      </c>
      <c r="T25" s="299" t="str">
        <f t="shared" si="172"/>
        <v/>
      </c>
      <c r="U25" s="299" t="str">
        <f t="shared" si="172"/>
        <v/>
      </c>
      <c r="V25" s="299" t="str">
        <f t="shared" si="172"/>
        <v/>
      </c>
      <c r="W25" s="298" t="str">
        <f t="shared" si="172"/>
        <v/>
      </c>
      <c r="X25" s="299" t="str">
        <f t="shared" si="172"/>
        <v/>
      </c>
      <c r="Y25" s="300" t="str">
        <f t="shared" si="172"/>
        <v/>
      </c>
      <c r="Z25" s="300" t="str">
        <f t="shared" si="172"/>
        <v/>
      </c>
      <c r="AA25" s="300" t="str">
        <f t="shared" si="172"/>
        <v/>
      </c>
      <c r="AB25" s="300" t="str">
        <f t="shared" si="172"/>
        <v/>
      </c>
      <c r="AC25" s="519" t="str">
        <f t="shared" si="55"/>
        <v/>
      </c>
      <c r="AD25" s="516" t="str">
        <f t="shared" si="56"/>
        <v/>
      </c>
      <c r="AE25" s="516" t="str">
        <f t="shared" si="57"/>
        <v/>
      </c>
      <c r="AF25" s="516" t="str">
        <f t="shared" si="153"/>
        <v/>
      </c>
      <c r="AG25" s="516" t="str">
        <f t="shared" si="58"/>
        <v/>
      </c>
      <c r="AH25" s="516" t="str">
        <f t="shared" si="11"/>
        <v/>
      </c>
      <c r="AI25" s="516" t="str">
        <f t="shared" si="59"/>
        <v/>
      </c>
      <c r="AJ25" s="524" t="str">
        <f t="shared" si="12"/>
        <v/>
      </c>
      <c r="AK25" s="518" t="str">
        <f t="shared" si="60"/>
        <v/>
      </c>
      <c r="AL25" s="305" t="str">
        <f t="shared" si="13"/>
        <v/>
      </c>
      <c r="AM25" s="306" t="str">
        <f t="shared" si="14"/>
        <v/>
      </c>
      <c r="AN25" s="307"/>
      <c r="AO25" s="308"/>
      <c r="AP25" s="309" t="str">
        <f t="shared" si="15"/>
        <v/>
      </c>
      <c r="AQ25" s="309" t="str">
        <f t="shared" si="145"/>
        <v/>
      </c>
      <c r="AR25" s="309" t="str">
        <f t="shared" si="146"/>
        <v/>
      </c>
      <c r="AS25" s="310"/>
      <c r="AT25" s="311" t="str">
        <f t="shared" si="61"/>
        <v/>
      </c>
      <c r="AU25" s="312" t="str">
        <f t="shared" si="170"/>
        <v/>
      </c>
      <c r="AV25" s="794"/>
      <c r="AW25" s="795"/>
      <c r="AX25" s="795"/>
      <c r="AY25" s="795"/>
      <c r="AZ25" s="796"/>
      <c r="BA25" s="330" t="s">
        <v>64</v>
      </c>
      <c r="BB25" s="131" t="str">
        <f t="shared" si="171"/>
        <v>土</v>
      </c>
      <c r="BC25" s="701">
        <v>14</v>
      </c>
      <c r="BD25" s="331">
        <f t="shared" si="147"/>
        <v>1</v>
      </c>
      <c r="BE25" s="315" t="str">
        <f t="shared" si="63"/>
        <v/>
      </c>
      <c r="BF25" s="332" t="str">
        <f t="shared" si="16"/>
        <v/>
      </c>
      <c r="BG25" s="332" t="str">
        <f t="shared" si="17"/>
        <v/>
      </c>
      <c r="BH25" s="333" t="str">
        <f t="shared" si="18"/>
        <v/>
      </c>
      <c r="BI25" s="333" t="str">
        <f t="shared" si="19"/>
        <v/>
      </c>
      <c r="BJ25" s="334" t="str">
        <f t="shared" si="64"/>
        <v/>
      </c>
      <c r="BK25" s="335" t="str">
        <f t="shared" si="20"/>
        <v/>
      </c>
      <c r="BL25" s="336" t="str">
        <f t="shared" si="21"/>
        <v/>
      </c>
      <c r="BM25" s="336" t="str">
        <f t="shared" si="22"/>
        <v/>
      </c>
      <c r="BN25" s="321" t="str">
        <f t="shared" si="23"/>
        <v/>
      </c>
      <c r="BO25" s="337" t="str">
        <f t="shared" si="24"/>
        <v/>
      </c>
      <c r="BP25" s="338">
        <f t="shared" si="25"/>
        <v>0</v>
      </c>
      <c r="BQ25" s="339">
        <f t="shared" si="26"/>
        <v>0</v>
      </c>
      <c r="BR25" s="339" t="str">
        <f t="shared" si="27"/>
        <v/>
      </c>
      <c r="BS25" s="340" t="str">
        <f t="shared" si="65"/>
        <v/>
      </c>
      <c r="BT25" s="324" t="str">
        <f t="shared" si="28"/>
        <v/>
      </c>
      <c r="BU25" s="340" t="str">
        <f t="shared" si="66"/>
        <v/>
      </c>
      <c r="BV25" s="339" t="str">
        <f t="shared" si="29"/>
        <v/>
      </c>
      <c r="BW25" s="324" t="str">
        <f t="shared" si="67"/>
        <v/>
      </c>
      <c r="BX25" s="324" t="str">
        <f t="shared" si="68"/>
        <v/>
      </c>
      <c r="BY25" s="324" t="str">
        <f t="shared" si="69"/>
        <v/>
      </c>
      <c r="BZ25" s="324">
        <f t="shared" si="30"/>
        <v>0</v>
      </c>
      <c r="CA25" s="324" t="str">
        <f t="shared" si="31"/>
        <v/>
      </c>
      <c r="CB25" s="324">
        <f t="shared" si="32"/>
        <v>0</v>
      </c>
      <c r="CC25" s="324">
        <f>IF($BV25="",0,IF($CA25&gt;0,$CA25+IF(E25="",IF(BF25&gt;22,BF25-22,0),0),0))</f>
        <v>0</v>
      </c>
      <c r="CD25" s="324" t="str">
        <f t="shared" si="34"/>
        <v/>
      </c>
      <c r="CE25" s="495">
        <f t="shared" si="70"/>
        <v>41</v>
      </c>
      <c r="CF25" s="324" t="str">
        <f t="shared" si="71"/>
        <v/>
      </c>
      <c r="CG25" s="325">
        <f t="shared" si="35"/>
        <v>0</v>
      </c>
      <c r="CH25" s="341" t="str">
        <f t="shared" si="36"/>
        <v/>
      </c>
      <c r="CI25" s="341" t="str">
        <f t="shared" si="148"/>
        <v/>
      </c>
      <c r="CJ25" s="488">
        <f t="shared" si="37"/>
        <v>0</v>
      </c>
      <c r="CK25" s="301" t="str">
        <f t="shared" si="38"/>
        <v/>
      </c>
      <c r="CL25" s="302" t="str">
        <f t="shared" si="39"/>
        <v/>
      </c>
      <c r="CM25" s="302" t="str">
        <f t="shared" si="40"/>
        <v/>
      </c>
      <c r="CN25" s="302" t="str">
        <f t="shared" si="41"/>
        <v/>
      </c>
      <c r="CO25" s="302" t="str">
        <f t="shared" si="42"/>
        <v/>
      </c>
      <c r="CP25" s="303" t="str">
        <f t="shared" si="43"/>
        <v/>
      </c>
      <c r="CQ25" s="302" t="str">
        <f t="shared" si="72"/>
        <v/>
      </c>
      <c r="CR25" s="304" t="str">
        <f t="shared" si="44"/>
        <v/>
      </c>
      <c r="CS25" s="342" t="str">
        <f t="shared" si="73"/>
        <v/>
      </c>
      <c r="CT25" s="343" t="str">
        <f t="shared" si="45"/>
        <v/>
      </c>
      <c r="CU25" s="342" t="str">
        <f t="shared" si="149"/>
        <v/>
      </c>
      <c r="CV25" s="342" t="str">
        <f t="shared" si="150"/>
        <v/>
      </c>
      <c r="CW25" s="344" t="str">
        <f t="shared" si="151"/>
        <v/>
      </c>
      <c r="CX25" s="343" t="str">
        <f t="shared" si="152"/>
        <v/>
      </c>
      <c r="CY25" s="466" t="str">
        <f t="shared" si="46"/>
        <v/>
      </c>
      <c r="CZ25" s="476" t="str">
        <f t="shared" si="47"/>
        <v/>
      </c>
      <c r="DA25" s="473" t="str">
        <f t="shared" si="48"/>
        <v/>
      </c>
      <c r="DB25" s="474" t="str">
        <f t="shared" si="49"/>
        <v/>
      </c>
      <c r="DC25" s="475">
        <f t="shared" si="74"/>
        <v>0</v>
      </c>
      <c r="DD25" s="476">
        <f t="shared" si="50"/>
        <v>0</v>
      </c>
      <c r="DE25" s="466">
        <f t="shared" si="51"/>
        <v>0</v>
      </c>
      <c r="DF25" s="342" t="str">
        <f t="shared" si="75"/>
        <v/>
      </c>
      <c r="DG25" s="343" t="str">
        <f t="shared" si="76"/>
        <v/>
      </c>
      <c r="DH25" s="326" t="str">
        <f t="shared" si="77"/>
        <v/>
      </c>
      <c r="DI25" s="343" t="str">
        <f t="shared" si="78"/>
        <v/>
      </c>
      <c r="DJ25" s="767">
        <f t="shared" si="79"/>
        <v>0</v>
      </c>
      <c r="DK25" s="768">
        <f t="shared" si="80"/>
        <v>0</v>
      </c>
      <c r="DL25" s="768">
        <f t="shared" si="81"/>
        <v>0</v>
      </c>
      <c r="DM25" s="768">
        <f t="shared" si="82"/>
        <v>0</v>
      </c>
      <c r="DN25" s="768">
        <f t="shared" si="83"/>
        <v>0</v>
      </c>
      <c r="DO25" s="769">
        <f t="shared" si="84"/>
        <v>0</v>
      </c>
      <c r="DP25" s="767">
        <f t="shared" si="85"/>
        <v>0</v>
      </c>
      <c r="DQ25" s="768">
        <f t="shared" si="86"/>
        <v>0</v>
      </c>
      <c r="DR25" s="768">
        <f t="shared" si="87"/>
        <v>0</v>
      </c>
      <c r="DS25" s="768">
        <f t="shared" si="88"/>
        <v>0</v>
      </c>
      <c r="DT25" s="768">
        <f t="shared" si="89"/>
        <v>0</v>
      </c>
      <c r="DU25" s="791">
        <f t="shared" si="90"/>
        <v>0</v>
      </c>
      <c r="DV25" s="791">
        <f t="shared" si="91"/>
        <v>0</v>
      </c>
      <c r="DW25" s="769">
        <f t="shared" si="92"/>
        <v>0</v>
      </c>
      <c r="DX25" s="767">
        <f t="shared" si="93"/>
        <v>0</v>
      </c>
      <c r="DY25" s="768">
        <f t="shared" si="94"/>
        <v>0</v>
      </c>
      <c r="DZ25" s="768">
        <f t="shared" si="95"/>
        <v>0</v>
      </c>
      <c r="EA25" s="768">
        <f t="shared" si="96"/>
        <v>0</v>
      </c>
      <c r="EB25" s="768">
        <f t="shared" si="97"/>
        <v>0</v>
      </c>
      <c r="EC25" s="791">
        <f t="shared" si="98"/>
        <v>0</v>
      </c>
      <c r="ED25" s="791">
        <f t="shared" si="99"/>
        <v>0</v>
      </c>
      <c r="EE25" s="769">
        <f t="shared" si="100"/>
        <v>0</v>
      </c>
      <c r="EF25" s="767">
        <f t="shared" si="101"/>
        <v>0</v>
      </c>
      <c r="EG25" s="768">
        <f t="shared" si="102"/>
        <v>0</v>
      </c>
      <c r="EH25" s="768">
        <f t="shared" si="103"/>
        <v>0</v>
      </c>
      <c r="EI25" s="768">
        <f t="shared" si="104"/>
        <v>0</v>
      </c>
      <c r="EJ25" s="768">
        <f t="shared" si="105"/>
        <v>0</v>
      </c>
      <c r="EK25" s="791">
        <f t="shared" si="106"/>
        <v>0</v>
      </c>
      <c r="EL25" s="791">
        <f t="shared" si="107"/>
        <v>0</v>
      </c>
      <c r="EM25" s="769">
        <f t="shared" si="108"/>
        <v>0</v>
      </c>
      <c r="EN25" s="767">
        <f t="shared" si="109"/>
        <v>0</v>
      </c>
      <c r="EO25" s="768">
        <f t="shared" si="110"/>
        <v>0</v>
      </c>
      <c r="EP25" s="768">
        <f t="shared" si="111"/>
        <v>0</v>
      </c>
      <c r="EQ25" s="768">
        <f t="shared" si="112"/>
        <v>0</v>
      </c>
      <c r="ER25" s="768">
        <f t="shared" si="113"/>
        <v>0</v>
      </c>
      <c r="ES25" s="791">
        <f t="shared" si="114"/>
        <v>0</v>
      </c>
      <c r="ET25" s="791">
        <f t="shared" si="115"/>
        <v>0</v>
      </c>
      <c r="EU25" s="769">
        <f t="shared" si="116"/>
        <v>0</v>
      </c>
      <c r="EV25" s="767">
        <f t="shared" si="117"/>
        <v>0</v>
      </c>
      <c r="EW25" s="768">
        <f t="shared" si="118"/>
        <v>0</v>
      </c>
      <c r="EX25" s="768">
        <f t="shared" si="119"/>
        <v>0</v>
      </c>
      <c r="EY25" s="768">
        <f t="shared" si="120"/>
        <v>0</v>
      </c>
      <c r="EZ25" s="768">
        <f t="shared" si="121"/>
        <v>0</v>
      </c>
      <c r="FA25" s="791">
        <f t="shared" si="122"/>
        <v>0</v>
      </c>
      <c r="FB25" s="791">
        <f t="shared" si="123"/>
        <v>0</v>
      </c>
      <c r="FC25" s="769">
        <f t="shared" si="124"/>
        <v>0</v>
      </c>
      <c r="FD25" s="767">
        <f t="shared" si="125"/>
        <v>0</v>
      </c>
      <c r="FE25" s="768">
        <f t="shared" si="126"/>
        <v>0</v>
      </c>
      <c r="FF25" s="768">
        <f t="shared" si="127"/>
        <v>0</v>
      </c>
      <c r="FG25" s="768">
        <f t="shared" si="128"/>
        <v>0</v>
      </c>
      <c r="FH25" s="768">
        <f t="shared" si="129"/>
        <v>0</v>
      </c>
      <c r="FI25" s="791">
        <f t="shared" si="130"/>
        <v>0</v>
      </c>
      <c r="FJ25" s="791">
        <f t="shared" si="131"/>
        <v>0</v>
      </c>
      <c r="FK25" s="769">
        <f t="shared" si="132"/>
        <v>0</v>
      </c>
      <c r="FL25" s="776">
        <f t="shared" si="162"/>
        <v>3</v>
      </c>
      <c r="FM25" s="777">
        <f t="shared" si="163"/>
        <v>3</v>
      </c>
      <c r="FN25" s="777">
        <f t="shared" si="164"/>
        <v>3</v>
      </c>
      <c r="FO25" s="777">
        <f t="shared" si="165"/>
        <v>4</v>
      </c>
      <c r="FP25" s="777">
        <f t="shared" si="166"/>
        <v>6</v>
      </c>
      <c r="FQ25" s="787">
        <f t="shared" si="167"/>
        <v>6</v>
      </c>
      <c r="FR25" s="787">
        <f t="shared" si="168"/>
        <v>5</v>
      </c>
      <c r="FS25" s="778">
        <f t="shared" si="169"/>
        <v>5</v>
      </c>
      <c r="FT25" s="784">
        <f t="shared" si="154"/>
        <v>0</v>
      </c>
      <c r="FU25" s="785">
        <f t="shared" si="155"/>
        <v>0</v>
      </c>
      <c r="FV25" s="785">
        <f t="shared" si="156"/>
        <v>0</v>
      </c>
      <c r="FW25" s="785">
        <f t="shared" si="157"/>
        <v>0</v>
      </c>
      <c r="FX25" s="785">
        <f t="shared" si="158"/>
        <v>0</v>
      </c>
      <c r="FY25" s="785">
        <f t="shared" si="159"/>
        <v>0</v>
      </c>
      <c r="FZ25" s="785">
        <f t="shared" si="160"/>
        <v>0</v>
      </c>
      <c r="GA25" s="786">
        <f t="shared" si="161"/>
        <v>0</v>
      </c>
      <c r="GB25" s="781">
        <f t="shared" si="133"/>
        <v>18</v>
      </c>
      <c r="GC25" s="771">
        <f t="shared" si="134"/>
        <v>19.75</v>
      </c>
      <c r="GD25" s="771">
        <f t="shared" si="135"/>
        <v>20</v>
      </c>
      <c r="GE25" s="771">
        <f t="shared" si="136"/>
        <v>22.25</v>
      </c>
      <c r="GF25" s="771">
        <f t="shared" si="137"/>
        <v>26.75</v>
      </c>
      <c r="GG25" s="771">
        <f t="shared" si="138"/>
        <v>27</v>
      </c>
      <c r="GH25" s="781">
        <f t="shared" si="139"/>
        <v>32.75</v>
      </c>
      <c r="GI25" s="772">
        <f t="shared" si="140"/>
        <v>33</v>
      </c>
      <c r="GJ25" s="555">
        <f t="shared" si="141"/>
        <v>0</v>
      </c>
      <c r="GK25" s="811"/>
      <c r="GL25" s="345"/>
      <c r="GM25" s="329" t="str">
        <f t="shared" si="142"/>
        <v/>
      </c>
      <c r="GN25" s="484" t="str">
        <f t="shared" si="143"/>
        <v/>
      </c>
      <c r="GO25" s="329" t="str">
        <f t="shared" si="144"/>
        <v/>
      </c>
      <c r="GP25" s="116"/>
    </row>
    <row r="26" spans="1:198" ht="18" customHeight="1">
      <c r="A26" s="213"/>
      <c r="B26" s="286" t="str">
        <f t="shared" si="3"/>
        <v>15</v>
      </c>
      <c r="C26" s="287" t="str">
        <f t="shared" si="4"/>
        <v>日</v>
      </c>
      <c r="D26" s="288">
        <f t="shared" si="5"/>
        <v>1</v>
      </c>
      <c r="E26" s="289" t="str">
        <f t="shared" si="6"/>
        <v/>
      </c>
      <c r="F26" s="290"/>
      <c r="G26" s="291"/>
      <c r="H26" s="292" t="str">
        <f t="shared" si="7"/>
        <v/>
      </c>
      <c r="I26" s="835"/>
      <c r="J26" s="836"/>
      <c r="K26" s="293"/>
      <c r="L26" s="824" t="str">
        <f t="shared" si="8"/>
        <v/>
      </c>
      <c r="M26" s="825"/>
      <c r="N26" s="294" t="str">
        <f t="shared" si="52"/>
        <v/>
      </c>
      <c r="O26" s="295" t="str">
        <f t="shared" si="9"/>
        <v/>
      </c>
      <c r="P26" s="296" t="str">
        <f t="shared" si="9"/>
        <v/>
      </c>
      <c r="Q26" s="297" t="str">
        <f t="shared" si="53"/>
        <v/>
      </c>
      <c r="R26" s="298" t="str">
        <f t="shared" si="172"/>
        <v/>
      </c>
      <c r="S26" s="299" t="str">
        <f t="shared" si="172"/>
        <v/>
      </c>
      <c r="T26" s="299" t="str">
        <f t="shared" si="172"/>
        <v/>
      </c>
      <c r="U26" s="299" t="str">
        <f t="shared" si="172"/>
        <v/>
      </c>
      <c r="V26" s="299" t="str">
        <f t="shared" si="172"/>
        <v/>
      </c>
      <c r="W26" s="298" t="str">
        <f t="shared" si="172"/>
        <v/>
      </c>
      <c r="X26" s="299" t="str">
        <f t="shared" si="172"/>
        <v/>
      </c>
      <c r="Y26" s="300" t="str">
        <f t="shared" si="172"/>
        <v/>
      </c>
      <c r="Z26" s="300" t="str">
        <f t="shared" si="172"/>
        <v/>
      </c>
      <c r="AA26" s="300" t="str">
        <f t="shared" si="172"/>
        <v/>
      </c>
      <c r="AB26" s="300" t="str">
        <f t="shared" si="172"/>
        <v/>
      </c>
      <c r="AC26" s="519" t="str">
        <f t="shared" si="55"/>
        <v/>
      </c>
      <c r="AD26" s="516" t="str">
        <f t="shared" si="56"/>
        <v/>
      </c>
      <c r="AE26" s="516" t="str">
        <f t="shared" si="57"/>
        <v/>
      </c>
      <c r="AF26" s="516" t="str">
        <f t="shared" si="153"/>
        <v/>
      </c>
      <c r="AG26" s="516" t="str">
        <f t="shared" si="58"/>
        <v/>
      </c>
      <c r="AH26" s="516" t="str">
        <f t="shared" si="11"/>
        <v/>
      </c>
      <c r="AI26" s="516" t="str">
        <f t="shared" si="59"/>
        <v/>
      </c>
      <c r="AJ26" s="524" t="str">
        <f t="shared" si="12"/>
        <v/>
      </c>
      <c r="AK26" s="518" t="str">
        <f t="shared" si="60"/>
        <v/>
      </c>
      <c r="AL26" s="305" t="str">
        <f t="shared" si="13"/>
        <v/>
      </c>
      <c r="AM26" s="306" t="str">
        <f t="shared" si="14"/>
        <v/>
      </c>
      <c r="AN26" s="307"/>
      <c r="AO26" s="308"/>
      <c r="AP26" s="309" t="str">
        <f t="shared" si="15"/>
        <v/>
      </c>
      <c r="AQ26" s="309" t="str">
        <f t="shared" si="145"/>
        <v/>
      </c>
      <c r="AR26" s="309" t="str">
        <f t="shared" si="146"/>
        <v/>
      </c>
      <c r="AS26" s="310"/>
      <c r="AT26" s="311" t="str">
        <f t="shared" si="61"/>
        <v/>
      </c>
      <c r="AU26" s="312" t="str">
        <f t="shared" si="170"/>
        <v/>
      </c>
      <c r="AV26" s="794"/>
      <c r="AW26" s="795"/>
      <c r="AX26" s="795"/>
      <c r="AY26" s="795"/>
      <c r="AZ26" s="796"/>
      <c r="BA26" s="330" t="s">
        <v>65</v>
      </c>
      <c r="BB26" s="131" t="str">
        <f t="shared" si="171"/>
        <v>日</v>
      </c>
      <c r="BC26" s="701">
        <v>15</v>
      </c>
      <c r="BD26" s="331">
        <f t="shared" si="147"/>
        <v>1</v>
      </c>
      <c r="BE26" s="315" t="str">
        <f t="shared" si="63"/>
        <v/>
      </c>
      <c r="BF26" s="332" t="str">
        <f t="shared" si="16"/>
        <v/>
      </c>
      <c r="BG26" s="332" t="str">
        <f t="shared" si="17"/>
        <v/>
      </c>
      <c r="BH26" s="333" t="str">
        <f t="shared" si="18"/>
        <v/>
      </c>
      <c r="BI26" s="333" t="str">
        <f t="shared" si="19"/>
        <v/>
      </c>
      <c r="BJ26" s="334" t="str">
        <f t="shared" si="64"/>
        <v/>
      </c>
      <c r="BK26" s="335" t="str">
        <f t="shared" si="20"/>
        <v/>
      </c>
      <c r="BL26" s="336" t="str">
        <f t="shared" si="21"/>
        <v/>
      </c>
      <c r="BM26" s="336" t="str">
        <f t="shared" si="22"/>
        <v/>
      </c>
      <c r="BN26" s="321" t="str">
        <f t="shared" si="23"/>
        <v/>
      </c>
      <c r="BO26" s="337" t="str">
        <f t="shared" si="24"/>
        <v/>
      </c>
      <c r="BP26" s="338">
        <f t="shared" si="25"/>
        <v>0</v>
      </c>
      <c r="BQ26" s="339">
        <f t="shared" si="26"/>
        <v>0</v>
      </c>
      <c r="BR26" s="339" t="str">
        <f t="shared" si="27"/>
        <v/>
      </c>
      <c r="BS26" s="340" t="str">
        <f t="shared" si="65"/>
        <v/>
      </c>
      <c r="BT26" s="324" t="str">
        <f t="shared" si="28"/>
        <v/>
      </c>
      <c r="BU26" s="340" t="str">
        <f t="shared" si="66"/>
        <v/>
      </c>
      <c r="BV26" s="339" t="str">
        <f t="shared" si="29"/>
        <v/>
      </c>
      <c r="BW26" s="324" t="str">
        <f t="shared" si="67"/>
        <v/>
      </c>
      <c r="BX26" s="324" t="str">
        <f t="shared" si="68"/>
        <v/>
      </c>
      <c r="BY26" s="324" t="str">
        <f t="shared" si="69"/>
        <v/>
      </c>
      <c r="BZ26" s="324">
        <f t="shared" si="30"/>
        <v>0</v>
      </c>
      <c r="CA26" s="324" t="str">
        <f t="shared" si="31"/>
        <v/>
      </c>
      <c r="CB26" s="324">
        <f t="shared" si="32"/>
        <v>0</v>
      </c>
      <c r="CC26" s="324">
        <f t="shared" si="33"/>
        <v>0</v>
      </c>
      <c r="CD26" s="324" t="str">
        <f t="shared" si="34"/>
        <v/>
      </c>
      <c r="CE26" s="495">
        <f t="shared" si="70"/>
        <v>41</v>
      </c>
      <c r="CF26" s="324" t="str">
        <f t="shared" si="71"/>
        <v/>
      </c>
      <c r="CG26" s="325">
        <f t="shared" si="35"/>
        <v>0</v>
      </c>
      <c r="CH26" s="341" t="str">
        <f t="shared" si="36"/>
        <v/>
      </c>
      <c r="CI26" s="341" t="str">
        <f t="shared" si="148"/>
        <v/>
      </c>
      <c r="CJ26" s="488">
        <f t="shared" si="37"/>
        <v>0</v>
      </c>
      <c r="CK26" s="301" t="str">
        <f t="shared" si="38"/>
        <v/>
      </c>
      <c r="CL26" s="302" t="str">
        <f t="shared" si="39"/>
        <v/>
      </c>
      <c r="CM26" s="302" t="str">
        <f t="shared" si="40"/>
        <v/>
      </c>
      <c r="CN26" s="302" t="str">
        <f t="shared" si="41"/>
        <v/>
      </c>
      <c r="CO26" s="302" t="str">
        <f t="shared" si="42"/>
        <v/>
      </c>
      <c r="CP26" s="303" t="str">
        <f t="shared" si="43"/>
        <v/>
      </c>
      <c r="CQ26" s="302" t="str">
        <f t="shared" si="72"/>
        <v/>
      </c>
      <c r="CR26" s="304" t="str">
        <f t="shared" si="44"/>
        <v/>
      </c>
      <c r="CS26" s="342" t="str">
        <f t="shared" si="73"/>
        <v/>
      </c>
      <c r="CT26" s="343" t="str">
        <f t="shared" si="45"/>
        <v/>
      </c>
      <c r="CU26" s="342" t="str">
        <f t="shared" si="149"/>
        <v/>
      </c>
      <c r="CV26" s="342" t="str">
        <f t="shared" si="150"/>
        <v/>
      </c>
      <c r="CW26" s="344" t="str">
        <f t="shared" si="151"/>
        <v/>
      </c>
      <c r="CX26" s="343" t="str">
        <f t="shared" si="152"/>
        <v/>
      </c>
      <c r="CY26" s="466" t="str">
        <f t="shared" si="46"/>
        <v/>
      </c>
      <c r="CZ26" s="476" t="str">
        <f t="shared" si="47"/>
        <v/>
      </c>
      <c r="DA26" s="473" t="str">
        <f t="shared" si="48"/>
        <v/>
      </c>
      <c r="DB26" s="474" t="str">
        <f t="shared" si="49"/>
        <v/>
      </c>
      <c r="DC26" s="475">
        <f t="shared" si="74"/>
        <v>0</v>
      </c>
      <c r="DD26" s="476">
        <f t="shared" si="50"/>
        <v>0</v>
      </c>
      <c r="DE26" s="466">
        <f t="shared" si="51"/>
        <v>0</v>
      </c>
      <c r="DF26" s="342" t="str">
        <f t="shared" si="75"/>
        <v/>
      </c>
      <c r="DG26" s="343" t="str">
        <f t="shared" si="76"/>
        <v/>
      </c>
      <c r="DH26" s="326" t="str">
        <f t="shared" si="77"/>
        <v/>
      </c>
      <c r="DI26" s="343" t="str">
        <f t="shared" si="78"/>
        <v/>
      </c>
      <c r="DJ26" s="767">
        <f t="shared" si="79"/>
        <v>0</v>
      </c>
      <c r="DK26" s="768">
        <f t="shared" si="80"/>
        <v>0</v>
      </c>
      <c r="DL26" s="768">
        <f t="shared" si="81"/>
        <v>0</v>
      </c>
      <c r="DM26" s="768">
        <f t="shared" si="82"/>
        <v>0</v>
      </c>
      <c r="DN26" s="768">
        <f t="shared" si="83"/>
        <v>0</v>
      </c>
      <c r="DO26" s="769">
        <f t="shared" si="84"/>
        <v>0</v>
      </c>
      <c r="DP26" s="767">
        <f t="shared" si="85"/>
        <v>0</v>
      </c>
      <c r="DQ26" s="768">
        <f t="shared" si="86"/>
        <v>0</v>
      </c>
      <c r="DR26" s="768">
        <f t="shared" si="87"/>
        <v>0</v>
      </c>
      <c r="DS26" s="768">
        <f t="shared" si="88"/>
        <v>0</v>
      </c>
      <c r="DT26" s="768">
        <f t="shared" si="89"/>
        <v>0</v>
      </c>
      <c r="DU26" s="791">
        <f t="shared" si="90"/>
        <v>0</v>
      </c>
      <c r="DV26" s="791">
        <f t="shared" si="91"/>
        <v>0</v>
      </c>
      <c r="DW26" s="769">
        <f t="shared" si="92"/>
        <v>0</v>
      </c>
      <c r="DX26" s="767">
        <f t="shared" si="93"/>
        <v>0</v>
      </c>
      <c r="DY26" s="768">
        <f t="shared" si="94"/>
        <v>0</v>
      </c>
      <c r="DZ26" s="768">
        <f t="shared" si="95"/>
        <v>0</v>
      </c>
      <c r="EA26" s="768">
        <f t="shared" si="96"/>
        <v>0</v>
      </c>
      <c r="EB26" s="768">
        <f t="shared" si="97"/>
        <v>0</v>
      </c>
      <c r="EC26" s="791">
        <f t="shared" si="98"/>
        <v>0</v>
      </c>
      <c r="ED26" s="791">
        <f t="shared" si="99"/>
        <v>0</v>
      </c>
      <c r="EE26" s="769">
        <f t="shared" si="100"/>
        <v>0</v>
      </c>
      <c r="EF26" s="767">
        <f t="shared" si="101"/>
        <v>0</v>
      </c>
      <c r="EG26" s="768">
        <f t="shared" si="102"/>
        <v>0</v>
      </c>
      <c r="EH26" s="768">
        <f t="shared" si="103"/>
        <v>0</v>
      </c>
      <c r="EI26" s="768">
        <f t="shared" si="104"/>
        <v>0</v>
      </c>
      <c r="EJ26" s="768">
        <f t="shared" si="105"/>
        <v>0</v>
      </c>
      <c r="EK26" s="791">
        <f t="shared" si="106"/>
        <v>0</v>
      </c>
      <c r="EL26" s="791">
        <f t="shared" si="107"/>
        <v>0</v>
      </c>
      <c r="EM26" s="769">
        <f t="shared" si="108"/>
        <v>0</v>
      </c>
      <c r="EN26" s="767">
        <f t="shared" si="109"/>
        <v>0</v>
      </c>
      <c r="EO26" s="768">
        <f t="shared" si="110"/>
        <v>0</v>
      </c>
      <c r="EP26" s="768">
        <f t="shared" si="111"/>
        <v>0</v>
      </c>
      <c r="EQ26" s="768">
        <f t="shared" si="112"/>
        <v>0</v>
      </c>
      <c r="ER26" s="768">
        <f t="shared" si="113"/>
        <v>0</v>
      </c>
      <c r="ES26" s="791">
        <f t="shared" si="114"/>
        <v>0</v>
      </c>
      <c r="ET26" s="791">
        <f t="shared" si="115"/>
        <v>0</v>
      </c>
      <c r="EU26" s="769">
        <f t="shared" si="116"/>
        <v>0</v>
      </c>
      <c r="EV26" s="767">
        <f t="shared" si="117"/>
        <v>0</v>
      </c>
      <c r="EW26" s="768">
        <f t="shared" si="118"/>
        <v>0</v>
      </c>
      <c r="EX26" s="768">
        <f t="shared" si="119"/>
        <v>0</v>
      </c>
      <c r="EY26" s="768">
        <f t="shared" si="120"/>
        <v>0</v>
      </c>
      <c r="EZ26" s="768">
        <f t="shared" si="121"/>
        <v>0</v>
      </c>
      <c r="FA26" s="791">
        <f t="shared" si="122"/>
        <v>0</v>
      </c>
      <c r="FB26" s="791">
        <f t="shared" si="123"/>
        <v>0</v>
      </c>
      <c r="FC26" s="769">
        <f t="shared" si="124"/>
        <v>0</v>
      </c>
      <c r="FD26" s="767">
        <f t="shared" si="125"/>
        <v>0</v>
      </c>
      <c r="FE26" s="768">
        <f t="shared" si="126"/>
        <v>0</v>
      </c>
      <c r="FF26" s="768">
        <f t="shared" si="127"/>
        <v>0</v>
      </c>
      <c r="FG26" s="768">
        <f t="shared" si="128"/>
        <v>0</v>
      </c>
      <c r="FH26" s="768">
        <f t="shared" si="129"/>
        <v>0</v>
      </c>
      <c r="FI26" s="791">
        <f t="shared" si="130"/>
        <v>0</v>
      </c>
      <c r="FJ26" s="791">
        <f t="shared" si="131"/>
        <v>0</v>
      </c>
      <c r="FK26" s="769">
        <f t="shared" si="132"/>
        <v>0</v>
      </c>
      <c r="FL26" s="776">
        <f t="shared" si="162"/>
        <v>5</v>
      </c>
      <c r="FM26" s="777">
        <f t="shared" si="163"/>
        <v>5</v>
      </c>
      <c r="FN26" s="777">
        <f t="shared" si="164"/>
        <v>5</v>
      </c>
      <c r="FO26" s="777">
        <f t="shared" si="165"/>
        <v>6</v>
      </c>
      <c r="FP26" s="777">
        <f t="shared" si="166"/>
        <v>2</v>
      </c>
      <c r="FQ26" s="787">
        <f t="shared" si="167"/>
        <v>2</v>
      </c>
      <c r="FR26" s="787">
        <f t="shared" si="168"/>
        <v>1</v>
      </c>
      <c r="FS26" s="778">
        <f t="shared" si="169"/>
        <v>1</v>
      </c>
      <c r="FT26" s="784">
        <f t="shared" si="154"/>
        <v>0</v>
      </c>
      <c r="FU26" s="785">
        <f t="shared" si="155"/>
        <v>0</v>
      </c>
      <c r="FV26" s="785">
        <f t="shared" si="156"/>
        <v>0</v>
      </c>
      <c r="FW26" s="785">
        <f t="shared" si="157"/>
        <v>0</v>
      </c>
      <c r="FX26" s="785">
        <f t="shared" si="158"/>
        <v>0</v>
      </c>
      <c r="FY26" s="785">
        <f t="shared" si="159"/>
        <v>0</v>
      </c>
      <c r="FZ26" s="785">
        <f t="shared" si="160"/>
        <v>0</v>
      </c>
      <c r="GA26" s="786">
        <f t="shared" si="161"/>
        <v>0</v>
      </c>
      <c r="GB26" s="781">
        <f t="shared" si="133"/>
        <v>18</v>
      </c>
      <c r="GC26" s="771">
        <f t="shared" si="134"/>
        <v>19.75</v>
      </c>
      <c r="GD26" s="771">
        <f t="shared" si="135"/>
        <v>20</v>
      </c>
      <c r="GE26" s="771">
        <f t="shared" si="136"/>
        <v>22.25</v>
      </c>
      <c r="GF26" s="771">
        <f t="shared" si="137"/>
        <v>26.75</v>
      </c>
      <c r="GG26" s="771">
        <f t="shared" si="138"/>
        <v>27</v>
      </c>
      <c r="GH26" s="781">
        <f t="shared" si="139"/>
        <v>32.75</v>
      </c>
      <c r="GI26" s="772">
        <f t="shared" si="140"/>
        <v>33</v>
      </c>
      <c r="GJ26" s="555">
        <f t="shared" si="141"/>
        <v>0</v>
      </c>
      <c r="GK26" s="811"/>
      <c r="GL26" s="345"/>
      <c r="GM26" s="329" t="str">
        <f t="shared" si="142"/>
        <v/>
      </c>
      <c r="GN26" s="484" t="str">
        <f t="shared" si="143"/>
        <v/>
      </c>
      <c r="GO26" s="329" t="str">
        <f t="shared" si="144"/>
        <v/>
      </c>
      <c r="GP26" s="116"/>
    </row>
    <row r="27" spans="1:198" ht="18" customHeight="1">
      <c r="A27" s="213"/>
      <c r="B27" s="286" t="str">
        <f t="shared" si="3"/>
        <v>16</v>
      </c>
      <c r="C27" s="287" t="str">
        <f t="shared" si="4"/>
        <v>月</v>
      </c>
      <c r="D27" s="288" t="str">
        <f t="shared" si="5"/>
        <v/>
      </c>
      <c r="E27" s="289">
        <f t="shared" si="6"/>
        <v>1</v>
      </c>
      <c r="F27" s="290"/>
      <c r="G27" s="291"/>
      <c r="H27" s="292" t="str">
        <f t="shared" si="7"/>
        <v/>
      </c>
      <c r="I27" s="835"/>
      <c r="J27" s="836"/>
      <c r="K27" s="293"/>
      <c r="L27" s="824" t="str">
        <f t="shared" si="8"/>
        <v/>
      </c>
      <c r="M27" s="825"/>
      <c r="N27" s="294" t="str">
        <f t="shared" si="52"/>
        <v/>
      </c>
      <c r="O27" s="295" t="str">
        <f t="shared" si="9"/>
        <v/>
      </c>
      <c r="P27" s="296" t="str">
        <f t="shared" si="9"/>
        <v/>
      </c>
      <c r="Q27" s="297" t="str">
        <f t="shared" si="53"/>
        <v/>
      </c>
      <c r="R27" s="298" t="str">
        <f t="shared" si="172"/>
        <v/>
      </c>
      <c r="S27" s="299" t="str">
        <f t="shared" si="172"/>
        <v/>
      </c>
      <c r="T27" s="299" t="str">
        <f t="shared" si="172"/>
        <v/>
      </c>
      <c r="U27" s="299" t="str">
        <f t="shared" si="172"/>
        <v/>
      </c>
      <c r="V27" s="299" t="str">
        <f t="shared" si="172"/>
        <v/>
      </c>
      <c r="W27" s="298" t="str">
        <f t="shared" si="172"/>
        <v/>
      </c>
      <c r="X27" s="299" t="str">
        <f t="shared" si="172"/>
        <v/>
      </c>
      <c r="Y27" s="300" t="str">
        <f t="shared" si="172"/>
        <v/>
      </c>
      <c r="Z27" s="300" t="str">
        <f t="shared" si="172"/>
        <v/>
      </c>
      <c r="AA27" s="300" t="str">
        <f t="shared" si="172"/>
        <v/>
      </c>
      <c r="AB27" s="300" t="str">
        <f t="shared" si="172"/>
        <v/>
      </c>
      <c r="AC27" s="519" t="str">
        <f t="shared" si="55"/>
        <v/>
      </c>
      <c r="AD27" s="516" t="str">
        <f t="shared" si="56"/>
        <v/>
      </c>
      <c r="AE27" s="516" t="str">
        <f t="shared" si="57"/>
        <v/>
      </c>
      <c r="AF27" s="516" t="str">
        <f t="shared" si="153"/>
        <v/>
      </c>
      <c r="AG27" s="516" t="str">
        <f t="shared" si="58"/>
        <v/>
      </c>
      <c r="AH27" s="516" t="str">
        <f t="shared" si="11"/>
        <v/>
      </c>
      <c r="AI27" s="516" t="str">
        <f t="shared" si="59"/>
        <v/>
      </c>
      <c r="AJ27" s="524" t="str">
        <f t="shared" si="12"/>
        <v/>
      </c>
      <c r="AK27" s="518" t="str">
        <f t="shared" si="60"/>
        <v/>
      </c>
      <c r="AL27" s="305" t="str">
        <f t="shared" si="13"/>
        <v/>
      </c>
      <c r="AM27" s="306" t="str">
        <f t="shared" si="14"/>
        <v/>
      </c>
      <c r="AN27" s="307"/>
      <c r="AO27" s="308"/>
      <c r="AP27" s="309" t="str">
        <f t="shared" si="15"/>
        <v/>
      </c>
      <c r="AQ27" s="309" t="str">
        <f t="shared" si="145"/>
        <v/>
      </c>
      <c r="AR27" s="309" t="str">
        <f t="shared" si="146"/>
        <v/>
      </c>
      <c r="AS27" s="310"/>
      <c r="AT27" s="311" t="str">
        <f t="shared" si="61"/>
        <v/>
      </c>
      <c r="AU27" s="312" t="str">
        <f t="shared" si="170"/>
        <v/>
      </c>
      <c r="AV27" s="794"/>
      <c r="AW27" s="795"/>
      <c r="AX27" s="795"/>
      <c r="AY27" s="795"/>
      <c r="AZ27" s="796"/>
      <c r="BA27" s="330" t="s">
        <v>66</v>
      </c>
      <c r="BB27" s="131" t="str">
        <f t="shared" si="171"/>
        <v>月</v>
      </c>
      <c r="BC27" s="701">
        <v>16</v>
      </c>
      <c r="BD27" s="331" t="str">
        <f t="shared" si="147"/>
        <v/>
      </c>
      <c r="BE27" s="315" t="str">
        <f t="shared" si="63"/>
        <v/>
      </c>
      <c r="BF27" s="332" t="str">
        <f t="shared" si="16"/>
        <v/>
      </c>
      <c r="BG27" s="332" t="str">
        <f t="shared" si="17"/>
        <v/>
      </c>
      <c r="BH27" s="333" t="str">
        <f t="shared" si="18"/>
        <v/>
      </c>
      <c r="BI27" s="333" t="str">
        <f t="shared" si="19"/>
        <v/>
      </c>
      <c r="BJ27" s="334" t="str">
        <f t="shared" si="64"/>
        <v/>
      </c>
      <c r="BK27" s="335" t="str">
        <f t="shared" si="20"/>
        <v/>
      </c>
      <c r="BL27" s="336" t="str">
        <f t="shared" si="21"/>
        <v/>
      </c>
      <c r="BM27" s="336" t="str">
        <f t="shared" si="22"/>
        <v/>
      </c>
      <c r="BN27" s="321" t="str">
        <f t="shared" si="23"/>
        <v/>
      </c>
      <c r="BO27" s="337" t="str">
        <f t="shared" si="24"/>
        <v/>
      </c>
      <c r="BP27" s="338">
        <f t="shared" si="25"/>
        <v>0</v>
      </c>
      <c r="BQ27" s="339">
        <f t="shared" si="26"/>
        <v>0</v>
      </c>
      <c r="BR27" s="339" t="str">
        <f t="shared" si="27"/>
        <v/>
      </c>
      <c r="BS27" s="340" t="str">
        <f t="shared" si="65"/>
        <v/>
      </c>
      <c r="BT27" s="339" t="str">
        <f t="shared" si="28"/>
        <v/>
      </c>
      <c r="BU27" s="340" t="str">
        <f t="shared" si="66"/>
        <v/>
      </c>
      <c r="BV27" s="339" t="str">
        <f t="shared" si="29"/>
        <v/>
      </c>
      <c r="BW27" s="324" t="str">
        <f t="shared" si="67"/>
        <v/>
      </c>
      <c r="BX27" s="324" t="str">
        <f t="shared" si="68"/>
        <v/>
      </c>
      <c r="BY27" s="324" t="str">
        <f t="shared" si="69"/>
        <v/>
      </c>
      <c r="BZ27" s="324">
        <f t="shared" si="30"/>
        <v>0</v>
      </c>
      <c r="CA27" s="324" t="str">
        <f t="shared" si="31"/>
        <v/>
      </c>
      <c r="CB27" s="324">
        <f t="shared" si="32"/>
        <v>0</v>
      </c>
      <c r="CC27" s="324">
        <f t="shared" si="33"/>
        <v>0</v>
      </c>
      <c r="CD27" s="324" t="str">
        <f t="shared" si="34"/>
        <v/>
      </c>
      <c r="CE27" s="495">
        <f t="shared" si="70"/>
        <v>41</v>
      </c>
      <c r="CF27" s="339" t="str">
        <f t="shared" si="71"/>
        <v/>
      </c>
      <c r="CG27" s="340">
        <f t="shared" si="35"/>
        <v>0</v>
      </c>
      <c r="CH27" s="341" t="str">
        <f t="shared" si="36"/>
        <v/>
      </c>
      <c r="CI27" s="341" t="str">
        <f t="shared" si="148"/>
        <v/>
      </c>
      <c r="CJ27" s="488">
        <f t="shared" si="37"/>
        <v>0</v>
      </c>
      <c r="CK27" s="301" t="str">
        <f t="shared" si="38"/>
        <v/>
      </c>
      <c r="CL27" s="302" t="str">
        <f t="shared" si="39"/>
        <v/>
      </c>
      <c r="CM27" s="302" t="str">
        <f t="shared" si="40"/>
        <v/>
      </c>
      <c r="CN27" s="302" t="str">
        <f t="shared" si="41"/>
        <v/>
      </c>
      <c r="CO27" s="302" t="str">
        <f t="shared" si="42"/>
        <v/>
      </c>
      <c r="CP27" s="303" t="str">
        <f t="shared" si="43"/>
        <v/>
      </c>
      <c r="CQ27" s="302" t="str">
        <f t="shared" si="72"/>
        <v/>
      </c>
      <c r="CR27" s="304" t="str">
        <f t="shared" si="44"/>
        <v/>
      </c>
      <c r="CS27" s="342" t="str">
        <f t="shared" si="73"/>
        <v/>
      </c>
      <c r="CT27" s="343" t="str">
        <f t="shared" si="45"/>
        <v/>
      </c>
      <c r="CU27" s="342" t="str">
        <f t="shared" si="149"/>
        <v/>
      </c>
      <c r="CV27" s="342" t="str">
        <f t="shared" si="150"/>
        <v/>
      </c>
      <c r="CW27" s="344" t="str">
        <f t="shared" si="151"/>
        <v/>
      </c>
      <c r="CX27" s="343" t="str">
        <f t="shared" si="152"/>
        <v/>
      </c>
      <c r="CY27" s="466" t="str">
        <f t="shared" si="46"/>
        <v/>
      </c>
      <c r="CZ27" s="476" t="str">
        <f t="shared" si="47"/>
        <v/>
      </c>
      <c r="DA27" s="473" t="str">
        <f t="shared" si="48"/>
        <v/>
      </c>
      <c r="DB27" s="474" t="str">
        <f t="shared" si="49"/>
        <v/>
      </c>
      <c r="DC27" s="475">
        <f t="shared" si="74"/>
        <v>0</v>
      </c>
      <c r="DD27" s="476">
        <f t="shared" si="50"/>
        <v>0</v>
      </c>
      <c r="DE27" s="466">
        <f t="shared" si="51"/>
        <v>0</v>
      </c>
      <c r="DF27" s="342" t="str">
        <f t="shared" si="75"/>
        <v/>
      </c>
      <c r="DG27" s="343" t="str">
        <f t="shared" si="76"/>
        <v/>
      </c>
      <c r="DH27" s="326" t="str">
        <f t="shared" si="77"/>
        <v/>
      </c>
      <c r="DI27" s="343" t="str">
        <f t="shared" si="78"/>
        <v/>
      </c>
      <c r="DJ27" s="767">
        <f t="shared" si="79"/>
        <v>0</v>
      </c>
      <c r="DK27" s="768">
        <f t="shared" si="80"/>
        <v>0</v>
      </c>
      <c r="DL27" s="768">
        <f t="shared" si="81"/>
        <v>0</v>
      </c>
      <c r="DM27" s="768">
        <f t="shared" si="82"/>
        <v>0</v>
      </c>
      <c r="DN27" s="768">
        <f t="shared" si="83"/>
        <v>0</v>
      </c>
      <c r="DO27" s="769">
        <f t="shared" si="84"/>
        <v>0</v>
      </c>
      <c r="DP27" s="767">
        <f t="shared" si="85"/>
        <v>0</v>
      </c>
      <c r="DQ27" s="768">
        <f t="shared" si="86"/>
        <v>0</v>
      </c>
      <c r="DR27" s="768">
        <f t="shared" si="87"/>
        <v>0</v>
      </c>
      <c r="DS27" s="768">
        <f t="shared" si="88"/>
        <v>0</v>
      </c>
      <c r="DT27" s="768">
        <f t="shared" si="89"/>
        <v>0</v>
      </c>
      <c r="DU27" s="791">
        <f t="shared" si="90"/>
        <v>0</v>
      </c>
      <c r="DV27" s="791">
        <f t="shared" si="91"/>
        <v>0</v>
      </c>
      <c r="DW27" s="769">
        <f t="shared" si="92"/>
        <v>0</v>
      </c>
      <c r="DX27" s="767">
        <f t="shared" si="93"/>
        <v>0</v>
      </c>
      <c r="DY27" s="768">
        <f t="shared" si="94"/>
        <v>0</v>
      </c>
      <c r="DZ27" s="768">
        <f t="shared" si="95"/>
        <v>0</v>
      </c>
      <c r="EA27" s="768">
        <f t="shared" si="96"/>
        <v>0</v>
      </c>
      <c r="EB27" s="768">
        <f t="shared" si="97"/>
        <v>0</v>
      </c>
      <c r="EC27" s="791">
        <f t="shared" si="98"/>
        <v>0</v>
      </c>
      <c r="ED27" s="791">
        <f t="shared" si="99"/>
        <v>0</v>
      </c>
      <c r="EE27" s="769">
        <f t="shared" si="100"/>
        <v>0</v>
      </c>
      <c r="EF27" s="767">
        <f t="shared" si="101"/>
        <v>0</v>
      </c>
      <c r="EG27" s="768">
        <f t="shared" si="102"/>
        <v>0</v>
      </c>
      <c r="EH27" s="768">
        <f t="shared" si="103"/>
        <v>0</v>
      </c>
      <c r="EI27" s="768">
        <f t="shared" si="104"/>
        <v>0</v>
      </c>
      <c r="EJ27" s="768">
        <f t="shared" si="105"/>
        <v>0</v>
      </c>
      <c r="EK27" s="791">
        <f t="shared" si="106"/>
        <v>0</v>
      </c>
      <c r="EL27" s="791">
        <f t="shared" si="107"/>
        <v>0</v>
      </c>
      <c r="EM27" s="769">
        <f t="shared" si="108"/>
        <v>0</v>
      </c>
      <c r="EN27" s="767">
        <f t="shared" si="109"/>
        <v>0</v>
      </c>
      <c r="EO27" s="768">
        <f t="shared" si="110"/>
        <v>0</v>
      </c>
      <c r="EP27" s="768">
        <f t="shared" si="111"/>
        <v>0</v>
      </c>
      <c r="EQ27" s="768">
        <f t="shared" si="112"/>
        <v>0</v>
      </c>
      <c r="ER27" s="768">
        <f t="shared" si="113"/>
        <v>0</v>
      </c>
      <c r="ES27" s="791">
        <f t="shared" si="114"/>
        <v>0</v>
      </c>
      <c r="ET27" s="791">
        <f t="shared" si="115"/>
        <v>0</v>
      </c>
      <c r="EU27" s="769">
        <f t="shared" si="116"/>
        <v>0</v>
      </c>
      <c r="EV27" s="767">
        <f t="shared" si="117"/>
        <v>0</v>
      </c>
      <c r="EW27" s="768">
        <f t="shared" si="118"/>
        <v>0</v>
      </c>
      <c r="EX27" s="768">
        <f t="shared" si="119"/>
        <v>0</v>
      </c>
      <c r="EY27" s="768">
        <f t="shared" si="120"/>
        <v>0</v>
      </c>
      <c r="EZ27" s="768">
        <f t="shared" si="121"/>
        <v>0</v>
      </c>
      <c r="FA27" s="791">
        <f t="shared" si="122"/>
        <v>0</v>
      </c>
      <c r="FB27" s="791">
        <f t="shared" si="123"/>
        <v>0</v>
      </c>
      <c r="FC27" s="769">
        <f t="shared" si="124"/>
        <v>0</v>
      </c>
      <c r="FD27" s="767">
        <f t="shared" si="125"/>
        <v>0</v>
      </c>
      <c r="FE27" s="768">
        <f t="shared" si="126"/>
        <v>0</v>
      </c>
      <c r="FF27" s="768">
        <f t="shared" si="127"/>
        <v>0</v>
      </c>
      <c r="FG27" s="768">
        <f t="shared" si="128"/>
        <v>0</v>
      </c>
      <c r="FH27" s="768">
        <f t="shared" si="129"/>
        <v>0</v>
      </c>
      <c r="FI27" s="791">
        <f t="shared" si="130"/>
        <v>0</v>
      </c>
      <c r="FJ27" s="791">
        <f t="shared" si="131"/>
        <v>0</v>
      </c>
      <c r="FK27" s="769">
        <f t="shared" si="132"/>
        <v>0</v>
      </c>
      <c r="FL27" s="776">
        <f t="shared" si="162"/>
        <v>1</v>
      </c>
      <c r="FM27" s="777">
        <f t="shared" si="163"/>
        <v>1</v>
      </c>
      <c r="FN27" s="777">
        <f t="shared" si="164"/>
        <v>1</v>
      </c>
      <c r="FO27" s="777">
        <f t="shared" si="165"/>
        <v>2</v>
      </c>
      <c r="FP27" s="777">
        <f t="shared" si="166"/>
        <v>2</v>
      </c>
      <c r="FQ27" s="787">
        <f t="shared" si="167"/>
        <v>2</v>
      </c>
      <c r="FR27" s="787">
        <f t="shared" si="168"/>
        <v>1</v>
      </c>
      <c r="FS27" s="778">
        <f t="shared" si="169"/>
        <v>1</v>
      </c>
      <c r="FT27" s="784">
        <f t="shared" si="154"/>
        <v>0</v>
      </c>
      <c r="FU27" s="785">
        <f t="shared" si="155"/>
        <v>0</v>
      </c>
      <c r="FV27" s="785">
        <f t="shared" si="156"/>
        <v>0</v>
      </c>
      <c r="FW27" s="785">
        <f t="shared" si="157"/>
        <v>0</v>
      </c>
      <c r="FX27" s="785">
        <f t="shared" si="158"/>
        <v>0</v>
      </c>
      <c r="FY27" s="785">
        <f t="shared" si="159"/>
        <v>0</v>
      </c>
      <c r="FZ27" s="785">
        <f t="shared" si="160"/>
        <v>0</v>
      </c>
      <c r="GA27" s="786">
        <f t="shared" si="161"/>
        <v>0</v>
      </c>
      <c r="GB27" s="781">
        <f t="shared" si="133"/>
        <v>18</v>
      </c>
      <c r="GC27" s="771">
        <f t="shared" si="134"/>
        <v>19.75</v>
      </c>
      <c r="GD27" s="771">
        <f t="shared" si="135"/>
        <v>20</v>
      </c>
      <c r="GE27" s="771">
        <f t="shared" si="136"/>
        <v>22.25</v>
      </c>
      <c r="GF27" s="771">
        <f t="shared" si="137"/>
        <v>26.75</v>
      </c>
      <c r="GG27" s="771">
        <f t="shared" si="138"/>
        <v>27</v>
      </c>
      <c r="GH27" s="781">
        <f t="shared" si="139"/>
        <v>32.75</v>
      </c>
      <c r="GI27" s="772">
        <f t="shared" si="140"/>
        <v>33</v>
      </c>
      <c r="GJ27" s="555">
        <f t="shared" si="141"/>
        <v>0</v>
      </c>
      <c r="GK27" s="811"/>
      <c r="GL27" s="345"/>
      <c r="GM27" s="329" t="str">
        <f t="shared" si="142"/>
        <v/>
      </c>
      <c r="GN27" s="484" t="str">
        <f t="shared" si="143"/>
        <v/>
      </c>
      <c r="GO27" s="329" t="str">
        <f t="shared" si="144"/>
        <v/>
      </c>
      <c r="GP27" s="116"/>
    </row>
    <row r="28" spans="1:198" ht="18" customHeight="1">
      <c r="A28" s="213"/>
      <c r="B28" s="286" t="str">
        <f t="shared" si="3"/>
        <v>17</v>
      </c>
      <c r="C28" s="287" t="str">
        <f t="shared" si="4"/>
        <v>火</v>
      </c>
      <c r="D28" s="288" t="str">
        <f t="shared" si="5"/>
        <v/>
      </c>
      <c r="E28" s="289">
        <f t="shared" si="6"/>
        <v>1</v>
      </c>
      <c r="F28" s="290"/>
      <c r="G28" s="291"/>
      <c r="H28" s="292" t="str">
        <f t="shared" si="7"/>
        <v/>
      </c>
      <c r="I28" s="835"/>
      <c r="J28" s="836"/>
      <c r="K28" s="293"/>
      <c r="L28" s="824" t="str">
        <f t="shared" si="8"/>
        <v/>
      </c>
      <c r="M28" s="825"/>
      <c r="N28" s="294" t="str">
        <f t="shared" si="52"/>
        <v/>
      </c>
      <c r="O28" s="295" t="str">
        <f t="shared" si="9"/>
        <v/>
      </c>
      <c r="P28" s="296" t="str">
        <f t="shared" si="9"/>
        <v/>
      </c>
      <c r="Q28" s="297" t="str">
        <f t="shared" si="53"/>
        <v/>
      </c>
      <c r="R28" s="298" t="str">
        <f t="shared" si="172"/>
        <v/>
      </c>
      <c r="S28" s="299" t="str">
        <f t="shared" si="172"/>
        <v/>
      </c>
      <c r="T28" s="299" t="str">
        <f t="shared" si="172"/>
        <v/>
      </c>
      <c r="U28" s="299" t="str">
        <f t="shared" si="172"/>
        <v/>
      </c>
      <c r="V28" s="299" t="str">
        <f t="shared" si="172"/>
        <v/>
      </c>
      <c r="W28" s="298" t="str">
        <f t="shared" si="172"/>
        <v/>
      </c>
      <c r="X28" s="299" t="str">
        <f t="shared" si="172"/>
        <v/>
      </c>
      <c r="Y28" s="300" t="str">
        <f t="shared" si="172"/>
        <v/>
      </c>
      <c r="Z28" s="300" t="str">
        <f t="shared" si="172"/>
        <v/>
      </c>
      <c r="AA28" s="300" t="str">
        <f t="shared" si="172"/>
        <v/>
      </c>
      <c r="AB28" s="300" t="str">
        <f t="shared" si="172"/>
        <v/>
      </c>
      <c r="AC28" s="519" t="str">
        <f t="shared" si="55"/>
        <v/>
      </c>
      <c r="AD28" s="516" t="str">
        <f t="shared" si="56"/>
        <v/>
      </c>
      <c r="AE28" s="516" t="str">
        <f t="shared" si="57"/>
        <v/>
      </c>
      <c r="AF28" s="516" t="str">
        <f t="shared" si="153"/>
        <v/>
      </c>
      <c r="AG28" s="516" t="str">
        <f t="shared" si="58"/>
        <v/>
      </c>
      <c r="AH28" s="516" t="str">
        <f t="shared" si="11"/>
        <v/>
      </c>
      <c r="AI28" s="516" t="str">
        <f t="shared" si="59"/>
        <v/>
      </c>
      <c r="AJ28" s="524" t="str">
        <f t="shared" si="12"/>
        <v/>
      </c>
      <c r="AK28" s="518" t="str">
        <f t="shared" si="60"/>
        <v/>
      </c>
      <c r="AL28" s="305" t="str">
        <f t="shared" si="13"/>
        <v/>
      </c>
      <c r="AM28" s="306" t="str">
        <f t="shared" si="14"/>
        <v/>
      </c>
      <c r="AN28" s="307"/>
      <c r="AO28" s="308"/>
      <c r="AP28" s="309" t="str">
        <f t="shared" si="15"/>
        <v/>
      </c>
      <c r="AQ28" s="309" t="str">
        <f t="shared" si="145"/>
        <v/>
      </c>
      <c r="AR28" s="309" t="str">
        <f t="shared" si="146"/>
        <v/>
      </c>
      <c r="AS28" s="310"/>
      <c r="AT28" s="311" t="str">
        <f t="shared" si="61"/>
        <v/>
      </c>
      <c r="AU28" s="312" t="str">
        <f t="shared" si="170"/>
        <v/>
      </c>
      <c r="AV28" s="794"/>
      <c r="AW28" s="795"/>
      <c r="AX28" s="795"/>
      <c r="AY28" s="795"/>
      <c r="AZ28" s="796"/>
      <c r="BA28" s="330" t="s">
        <v>67</v>
      </c>
      <c r="BB28" s="131" t="str">
        <f t="shared" si="171"/>
        <v>火</v>
      </c>
      <c r="BC28" s="701">
        <v>17</v>
      </c>
      <c r="BD28" s="331" t="str">
        <f t="shared" si="147"/>
        <v/>
      </c>
      <c r="BE28" s="315" t="str">
        <f t="shared" si="63"/>
        <v/>
      </c>
      <c r="BF28" s="332" t="str">
        <f t="shared" si="16"/>
        <v/>
      </c>
      <c r="BG28" s="332" t="str">
        <f t="shared" si="17"/>
        <v/>
      </c>
      <c r="BH28" s="333" t="str">
        <f t="shared" si="18"/>
        <v/>
      </c>
      <c r="BI28" s="333" t="str">
        <f t="shared" si="19"/>
        <v/>
      </c>
      <c r="BJ28" s="334" t="str">
        <f t="shared" si="64"/>
        <v/>
      </c>
      <c r="BK28" s="335" t="str">
        <f t="shared" si="20"/>
        <v/>
      </c>
      <c r="BL28" s="336" t="str">
        <f t="shared" si="21"/>
        <v/>
      </c>
      <c r="BM28" s="336" t="str">
        <f t="shared" si="22"/>
        <v/>
      </c>
      <c r="BN28" s="321" t="str">
        <f t="shared" si="23"/>
        <v/>
      </c>
      <c r="BO28" s="337" t="str">
        <f t="shared" si="24"/>
        <v/>
      </c>
      <c r="BP28" s="338">
        <f t="shared" si="25"/>
        <v>0</v>
      </c>
      <c r="BQ28" s="339">
        <f t="shared" si="26"/>
        <v>0</v>
      </c>
      <c r="BR28" s="339" t="str">
        <f t="shared" si="27"/>
        <v/>
      </c>
      <c r="BS28" s="340" t="str">
        <f t="shared" si="65"/>
        <v/>
      </c>
      <c r="BT28" s="339" t="str">
        <f t="shared" si="28"/>
        <v/>
      </c>
      <c r="BU28" s="340" t="str">
        <f t="shared" si="66"/>
        <v/>
      </c>
      <c r="BV28" s="339" t="str">
        <f t="shared" si="29"/>
        <v/>
      </c>
      <c r="BW28" s="324" t="str">
        <f t="shared" si="67"/>
        <v/>
      </c>
      <c r="BX28" s="324" t="str">
        <f t="shared" si="68"/>
        <v/>
      </c>
      <c r="BY28" s="324" t="str">
        <f t="shared" si="69"/>
        <v/>
      </c>
      <c r="BZ28" s="324">
        <f t="shared" si="30"/>
        <v>0</v>
      </c>
      <c r="CA28" s="324" t="str">
        <f t="shared" si="31"/>
        <v/>
      </c>
      <c r="CB28" s="324">
        <f t="shared" si="32"/>
        <v>0</v>
      </c>
      <c r="CC28" s="324">
        <f t="shared" si="33"/>
        <v>0</v>
      </c>
      <c r="CD28" s="324" t="str">
        <f t="shared" si="34"/>
        <v/>
      </c>
      <c r="CE28" s="495">
        <f t="shared" si="70"/>
        <v>41</v>
      </c>
      <c r="CF28" s="339" t="str">
        <f t="shared" si="71"/>
        <v/>
      </c>
      <c r="CG28" s="340">
        <f t="shared" si="35"/>
        <v>0</v>
      </c>
      <c r="CH28" s="341" t="str">
        <f t="shared" si="36"/>
        <v/>
      </c>
      <c r="CI28" s="341" t="str">
        <f t="shared" si="148"/>
        <v/>
      </c>
      <c r="CJ28" s="488">
        <f t="shared" si="37"/>
        <v>0</v>
      </c>
      <c r="CK28" s="301" t="str">
        <f t="shared" si="38"/>
        <v/>
      </c>
      <c r="CL28" s="302" t="str">
        <f t="shared" si="39"/>
        <v/>
      </c>
      <c r="CM28" s="302" t="str">
        <f t="shared" si="40"/>
        <v/>
      </c>
      <c r="CN28" s="302" t="str">
        <f t="shared" si="41"/>
        <v/>
      </c>
      <c r="CO28" s="302" t="str">
        <f t="shared" si="42"/>
        <v/>
      </c>
      <c r="CP28" s="303" t="str">
        <f t="shared" si="43"/>
        <v/>
      </c>
      <c r="CQ28" s="302" t="str">
        <f t="shared" si="72"/>
        <v/>
      </c>
      <c r="CR28" s="304" t="str">
        <f t="shared" si="44"/>
        <v/>
      </c>
      <c r="CS28" s="342" t="str">
        <f t="shared" si="73"/>
        <v/>
      </c>
      <c r="CT28" s="343" t="str">
        <f t="shared" si="45"/>
        <v/>
      </c>
      <c r="CU28" s="342" t="str">
        <f t="shared" si="149"/>
        <v/>
      </c>
      <c r="CV28" s="342" t="str">
        <f t="shared" si="150"/>
        <v/>
      </c>
      <c r="CW28" s="344" t="str">
        <f t="shared" si="151"/>
        <v/>
      </c>
      <c r="CX28" s="343" t="str">
        <f t="shared" si="152"/>
        <v/>
      </c>
      <c r="CY28" s="466" t="str">
        <f t="shared" si="46"/>
        <v/>
      </c>
      <c r="CZ28" s="476" t="str">
        <f t="shared" si="47"/>
        <v/>
      </c>
      <c r="DA28" s="473" t="str">
        <f t="shared" si="48"/>
        <v/>
      </c>
      <c r="DB28" s="474" t="str">
        <f t="shared" si="49"/>
        <v/>
      </c>
      <c r="DC28" s="475">
        <f t="shared" si="74"/>
        <v>0</v>
      </c>
      <c r="DD28" s="476">
        <f t="shared" si="50"/>
        <v>0</v>
      </c>
      <c r="DE28" s="466">
        <f t="shared" si="51"/>
        <v>0</v>
      </c>
      <c r="DF28" s="342" t="str">
        <f t="shared" si="75"/>
        <v/>
      </c>
      <c r="DG28" s="343" t="str">
        <f t="shared" si="76"/>
        <v/>
      </c>
      <c r="DH28" s="326" t="str">
        <f t="shared" si="77"/>
        <v/>
      </c>
      <c r="DI28" s="343" t="str">
        <f t="shared" si="78"/>
        <v/>
      </c>
      <c r="DJ28" s="767">
        <f t="shared" si="79"/>
        <v>0</v>
      </c>
      <c r="DK28" s="768">
        <f t="shared" si="80"/>
        <v>0</v>
      </c>
      <c r="DL28" s="768">
        <f t="shared" si="81"/>
        <v>0</v>
      </c>
      <c r="DM28" s="768">
        <f t="shared" si="82"/>
        <v>0</v>
      </c>
      <c r="DN28" s="768">
        <f t="shared" si="83"/>
        <v>0</v>
      </c>
      <c r="DO28" s="769">
        <f t="shared" si="84"/>
        <v>0</v>
      </c>
      <c r="DP28" s="767">
        <f t="shared" si="85"/>
        <v>0</v>
      </c>
      <c r="DQ28" s="768">
        <f t="shared" si="86"/>
        <v>0</v>
      </c>
      <c r="DR28" s="768">
        <f t="shared" si="87"/>
        <v>0</v>
      </c>
      <c r="DS28" s="768">
        <f t="shared" si="88"/>
        <v>0</v>
      </c>
      <c r="DT28" s="768">
        <f t="shared" si="89"/>
        <v>0</v>
      </c>
      <c r="DU28" s="791">
        <f t="shared" si="90"/>
        <v>0</v>
      </c>
      <c r="DV28" s="791">
        <f t="shared" si="91"/>
        <v>0</v>
      </c>
      <c r="DW28" s="769">
        <f t="shared" si="92"/>
        <v>0</v>
      </c>
      <c r="DX28" s="767">
        <f t="shared" si="93"/>
        <v>0</v>
      </c>
      <c r="DY28" s="768">
        <f t="shared" si="94"/>
        <v>0</v>
      </c>
      <c r="DZ28" s="768">
        <f t="shared" si="95"/>
        <v>0</v>
      </c>
      <c r="EA28" s="768">
        <f t="shared" si="96"/>
        <v>0</v>
      </c>
      <c r="EB28" s="768">
        <f t="shared" si="97"/>
        <v>0</v>
      </c>
      <c r="EC28" s="791">
        <f t="shared" si="98"/>
        <v>0</v>
      </c>
      <c r="ED28" s="791">
        <f t="shared" si="99"/>
        <v>0</v>
      </c>
      <c r="EE28" s="769">
        <f t="shared" si="100"/>
        <v>0</v>
      </c>
      <c r="EF28" s="767">
        <f t="shared" si="101"/>
        <v>0</v>
      </c>
      <c r="EG28" s="768">
        <f t="shared" si="102"/>
        <v>0</v>
      </c>
      <c r="EH28" s="768">
        <f t="shared" si="103"/>
        <v>0</v>
      </c>
      <c r="EI28" s="768">
        <f t="shared" si="104"/>
        <v>0</v>
      </c>
      <c r="EJ28" s="768">
        <f t="shared" si="105"/>
        <v>0</v>
      </c>
      <c r="EK28" s="791">
        <f t="shared" si="106"/>
        <v>0</v>
      </c>
      <c r="EL28" s="791">
        <f t="shared" si="107"/>
        <v>0</v>
      </c>
      <c r="EM28" s="769">
        <f t="shared" si="108"/>
        <v>0</v>
      </c>
      <c r="EN28" s="767">
        <f t="shared" si="109"/>
        <v>0</v>
      </c>
      <c r="EO28" s="768">
        <f t="shared" si="110"/>
        <v>0</v>
      </c>
      <c r="EP28" s="768">
        <f t="shared" si="111"/>
        <v>0</v>
      </c>
      <c r="EQ28" s="768">
        <f t="shared" si="112"/>
        <v>0</v>
      </c>
      <c r="ER28" s="768">
        <f t="shared" si="113"/>
        <v>0</v>
      </c>
      <c r="ES28" s="791">
        <f t="shared" si="114"/>
        <v>0</v>
      </c>
      <c r="ET28" s="791">
        <f t="shared" si="115"/>
        <v>0</v>
      </c>
      <c r="EU28" s="769">
        <f t="shared" si="116"/>
        <v>0</v>
      </c>
      <c r="EV28" s="767">
        <f t="shared" si="117"/>
        <v>0</v>
      </c>
      <c r="EW28" s="768">
        <f t="shared" si="118"/>
        <v>0</v>
      </c>
      <c r="EX28" s="768">
        <f t="shared" si="119"/>
        <v>0</v>
      </c>
      <c r="EY28" s="768">
        <f t="shared" si="120"/>
        <v>0</v>
      </c>
      <c r="EZ28" s="768">
        <f t="shared" si="121"/>
        <v>0</v>
      </c>
      <c r="FA28" s="791">
        <f t="shared" si="122"/>
        <v>0</v>
      </c>
      <c r="FB28" s="791">
        <f t="shared" si="123"/>
        <v>0</v>
      </c>
      <c r="FC28" s="769">
        <f t="shared" si="124"/>
        <v>0</v>
      </c>
      <c r="FD28" s="767">
        <f t="shared" si="125"/>
        <v>0</v>
      </c>
      <c r="FE28" s="768">
        <f t="shared" si="126"/>
        <v>0</v>
      </c>
      <c r="FF28" s="768">
        <f t="shared" si="127"/>
        <v>0</v>
      </c>
      <c r="FG28" s="768">
        <f t="shared" si="128"/>
        <v>0</v>
      </c>
      <c r="FH28" s="768">
        <f t="shared" si="129"/>
        <v>0</v>
      </c>
      <c r="FI28" s="791">
        <f t="shared" si="130"/>
        <v>0</v>
      </c>
      <c r="FJ28" s="791">
        <f t="shared" si="131"/>
        <v>0</v>
      </c>
      <c r="FK28" s="769">
        <f t="shared" si="132"/>
        <v>0</v>
      </c>
      <c r="FL28" s="776">
        <f t="shared" si="162"/>
        <v>1</v>
      </c>
      <c r="FM28" s="777">
        <f t="shared" si="163"/>
        <v>1</v>
      </c>
      <c r="FN28" s="777">
        <f t="shared" si="164"/>
        <v>1</v>
      </c>
      <c r="FO28" s="777">
        <f t="shared" si="165"/>
        <v>2</v>
      </c>
      <c r="FP28" s="777">
        <f t="shared" si="166"/>
        <v>2</v>
      </c>
      <c r="FQ28" s="787">
        <f t="shared" si="167"/>
        <v>2</v>
      </c>
      <c r="FR28" s="787">
        <f t="shared" si="168"/>
        <v>1</v>
      </c>
      <c r="FS28" s="778">
        <f t="shared" si="169"/>
        <v>1</v>
      </c>
      <c r="FT28" s="784">
        <f t="shared" si="154"/>
        <v>0</v>
      </c>
      <c r="FU28" s="785">
        <f t="shared" si="155"/>
        <v>0</v>
      </c>
      <c r="FV28" s="785">
        <f t="shared" si="156"/>
        <v>0</v>
      </c>
      <c r="FW28" s="785">
        <f t="shared" si="157"/>
        <v>0</v>
      </c>
      <c r="FX28" s="785">
        <f t="shared" si="158"/>
        <v>0</v>
      </c>
      <c r="FY28" s="785">
        <f t="shared" si="159"/>
        <v>0</v>
      </c>
      <c r="FZ28" s="785">
        <f t="shared" si="160"/>
        <v>0</v>
      </c>
      <c r="GA28" s="786">
        <f t="shared" si="161"/>
        <v>0</v>
      </c>
      <c r="GB28" s="781">
        <f t="shared" si="133"/>
        <v>18</v>
      </c>
      <c r="GC28" s="771">
        <f t="shared" si="134"/>
        <v>19.75</v>
      </c>
      <c r="GD28" s="771">
        <f t="shared" si="135"/>
        <v>20</v>
      </c>
      <c r="GE28" s="771">
        <f t="shared" si="136"/>
        <v>22.25</v>
      </c>
      <c r="GF28" s="771">
        <f t="shared" si="137"/>
        <v>26.75</v>
      </c>
      <c r="GG28" s="771">
        <f t="shared" si="138"/>
        <v>27</v>
      </c>
      <c r="GH28" s="781">
        <f t="shared" si="139"/>
        <v>32.75</v>
      </c>
      <c r="GI28" s="772">
        <f t="shared" si="140"/>
        <v>33</v>
      </c>
      <c r="GJ28" s="555">
        <f t="shared" si="141"/>
        <v>0</v>
      </c>
      <c r="GK28" s="811"/>
      <c r="GL28" s="345"/>
      <c r="GM28" s="329" t="str">
        <f t="shared" si="142"/>
        <v/>
      </c>
      <c r="GN28" s="484" t="str">
        <f t="shared" si="143"/>
        <v/>
      </c>
      <c r="GO28" s="329" t="str">
        <f t="shared" si="144"/>
        <v/>
      </c>
      <c r="GP28" s="116"/>
    </row>
    <row r="29" spans="1:198" ht="18" customHeight="1">
      <c r="A29" s="213"/>
      <c r="B29" s="286" t="str">
        <f t="shared" si="3"/>
        <v>18</v>
      </c>
      <c r="C29" s="287" t="str">
        <f t="shared" si="4"/>
        <v>水</v>
      </c>
      <c r="D29" s="288" t="str">
        <f t="shared" si="5"/>
        <v/>
      </c>
      <c r="E29" s="289">
        <f t="shared" si="6"/>
        <v>1</v>
      </c>
      <c r="F29" s="290"/>
      <c r="G29" s="291"/>
      <c r="H29" s="292" t="str">
        <f t="shared" si="7"/>
        <v/>
      </c>
      <c r="I29" s="835"/>
      <c r="J29" s="836"/>
      <c r="K29" s="293"/>
      <c r="L29" s="824" t="str">
        <f t="shared" si="8"/>
        <v/>
      </c>
      <c r="M29" s="825"/>
      <c r="N29" s="294" t="str">
        <f t="shared" si="52"/>
        <v/>
      </c>
      <c r="O29" s="295" t="str">
        <f t="shared" si="9"/>
        <v/>
      </c>
      <c r="P29" s="296" t="str">
        <f t="shared" si="9"/>
        <v/>
      </c>
      <c r="Q29" s="297" t="str">
        <f t="shared" si="53"/>
        <v/>
      </c>
      <c r="R29" s="298" t="str">
        <f t="shared" si="172"/>
        <v/>
      </c>
      <c r="S29" s="299" t="str">
        <f t="shared" si="172"/>
        <v/>
      </c>
      <c r="T29" s="299" t="str">
        <f t="shared" si="172"/>
        <v/>
      </c>
      <c r="U29" s="299" t="str">
        <f t="shared" si="172"/>
        <v/>
      </c>
      <c r="V29" s="299" t="str">
        <f t="shared" si="172"/>
        <v/>
      </c>
      <c r="W29" s="298" t="str">
        <f t="shared" si="172"/>
        <v/>
      </c>
      <c r="X29" s="299" t="str">
        <f t="shared" si="172"/>
        <v/>
      </c>
      <c r="Y29" s="300" t="str">
        <f t="shared" si="172"/>
        <v/>
      </c>
      <c r="Z29" s="300" t="str">
        <f t="shared" si="172"/>
        <v/>
      </c>
      <c r="AA29" s="300" t="str">
        <f t="shared" si="172"/>
        <v/>
      </c>
      <c r="AB29" s="300" t="str">
        <f t="shared" si="172"/>
        <v/>
      </c>
      <c r="AC29" s="519" t="str">
        <f t="shared" si="55"/>
        <v/>
      </c>
      <c r="AD29" s="516" t="str">
        <f t="shared" si="56"/>
        <v/>
      </c>
      <c r="AE29" s="516" t="str">
        <f t="shared" si="57"/>
        <v/>
      </c>
      <c r="AF29" s="516" t="str">
        <f t="shared" si="153"/>
        <v/>
      </c>
      <c r="AG29" s="516" t="str">
        <f t="shared" si="58"/>
        <v/>
      </c>
      <c r="AH29" s="516" t="str">
        <f t="shared" si="11"/>
        <v/>
      </c>
      <c r="AI29" s="516" t="str">
        <f t="shared" si="59"/>
        <v/>
      </c>
      <c r="AJ29" s="524" t="str">
        <f t="shared" si="12"/>
        <v/>
      </c>
      <c r="AK29" s="518" t="str">
        <f t="shared" si="60"/>
        <v/>
      </c>
      <c r="AL29" s="305" t="str">
        <f t="shared" si="13"/>
        <v/>
      </c>
      <c r="AM29" s="306" t="str">
        <f t="shared" si="14"/>
        <v/>
      </c>
      <c r="AN29" s="307"/>
      <c r="AO29" s="308"/>
      <c r="AP29" s="309" t="str">
        <f t="shared" si="15"/>
        <v/>
      </c>
      <c r="AQ29" s="309" t="str">
        <f t="shared" si="145"/>
        <v/>
      </c>
      <c r="AR29" s="309" t="str">
        <f t="shared" si="146"/>
        <v/>
      </c>
      <c r="AS29" s="310"/>
      <c r="AT29" s="311" t="str">
        <f t="shared" si="61"/>
        <v/>
      </c>
      <c r="AU29" s="312" t="str">
        <f t="shared" si="170"/>
        <v/>
      </c>
      <c r="AV29" s="794"/>
      <c r="AW29" s="795"/>
      <c r="AX29" s="795"/>
      <c r="AY29" s="795"/>
      <c r="AZ29" s="796"/>
      <c r="BA29" s="330" t="s">
        <v>68</v>
      </c>
      <c r="BB29" s="131" t="str">
        <f t="shared" si="171"/>
        <v>水</v>
      </c>
      <c r="BC29" s="701">
        <v>18</v>
      </c>
      <c r="BD29" s="331" t="str">
        <f t="shared" si="147"/>
        <v/>
      </c>
      <c r="BE29" s="315" t="str">
        <f t="shared" si="63"/>
        <v/>
      </c>
      <c r="BF29" s="332" t="str">
        <f t="shared" si="16"/>
        <v/>
      </c>
      <c r="BG29" s="332" t="str">
        <f t="shared" si="17"/>
        <v/>
      </c>
      <c r="BH29" s="333" t="str">
        <f t="shared" si="18"/>
        <v/>
      </c>
      <c r="BI29" s="333" t="str">
        <f t="shared" si="19"/>
        <v/>
      </c>
      <c r="BJ29" s="334" t="str">
        <f t="shared" si="64"/>
        <v/>
      </c>
      <c r="BK29" s="335" t="str">
        <f t="shared" si="20"/>
        <v/>
      </c>
      <c r="BL29" s="336" t="str">
        <f t="shared" si="21"/>
        <v/>
      </c>
      <c r="BM29" s="336" t="str">
        <f t="shared" si="22"/>
        <v/>
      </c>
      <c r="BN29" s="321" t="str">
        <f t="shared" si="23"/>
        <v/>
      </c>
      <c r="BO29" s="337" t="str">
        <f t="shared" si="24"/>
        <v/>
      </c>
      <c r="BP29" s="338">
        <f t="shared" si="25"/>
        <v>0</v>
      </c>
      <c r="BQ29" s="339">
        <f t="shared" si="26"/>
        <v>0</v>
      </c>
      <c r="BR29" s="339" t="str">
        <f t="shared" si="27"/>
        <v/>
      </c>
      <c r="BS29" s="340" t="str">
        <f t="shared" si="65"/>
        <v/>
      </c>
      <c r="BT29" s="339" t="str">
        <f t="shared" si="28"/>
        <v/>
      </c>
      <c r="BU29" s="340" t="str">
        <f t="shared" si="66"/>
        <v/>
      </c>
      <c r="BV29" s="339" t="str">
        <f t="shared" si="29"/>
        <v/>
      </c>
      <c r="BW29" s="324" t="str">
        <f t="shared" si="67"/>
        <v/>
      </c>
      <c r="BX29" s="324" t="str">
        <f t="shared" si="68"/>
        <v/>
      </c>
      <c r="BY29" s="324" t="str">
        <f t="shared" si="69"/>
        <v/>
      </c>
      <c r="BZ29" s="324">
        <f t="shared" si="30"/>
        <v>0</v>
      </c>
      <c r="CA29" s="324" t="str">
        <f t="shared" si="31"/>
        <v/>
      </c>
      <c r="CB29" s="324">
        <f t="shared" si="32"/>
        <v>0</v>
      </c>
      <c r="CC29" s="324">
        <f t="shared" si="33"/>
        <v>0</v>
      </c>
      <c r="CD29" s="324" t="str">
        <f t="shared" si="34"/>
        <v/>
      </c>
      <c r="CE29" s="495">
        <f t="shared" si="70"/>
        <v>41</v>
      </c>
      <c r="CF29" s="339" t="str">
        <f t="shared" si="71"/>
        <v/>
      </c>
      <c r="CG29" s="340">
        <f t="shared" si="35"/>
        <v>0</v>
      </c>
      <c r="CH29" s="341" t="str">
        <f t="shared" si="36"/>
        <v/>
      </c>
      <c r="CI29" s="341" t="str">
        <f t="shared" si="148"/>
        <v/>
      </c>
      <c r="CJ29" s="488">
        <f t="shared" si="37"/>
        <v>0</v>
      </c>
      <c r="CK29" s="301" t="str">
        <f t="shared" si="38"/>
        <v/>
      </c>
      <c r="CL29" s="302" t="str">
        <f t="shared" si="39"/>
        <v/>
      </c>
      <c r="CM29" s="302" t="str">
        <f t="shared" si="40"/>
        <v/>
      </c>
      <c r="CN29" s="302" t="str">
        <f t="shared" si="41"/>
        <v/>
      </c>
      <c r="CO29" s="302" t="str">
        <f t="shared" si="42"/>
        <v/>
      </c>
      <c r="CP29" s="303" t="str">
        <f t="shared" si="43"/>
        <v/>
      </c>
      <c r="CQ29" s="302" t="str">
        <f t="shared" si="72"/>
        <v/>
      </c>
      <c r="CR29" s="304" t="str">
        <f t="shared" si="44"/>
        <v/>
      </c>
      <c r="CS29" s="342" t="str">
        <f t="shared" si="73"/>
        <v/>
      </c>
      <c r="CT29" s="343" t="str">
        <f t="shared" si="45"/>
        <v/>
      </c>
      <c r="CU29" s="342" t="str">
        <f t="shared" si="149"/>
        <v/>
      </c>
      <c r="CV29" s="342" t="str">
        <f t="shared" si="150"/>
        <v/>
      </c>
      <c r="CW29" s="344" t="str">
        <f t="shared" si="151"/>
        <v/>
      </c>
      <c r="CX29" s="343" t="str">
        <f t="shared" si="152"/>
        <v/>
      </c>
      <c r="CY29" s="466" t="str">
        <f t="shared" si="46"/>
        <v/>
      </c>
      <c r="CZ29" s="476" t="str">
        <f t="shared" si="47"/>
        <v/>
      </c>
      <c r="DA29" s="473" t="str">
        <f t="shared" si="48"/>
        <v/>
      </c>
      <c r="DB29" s="474" t="str">
        <f t="shared" si="49"/>
        <v/>
      </c>
      <c r="DC29" s="475">
        <f t="shared" si="74"/>
        <v>0</v>
      </c>
      <c r="DD29" s="476">
        <f t="shared" si="50"/>
        <v>0</v>
      </c>
      <c r="DE29" s="466">
        <f t="shared" si="51"/>
        <v>0</v>
      </c>
      <c r="DF29" s="342" t="str">
        <f t="shared" si="75"/>
        <v/>
      </c>
      <c r="DG29" s="343" t="str">
        <f t="shared" si="76"/>
        <v/>
      </c>
      <c r="DH29" s="326" t="str">
        <f t="shared" si="77"/>
        <v/>
      </c>
      <c r="DI29" s="343" t="str">
        <f t="shared" si="78"/>
        <v/>
      </c>
      <c r="DJ29" s="767">
        <f t="shared" si="79"/>
        <v>0</v>
      </c>
      <c r="DK29" s="768">
        <f t="shared" si="80"/>
        <v>0</v>
      </c>
      <c r="DL29" s="768">
        <f t="shared" si="81"/>
        <v>0</v>
      </c>
      <c r="DM29" s="768">
        <f t="shared" si="82"/>
        <v>0</v>
      </c>
      <c r="DN29" s="768">
        <f t="shared" si="83"/>
        <v>0</v>
      </c>
      <c r="DO29" s="769">
        <f t="shared" si="84"/>
        <v>0</v>
      </c>
      <c r="DP29" s="767">
        <f t="shared" si="85"/>
        <v>0</v>
      </c>
      <c r="DQ29" s="768">
        <f t="shared" si="86"/>
        <v>0</v>
      </c>
      <c r="DR29" s="768">
        <f t="shared" si="87"/>
        <v>0</v>
      </c>
      <c r="DS29" s="768">
        <f t="shared" si="88"/>
        <v>0</v>
      </c>
      <c r="DT29" s="768">
        <f t="shared" si="89"/>
        <v>0</v>
      </c>
      <c r="DU29" s="791">
        <f t="shared" si="90"/>
        <v>0</v>
      </c>
      <c r="DV29" s="791">
        <f t="shared" si="91"/>
        <v>0</v>
      </c>
      <c r="DW29" s="769">
        <f t="shared" si="92"/>
        <v>0</v>
      </c>
      <c r="DX29" s="767">
        <f t="shared" si="93"/>
        <v>0</v>
      </c>
      <c r="DY29" s="768">
        <f t="shared" si="94"/>
        <v>0</v>
      </c>
      <c r="DZ29" s="768">
        <f t="shared" si="95"/>
        <v>0</v>
      </c>
      <c r="EA29" s="768">
        <f t="shared" si="96"/>
        <v>0</v>
      </c>
      <c r="EB29" s="768">
        <f t="shared" si="97"/>
        <v>0</v>
      </c>
      <c r="EC29" s="791">
        <f t="shared" si="98"/>
        <v>0</v>
      </c>
      <c r="ED29" s="791">
        <f t="shared" si="99"/>
        <v>0</v>
      </c>
      <c r="EE29" s="769">
        <f t="shared" si="100"/>
        <v>0</v>
      </c>
      <c r="EF29" s="767">
        <f t="shared" si="101"/>
        <v>0</v>
      </c>
      <c r="EG29" s="768">
        <f t="shared" si="102"/>
        <v>0</v>
      </c>
      <c r="EH29" s="768">
        <f t="shared" si="103"/>
        <v>0</v>
      </c>
      <c r="EI29" s="768">
        <f t="shared" si="104"/>
        <v>0</v>
      </c>
      <c r="EJ29" s="768">
        <f t="shared" si="105"/>
        <v>0</v>
      </c>
      <c r="EK29" s="791">
        <f t="shared" si="106"/>
        <v>0</v>
      </c>
      <c r="EL29" s="791">
        <f t="shared" si="107"/>
        <v>0</v>
      </c>
      <c r="EM29" s="769">
        <f t="shared" si="108"/>
        <v>0</v>
      </c>
      <c r="EN29" s="767">
        <f t="shared" si="109"/>
        <v>0</v>
      </c>
      <c r="EO29" s="768">
        <f t="shared" si="110"/>
        <v>0</v>
      </c>
      <c r="EP29" s="768">
        <f t="shared" si="111"/>
        <v>0</v>
      </c>
      <c r="EQ29" s="768">
        <f t="shared" si="112"/>
        <v>0</v>
      </c>
      <c r="ER29" s="768">
        <f t="shared" si="113"/>
        <v>0</v>
      </c>
      <c r="ES29" s="791">
        <f t="shared" si="114"/>
        <v>0</v>
      </c>
      <c r="ET29" s="791">
        <f t="shared" si="115"/>
        <v>0</v>
      </c>
      <c r="EU29" s="769">
        <f t="shared" si="116"/>
        <v>0</v>
      </c>
      <c r="EV29" s="767">
        <f t="shared" si="117"/>
        <v>0</v>
      </c>
      <c r="EW29" s="768">
        <f t="shared" si="118"/>
        <v>0</v>
      </c>
      <c r="EX29" s="768">
        <f t="shared" si="119"/>
        <v>0</v>
      </c>
      <c r="EY29" s="768">
        <f t="shared" si="120"/>
        <v>0</v>
      </c>
      <c r="EZ29" s="768">
        <f t="shared" si="121"/>
        <v>0</v>
      </c>
      <c r="FA29" s="791">
        <f t="shared" si="122"/>
        <v>0</v>
      </c>
      <c r="FB29" s="791">
        <f t="shared" si="123"/>
        <v>0</v>
      </c>
      <c r="FC29" s="769">
        <f t="shared" si="124"/>
        <v>0</v>
      </c>
      <c r="FD29" s="767">
        <f t="shared" si="125"/>
        <v>0</v>
      </c>
      <c r="FE29" s="768">
        <f t="shared" si="126"/>
        <v>0</v>
      </c>
      <c r="FF29" s="768">
        <f t="shared" si="127"/>
        <v>0</v>
      </c>
      <c r="FG29" s="768">
        <f t="shared" si="128"/>
        <v>0</v>
      </c>
      <c r="FH29" s="768">
        <f t="shared" si="129"/>
        <v>0</v>
      </c>
      <c r="FI29" s="791">
        <f t="shared" si="130"/>
        <v>0</v>
      </c>
      <c r="FJ29" s="791">
        <f t="shared" si="131"/>
        <v>0</v>
      </c>
      <c r="FK29" s="769">
        <f t="shared" si="132"/>
        <v>0</v>
      </c>
      <c r="FL29" s="776">
        <f t="shared" si="162"/>
        <v>1</v>
      </c>
      <c r="FM29" s="777">
        <f t="shared" si="163"/>
        <v>1</v>
      </c>
      <c r="FN29" s="777">
        <f t="shared" si="164"/>
        <v>1</v>
      </c>
      <c r="FO29" s="777">
        <f t="shared" si="165"/>
        <v>2</v>
      </c>
      <c r="FP29" s="777">
        <f t="shared" si="166"/>
        <v>2</v>
      </c>
      <c r="FQ29" s="787">
        <f t="shared" si="167"/>
        <v>2</v>
      </c>
      <c r="FR29" s="787">
        <f t="shared" si="168"/>
        <v>1</v>
      </c>
      <c r="FS29" s="778">
        <f t="shared" si="169"/>
        <v>1</v>
      </c>
      <c r="FT29" s="784">
        <f t="shared" si="154"/>
        <v>0</v>
      </c>
      <c r="FU29" s="785">
        <f t="shared" si="155"/>
        <v>0</v>
      </c>
      <c r="FV29" s="785">
        <f t="shared" si="156"/>
        <v>0</v>
      </c>
      <c r="FW29" s="785">
        <f t="shared" si="157"/>
        <v>0</v>
      </c>
      <c r="FX29" s="785">
        <f t="shared" si="158"/>
        <v>0</v>
      </c>
      <c r="FY29" s="785">
        <f t="shared" si="159"/>
        <v>0</v>
      </c>
      <c r="FZ29" s="785">
        <f t="shared" si="160"/>
        <v>0</v>
      </c>
      <c r="GA29" s="786">
        <f t="shared" si="161"/>
        <v>0</v>
      </c>
      <c r="GB29" s="781">
        <f t="shared" si="133"/>
        <v>18</v>
      </c>
      <c r="GC29" s="771">
        <f t="shared" si="134"/>
        <v>19.75</v>
      </c>
      <c r="GD29" s="771">
        <f t="shared" si="135"/>
        <v>20</v>
      </c>
      <c r="GE29" s="771">
        <f t="shared" si="136"/>
        <v>22.25</v>
      </c>
      <c r="GF29" s="771">
        <f t="shared" si="137"/>
        <v>26.75</v>
      </c>
      <c r="GG29" s="771">
        <f t="shared" si="138"/>
        <v>27</v>
      </c>
      <c r="GH29" s="781">
        <f t="shared" si="139"/>
        <v>32.75</v>
      </c>
      <c r="GI29" s="772">
        <f t="shared" si="140"/>
        <v>33</v>
      </c>
      <c r="GJ29" s="555">
        <f t="shared" si="141"/>
        <v>0</v>
      </c>
      <c r="GK29" s="811"/>
      <c r="GL29" s="345"/>
      <c r="GM29" s="329" t="str">
        <f t="shared" si="142"/>
        <v/>
      </c>
      <c r="GN29" s="484" t="str">
        <f t="shared" si="143"/>
        <v/>
      </c>
      <c r="GO29" s="329" t="str">
        <f t="shared" si="144"/>
        <v/>
      </c>
      <c r="GP29" s="116"/>
    </row>
    <row r="30" spans="1:198" ht="18" customHeight="1">
      <c r="A30" s="213"/>
      <c r="B30" s="286" t="str">
        <f t="shared" si="3"/>
        <v>19</v>
      </c>
      <c r="C30" s="287" t="str">
        <f t="shared" si="4"/>
        <v>木</v>
      </c>
      <c r="D30" s="288" t="str">
        <f t="shared" si="5"/>
        <v/>
      </c>
      <c r="E30" s="289">
        <f t="shared" si="6"/>
        <v>1</v>
      </c>
      <c r="F30" s="290"/>
      <c r="G30" s="291"/>
      <c r="H30" s="292" t="str">
        <f t="shared" si="7"/>
        <v/>
      </c>
      <c r="I30" s="835"/>
      <c r="J30" s="836"/>
      <c r="K30" s="293"/>
      <c r="L30" s="824" t="str">
        <f t="shared" si="8"/>
        <v/>
      </c>
      <c r="M30" s="825"/>
      <c r="N30" s="294" t="str">
        <f t="shared" si="52"/>
        <v/>
      </c>
      <c r="O30" s="295" t="str">
        <f t="shared" si="9"/>
        <v/>
      </c>
      <c r="P30" s="296" t="str">
        <f t="shared" si="9"/>
        <v/>
      </c>
      <c r="Q30" s="297" t="str">
        <f t="shared" si="53"/>
        <v/>
      </c>
      <c r="R30" s="298" t="str">
        <f t="shared" si="172"/>
        <v/>
      </c>
      <c r="S30" s="299" t="str">
        <f t="shared" si="172"/>
        <v/>
      </c>
      <c r="T30" s="299" t="str">
        <f t="shared" si="172"/>
        <v/>
      </c>
      <c r="U30" s="299" t="str">
        <f t="shared" si="172"/>
        <v/>
      </c>
      <c r="V30" s="299" t="str">
        <f t="shared" si="172"/>
        <v/>
      </c>
      <c r="W30" s="298" t="str">
        <f t="shared" si="172"/>
        <v/>
      </c>
      <c r="X30" s="299" t="str">
        <f t="shared" si="172"/>
        <v/>
      </c>
      <c r="Y30" s="300" t="str">
        <f t="shared" si="172"/>
        <v/>
      </c>
      <c r="Z30" s="300" t="str">
        <f t="shared" si="172"/>
        <v/>
      </c>
      <c r="AA30" s="300" t="str">
        <f t="shared" si="172"/>
        <v/>
      </c>
      <c r="AB30" s="300" t="str">
        <f t="shared" si="172"/>
        <v/>
      </c>
      <c r="AC30" s="519" t="str">
        <f t="shared" si="55"/>
        <v/>
      </c>
      <c r="AD30" s="516" t="str">
        <f t="shared" si="56"/>
        <v/>
      </c>
      <c r="AE30" s="516" t="str">
        <f t="shared" si="57"/>
        <v/>
      </c>
      <c r="AF30" s="516" t="str">
        <f t="shared" si="153"/>
        <v/>
      </c>
      <c r="AG30" s="516" t="str">
        <f t="shared" si="58"/>
        <v/>
      </c>
      <c r="AH30" s="516" t="str">
        <f t="shared" si="11"/>
        <v/>
      </c>
      <c r="AI30" s="516" t="str">
        <f t="shared" si="59"/>
        <v/>
      </c>
      <c r="AJ30" s="524" t="str">
        <f t="shared" si="12"/>
        <v/>
      </c>
      <c r="AK30" s="518" t="str">
        <f t="shared" si="60"/>
        <v/>
      </c>
      <c r="AL30" s="305" t="str">
        <f t="shared" si="13"/>
        <v/>
      </c>
      <c r="AM30" s="306" t="str">
        <f t="shared" si="14"/>
        <v/>
      </c>
      <c r="AN30" s="307"/>
      <c r="AO30" s="308"/>
      <c r="AP30" s="309" t="str">
        <f t="shared" si="15"/>
        <v/>
      </c>
      <c r="AQ30" s="309" t="str">
        <f t="shared" si="145"/>
        <v/>
      </c>
      <c r="AR30" s="309" t="str">
        <f t="shared" si="146"/>
        <v/>
      </c>
      <c r="AS30" s="310"/>
      <c r="AT30" s="311" t="str">
        <f t="shared" si="61"/>
        <v/>
      </c>
      <c r="AU30" s="312" t="str">
        <f t="shared" si="170"/>
        <v/>
      </c>
      <c r="AV30" s="794"/>
      <c r="AW30" s="795"/>
      <c r="AX30" s="795"/>
      <c r="AY30" s="795"/>
      <c r="AZ30" s="796"/>
      <c r="BA30" s="330" t="s">
        <v>69</v>
      </c>
      <c r="BB30" s="131" t="str">
        <f t="shared" si="171"/>
        <v>木</v>
      </c>
      <c r="BC30" s="701">
        <v>19</v>
      </c>
      <c r="BD30" s="331" t="str">
        <f t="shared" si="147"/>
        <v/>
      </c>
      <c r="BE30" s="315" t="str">
        <f t="shared" si="63"/>
        <v/>
      </c>
      <c r="BF30" s="332" t="str">
        <f t="shared" si="16"/>
        <v/>
      </c>
      <c r="BG30" s="332" t="str">
        <f t="shared" si="17"/>
        <v/>
      </c>
      <c r="BH30" s="333" t="str">
        <f t="shared" si="18"/>
        <v/>
      </c>
      <c r="BI30" s="333" t="str">
        <f t="shared" si="19"/>
        <v/>
      </c>
      <c r="BJ30" s="334" t="str">
        <f t="shared" si="64"/>
        <v/>
      </c>
      <c r="BK30" s="335" t="str">
        <f t="shared" si="20"/>
        <v/>
      </c>
      <c r="BL30" s="336" t="str">
        <f t="shared" si="21"/>
        <v/>
      </c>
      <c r="BM30" s="336" t="str">
        <f t="shared" si="22"/>
        <v/>
      </c>
      <c r="BN30" s="321" t="str">
        <f t="shared" si="23"/>
        <v/>
      </c>
      <c r="BO30" s="337" t="str">
        <f t="shared" si="24"/>
        <v/>
      </c>
      <c r="BP30" s="338">
        <f t="shared" si="25"/>
        <v>0</v>
      </c>
      <c r="BQ30" s="339">
        <f t="shared" si="26"/>
        <v>0</v>
      </c>
      <c r="BR30" s="339" t="str">
        <f t="shared" si="27"/>
        <v/>
      </c>
      <c r="BS30" s="340" t="str">
        <f t="shared" si="65"/>
        <v/>
      </c>
      <c r="BT30" s="339" t="str">
        <f t="shared" si="28"/>
        <v/>
      </c>
      <c r="BU30" s="340" t="str">
        <f t="shared" si="66"/>
        <v/>
      </c>
      <c r="BV30" s="339" t="str">
        <f t="shared" si="29"/>
        <v/>
      </c>
      <c r="BW30" s="324" t="str">
        <f t="shared" si="67"/>
        <v/>
      </c>
      <c r="BX30" s="324" t="str">
        <f t="shared" si="68"/>
        <v/>
      </c>
      <c r="BY30" s="324" t="str">
        <f t="shared" si="69"/>
        <v/>
      </c>
      <c r="BZ30" s="324">
        <f t="shared" si="30"/>
        <v>0</v>
      </c>
      <c r="CA30" s="324" t="str">
        <f t="shared" si="31"/>
        <v/>
      </c>
      <c r="CB30" s="324">
        <f t="shared" si="32"/>
        <v>0</v>
      </c>
      <c r="CC30" s="324">
        <f t="shared" si="33"/>
        <v>0</v>
      </c>
      <c r="CD30" s="324" t="str">
        <f t="shared" si="34"/>
        <v/>
      </c>
      <c r="CE30" s="495">
        <f t="shared" si="70"/>
        <v>41</v>
      </c>
      <c r="CF30" s="339" t="str">
        <f t="shared" si="71"/>
        <v/>
      </c>
      <c r="CG30" s="340">
        <f t="shared" si="35"/>
        <v>0</v>
      </c>
      <c r="CH30" s="341" t="str">
        <f t="shared" si="36"/>
        <v/>
      </c>
      <c r="CI30" s="341" t="str">
        <f t="shared" si="148"/>
        <v/>
      </c>
      <c r="CJ30" s="488">
        <f t="shared" si="37"/>
        <v>0</v>
      </c>
      <c r="CK30" s="301" t="str">
        <f t="shared" si="38"/>
        <v/>
      </c>
      <c r="CL30" s="302" t="str">
        <f t="shared" si="39"/>
        <v/>
      </c>
      <c r="CM30" s="302" t="str">
        <f t="shared" si="40"/>
        <v/>
      </c>
      <c r="CN30" s="302" t="str">
        <f t="shared" si="41"/>
        <v/>
      </c>
      <c r="CO30" s="302" t="str">
        <f t="shared" si="42"/>
        <v/>
      </c>
      <c r="CP30" s="303" t="str">
        <f t="shared" si="43"/>
        <v/>
      </c>
      <c r="CQ30" s="302" t="str">
        <f t="shared" si="72"/>
        <v/>
      </c>
      <c r="CR30" s="304" t="str">
        <f t="shared" si="44"/>
        <v/>
      </c>
      <c r="CS30" s="342" t="str">
        <f t="shared" si="73"/>
        <v/>
      </c>
      <c r="CT30" s="343" t="str">
        <f t="shared" si="45"/>
        <v/>
      </c>
      <c r="CU30" s="342" t="str">
        <f t="shared" si="149"/>
        <v/>
      </c>
      <c r="CV30" s="342" t="str">
        <f t="shared" si="150"/>
        <v/>
      </c>
      <c r="CW30" s="344" t="str">
        <f t="shared" si="151"/>
        <v/>
      </c>
      <c r="CX30" s="343" t="str">
        <f t="shared" si="152"/>
        <v/>
      </c>
      <c r="CY30" s="466" t="str">
        <f t="shared" si="46"/>
        <v/>
      </c>
      <c r="CZ30" s="476" t="str">
        <f t="shared" si="47"/>
        <v/>
      </c>
      <c r="DA30" s="473" t="str">
        <f t="shared" si="48"/>
        <v/>
      </c>
      <c r="DB30" s="474" t="str">
        <f t="shared" si="49"/>
        <v/>
      </c>
      <c r="DC30" s="475">
        <f t="shared" si="74"/>
        <v>0</v>
      </c>
      <c r="DD30" s="476">
        <f t="shared" si="50"/>
        <v>0</v>
      </c>
      <c r="DE30" s="466">
        <f t="shared" si="51"/>
        <v>0</v>
      </c>
      <c r="DF30" s="342" t="str">
        <f t="shared" si="75"/>
        <v/>
      </c>
      <c r="DG30" s="343" t="str">
        <f t="shared" si="76"/>
        <v/>
      </c>
      <c r="DH30" s="326" t="str">
        <f t="shared" si="77"/>
        <v/>
      </c>
      <c r="DI30" s="343" t="str">
        <f t="shared" si="78"/>
        <v/>
      </c>
      <c r="DJ30" s="767">
        <f t="shared" si="79"/>
        <v>0</v>
      </c>
      <c r="DK30" s="768">
        <f t="shared" si="80"/>
        <v>0</v>
      </c>
      <c r="DL30" s="768">
        <f t="shared" si="81"/>
        <v>0</v>
      </c>
      <c r="DM30" s="768">
        <f t="shared" si="82"/>
        <v>0</v>
      </c>
      <c r="DN30" s="768">
        <f t="shared" si="83"/>
        <v>0</v>
      </c>
      <c r="DO30" s="769">
        <f t="shared" si="84"/>
        <v>0</v>
      </c>
      <c r="DP30" s="767">
        <f t="shared" si="85"/>
        <v>0</v>
      </c>
      <c r="DQ30" s="768">
        <f t="shared" si="86"/>
        <v>0</v>
      </c>
      <c r="DR30" s="768">
        <f t="shared" si="87"/>
        <v>0</v>
      </c>
      <c r="DS30" s="768">
        <f t="shared" si="88"/>
        <v>0</v>
      </c>
      <c r="DT30" s="768">
        <f t="shared" si="89"/>
        <v>0</v>
      </c>
      <c r="DU30" s="791">
        <f t="shared" si="90"/>
        <v>0</v>
      </c>
      <c r="DV30" s="791">
        <f t="shared" si="91"/>
        <v>0</v>
      </c>
      <c r="DW30" s="769">
        <f t="shared" si="92"/>
        <v>0</v>
      </c>
      <c r="DX30" s="767">
        <f t="shared" si="93"/>
        <v>0</v>
      </c>
      <c r="DY30" s="768">
        <f t="shared" si="94"/>
        <v>0</v>
      </c>
      <c r="DZ30" s="768">
        <f t="shared" si="95"/>
        <v>0</v>
      </c>
      <c r="EA30" s="768">
        <f t="shared" si="96"/>
        <v>0</v>
      </c>
      <c r="EB30" s="768">
        <f t="shared" si="97"/>
        <v>0</v>
      </c>
      <c r="EC30" s="791">
        <f t="shared" si="98"/>
        <v>0</v>
      </c>
      <c r="ED30" s="791">
        <f t="shared" si="99"/>
        <v>0</v>
      </c>
      <c r="EE30" s="769">
        <f t="shared" si="100"/>
        <v>0</v>
      </c>
      <c r="EF30" s="767">
        <f t="shared" si="101"/>
        <v>0</v>
      </c>
      <c r="EG30" s="768">
        <f t="shared" si="102"/>
        <v>0</v>
      </c>
      <c r="EH30" s="768">
        <f t="shared" si="103"/>
        <v>0</v>
      </c>
      <c r="EI30" s="768">
        <f t="shared" si="104"/>
        <v>0</v>
      </c>
      <c r="EJ30" s="768">
        <f t="shared" si="105"/>
        <v>0</v>
      </c>
      <c r="EK30" s="791">
        <f t="shared" si="106"/>
        <v>0</v>
      </c>
      <c r="EL30" s="791">
        <f t="shared" si="107"/>
        <v>0</v>
      </c>
      <c r="EM30" s="769">
        <f t="shared" si="108"/>
        <v>0</v>
      </c>
      <c r="EN30" s="767">
        <f t="shared" si="109"/>
        <v>0</v>
      </c>
      <c r="EO30" s="768">
        <f t="shared" si="110"/>
        <v>0</v>
      </c>
      <c r="EP30" s="768">
        <f t="shared" si="111"/>
        <v>0</v>
      </c>
      <c r="EQ30" s="768">
        <f t="shared" si="112"/>
        <v>0</v>
      </c>
      <c r="ER30" s="768">
        <f t="shared" si="113"/>
        <v>0</v>
      </c>
      <c r="ES30" s="791">
        <f t="shared" si="114"/>
        <v>0</v>
      </c>
      <c r="ET30" s="791">
        <f t="shared" si="115"/>
        <v>0</v>
      </c>
      <c r="EU30" s="769">
        <f t="shared" si="116"/>
        <v>0</v>
      </c>
      <c r="EV30" s="767">
        <f t="shared" si="117"/>
        <v>0</v>
      </c>
      <c r="EW30" s="768">
        <f t="shared" si="118"/>
        <v>0</v>
      </c>
      <c r="EX30" s="768">
        <f t="shared" si="119"/>
        <v>0</v>
      </c>
      <c r="EY30" s="768">
        <f t="shared" si="120"/>
        <v>0</v>
      </c>
      <c r="EZ30" s="768">
        <f t="shared" si="121"/>
        <v>0</v>
      </c>
      <c r="FA30" s="791">
        <f t="shared" si="122"/>
        <v>0</v>
      </c>
      <c r="FB30" s="791">
        <f t="shared" si="123"/>
        <v>0</v>
      </c>
      <c r="FC30" s="769">
        <f t="shared" si="124"/>
        <v>0</v>
      </c>
      <c r="FD30" s="767">
        <f t="shared" si="125"/>
        <v>0</v>
      </c>
      <c r="FE30" s="768">
        <f t="shared" si="126"/>
        <v>0</v>
      </c>
      <c r="FF30" s="768">
        <f t="shared" si="127"/>
        <v>0</v>
      </c>
      <c r="FG30" s="768">
        <f t="shared" si="128"/>
        <v>0</v>
      </c>
      <c r="FH30" s="768">
        <f t="shared" si="129"/>
        <v>0</v>
      </c>
      <c r="FI30" s="791">
        <f t="shared" si="130"/>
        <v>0</v>
      </c>
      <c r="FJ30" s="791">
        <f t="shared" si="131"/>
        <v>0</v>
      </c>
      <c r="FK30" s="769">
        <f t="shared" si="132"/>
        <v>0</v>
      </c>
      <c r="FL30" s="776">
        <f t="shared" si="162"/>
        <v>1</v>
      </c>
      <c r="FM30" s="777">
        <f t="shared" si="163"/>
        <v>1</v>
      </c>
      <c r="FN30" s="777">
        <f t="shared" si="164"/>
        <v>1</v>
      </c>
      <c r="FO30" s="777">
        <f t="shared" si="165"/>
        <v>2</v>
      </c>
      <c r="FP30" s="777">
        <f t="shared" si="166"/>
        <v>2</v>
      </c>
      <c r="FQ30" s="787">
        <f t="shared" si="167"/>
        <v>2</v>
      </c>
      <c r="FR30" s="787">
        <f t="shared" si="168"/>
        <v>1</v>
      </c>
      <c r="FS30" s="778">
        <f t="shared" si="169"/>
        <v>1</v>
      </c>
      <c r="FT30" s="784">
        <f t="shared" si="154"/>
        <v>0</v>
      </c>
      <c r="FU30" s="785">
        <f t="shared" si="155"/>
        <v>0</v>
      </c>
      <c r="FV30" s="785">
        <f t="shared" si="156"/>
        <v>0</v>
      </c>
      <c r="FW30" s="785">
        <f t="shared" si="157"/>
        <v>0</v>
      </c>
      <c r="FX30" s="785">
        <f t="shared" si="158"/>
        <v>0</v>
      </c>
      <c r="FY30" s="785">
        <f t="shared" si="159"/>
        <v>0</v>
      </c>
      <c r="FZ30" s="785">
        <f t="shared" si="160"/>
        <v>0</v>
      </c>
      <c r="GA30" s="786">
        <f t="shared" si="161"/>
        <v>0</v>
      </c>
      <c r="GB30" s="781">
        <f t="shared" si="133"/>
        <v>18</v>
      </c>
      <c r="GC30" s="771">
        <f t="shared" si="134"/>
        <v>19.75</v>
      </c>
      <c r="GD30" s="771">
        <f t="shared" si="135"/>
        <v>20</v>
      </c>
      <c r="GE30" s="771">
        <f t="shared" si="136"/>
        <v>22.25</v>
      </c>
      <c r="GF30" s="771">
        <f t="shared" si="137"/>
        <v>26.75</v>
      </c>
      <c r="GG30" s="771">
        <f t="shared" si="138"/>
        <v>27</v>
      </c>
      <c r="GH30" s="781">
        <f t="shared" si="139"/>
        <v>32.75</v>
      </c>
      <c r="GI30" s="772">
        <f t="shared" si="140"/>
        <v>33</v>
      </c>
      <c r="GJ30" s="555">
        <f t="shared" si="141"/>
        <v>0</v>
      </c>
      <c r="GK30" s="811"/>
      <c r="GL30" s="345"/>
      <c r="GM30" s="329" t="str">
        <f t="shared" si="142"/>
        <v/>
      </c>
      <c r="GN30" s="484" t="str">
        <f t="shared" si="143"/>
        <v/>
      </c>
      <c r="GO30" s="329" t="str">
        <f t="shared" si="144"/>
        <v/>
      </c>
      <c r="GP30" s="116"/>
    </row>
    <row r="31" spans="1:198" ht="18" customHeight="1">
      <c r="A31" s="213"/>
      <c r="B31" s="286" t="str">
        <f t="shared" si="3"/>
        <v>20</v>
      </c>
      <c r="C31" s="287" t="str">
        <f t="shared" si="4"/>
        <v>金</v>
      </c>
      <c r="D31" s="288" t="str">
        <f t="shared" si="5"/>
        <v/>
      </c>
      <c r="E31" s="289">
        <f t="shared" si="6"/>
        <v>1</v>
      </c>
      <c r="F31" s="290"/>
      <c r="G31" s="291"/>
      <c r="H31" s="292" t="str">
        <f t="shared" si="7"/>
        <v/>
      </c>
      <c r="I31" s="835"/>
      <c r="J31" s="836"/>
      <c r="K31" s="293"/>
      <c r="L31" s="824" t="str">
        <f t="shared" si="8"/>
        <v/>
      </c>
      <c r="M31" s="825"/>
      <c r="N31" s="294" t="str">
        <f t="shared" si="52"/>
        <v/>
      </c>
      <c r="O31" s="295" t="str">
        <f t="shared" si="9"/>
        <v/>
      </c>
      <c r="P31" s="296" t="str">
        <f t="shared" si="9"/>
        <v/>
      </c>
      <c r="Q31" s="297" t="str">
        <f t="shared" si="53"/>
        <v/>
      </c>
      <c r="R31" s="298" t="str">
        <f t="shared" si="172"/>
        <v/>
      </c>
      <c r="S31" s="299" t="str">
        <f t="shared" si="172"/>
        <v/>
      </c>
      <c r="T31" s="299" t="str">
        <f t="shared" si="172"/>
        <v/>
      </c>
      <c r="U31" s="299" t="str">
        <f t="shared" si="172"/>
        <v/>
      </c>
      <c r="V31" s="299" t="str">
        <f t="shared" si="172"/>
        <v/>
      </c>
      <c r="W31" s="298" t="str">
        <f t="shared" si="172"/>
        <v/>
      </c>
      <c r="X31" s="299" t="str">
        <f t="shared" si="172"/>
        <v/>
      </c>
      <c r="Y31" s="300" t="str">
        <f t="shared" si="172"/>
        <v/>
      </c>
      <c r="Z31" s="300" t="str">
        <f t="shared" si="172"/>
        <v/>
      </c>
      <c r="AA31" s="300" t="str">
        <f t="shared" si="172"/>
        <v/>
      </c>
      <c r="AB31" s="300" t="str">
        <f t="shared" si="172"/>
        <v/>
      </c>
      <c r="AC31" s="519" t="str">
        <f t="shared" si="55"/>
        <v/>
      </c>
      <c r="AD31" s="516" t="str">
        <f t="shared" si="56"/>
        <v/>
      </c>
      <c r="AE31" s="516" t="str">
        <f t="shared" si="57"/>
        <v/>
      </c>
      <c r="AF31" s="516" t="str">
        <f t="shared" si="153"/>
        <v/>
      </c>
      <c r="AG31" s="516" t="str">
        <f t="shared" si="58"/>
        <v/>
      </c>
      <c r="AH31" s="516" t="str">
        <f t="shared" si="11"/>
        <v/>
      </c>
      <c r="AI31" s="516" t="str">
        <f t="shared" si="59"/>
        <v/>
      </c>
      <c r="AJ31" s="524" t="str">
        <f t="shared" si="12"/>
        <v/>
      </c>
      <c r="AK31" s="518" t="str">
        <f t="shared" si="60"/>
        <v/>
      </c>
      <c r="AL31" s="305" t="str">
        <f t="shared" si="13"/>
        <v/>
      </c>
      <c r="AM31" s="306" t="str">
        <f t="shared" si="14"/>
        <v/>
      </c>
      <c r="AN31" s="307"/>
      <c r="AO31" s="308"/>
      <c r="AP31" s="309" t="str">
        <f t="shared" si="15"/>
        <v/>
      </c>
      <c r="AQ31" s="309" t="str">
        <f t="shared" si="145"/>
        <v/>
      </c>
      <c r="AR31" s="309" t="str">
        <f t="shared" si="146"/>
        <v/>
      </c>
      <c r="AS31" s="310"/>
      <c r="AT31" s="311" t="str">
        <f t="shared" si="61"/>
        <v/>
      </c>
      <c r="AU31" s="312" t="str">
        <f t="shared" si="170"/>
        <v/>
      </c>
      <c r="AV31" s="794"/>
      <c r="AW31" s="795"/>
      <c r="AX31" s="795"/>
      <c r="AY31" s="795"/>
      <c r="AZ31" s="796"/>
      <c r="BA31" s="330" t="s">
        <v>70</v>
      </c>
      <c r="BB31" s="131" t="str">
        <f t="shared" si="171"/>
        <v>金</v>
      </c>
      <c r="BC31" s="701">
        <v>20</v>
      </c>
      <c r="BD31" s="331" t="str">
        <f t="shared" si="147"/>
        <v/>
      </c>
      <c r="BE31" s="315" t="str">
        <f t="shared" si="63"/>
        <v/>
      </c>
      <c r="BF31" s="332" t="str">
        <f t="shared" si="16"/>
        <v/>
      </c>
      <c r="BG31" s="332" t="str">
        <f t="shared" si="17"/>
        <v/>
      </c>
      <c r="BH31" s="333" t="str">
        <f t="shared" si="18"/>
        <v/>
      </c>
      <c r="BI31" s="333" t="str">
        <f t="shared" si="19"/>
        <v/>
      </c>
      <c r="BJ31" s="334" t="str">
        <f t="shared" si="64"/>
        <v/>
      </c>
      <c r="BK31" s="335" t="str">
        <f t="shared" si="20"/>
        <v/>
      </c>
      <c r="BL31" s="336" t="str">
        <f t="shared" si="21"/>
        <v/>
      </c>
      <c r="BM31" s="336" t="str">
        <f t="shared" si="22"/>
        <v/>
      </c>
      <c r="BN31" s="321" t="str">
        <f t="shared" si="23"/>
        <v/>
      </c>
      <c r="BO31" s="337" t="str">
        <f t="shared" si="24"/>
        <v/>
      </c>
      <c r="BP31" s="338">
        <f t="shared" si="25"/>
        <v>0</v>
      </c>
      <c r="BQ31" s="339">
        <f t="shared" si="26"/>
        <v>0</v>
      </c>
      <c r="BR31" s="339" t="str">
        <f t="shared" si="27"/>
        <v/>
      </c>
      <c r="BS31" s="340" t="str">
        <f t="shared" si="65"/>
        <v/>
      </c>
      <c r="BT31" s="339" t="str">
        <f t="shared" si="28"/>
        <v/>
      </c>
      <c r="BU31" s="340" t="str">
        <f t="shared" si="66"/>
        <v/>
      </c>
      <c r="BV31" s="339" t="str">
        <f t="shared" si="29"/>
        <v/>
      </c>
      <c r="BW31" s="324" t="str">
        <f t="shared" si="67"/>
        <v/>
      </c>
      <c r="BX31" s="324" t="str">
        <f t="shared" si="68"/>
        <v/>
      </c>
      <c r="BY31" s="324" t="str">
        <f t="shared" si="69"/>
        <v/>
      </c>
      <c r="BZ31" s="324">
        <f t="shared" si="30"/>
        <v>0</v>
      </c>
      <c r="CA31" s="324" t="str">
        <f t="shared" si="31"/>
        <v/>
      </c>
      <c r="CB31" s="324">
        <f t="shared" si="32"/>
        <v>0</v>
      </c>
      <c r="CC31" s="324">
        <f t="shared" si="33"/>
        <v>0</v>
      </c>
      <c r="CD31" s="324" t="str">
        <f t="shared" si="34"/>
        <v/>
      </c>
      <c r="CE31" s="495">
        <f t="shared" si="70"/>
        <v>41</v>
      </c>
      <c r="CF31" s="339" t="str">
        <f t="shared" si="71"/>
        <v/>
      </c>
      <c r="CG31" s="340">
        <f t="shared" si="35"/>
        <v>0</v>
      </c>
      <c r="CH31" s="341" t="str">
        <f t="shared" si="36"/>
        <v/>
      </c>
      <c r="CI31" s="341" t="str">
        <f t="shared" si="148"/>
        <v/>
      </c>
      <c r="CJ31" s="488">
        <f t="shared" si="37"/>
        <v>0</v>
      </c>
      <c r="CK31" s="301" t="str">
        <f t="shared" si="38"/>
        <v/>
      </c>
      <c r="CL31" s="302" t="str">
        <f t="shared" si="39"/>
        <v/>
      </c>
      <c r="CM31" s="302" t="str">
        <f t="shared" si="40"/>
        <v/>
      </c>
      <c r="CN31" s="302" t="str">
        <f t="shared" si="41"/>
        <v/>
      </c>
      <c r="CO31" s="302" t="str">
        <f t="shared" si="42"/>
        <v/>
      </c>
      <c r="CP31" s="303" t="str">
        <f t="shared" si="43"/>
        <v/>
      </c>
      <c r="CQ31" s="302" t="str">
        <f t="shared" si="72"/>
        <v/>
      </c>
      <c r="CR31" s="304" t="str">
        <f t="shared" si="44"/>
        <v/>
      </c>
      <c r="CS31" s="342" t="str">
        <f t="shared" si="73"/>
        <v/>
      </c>
      <c r="CT31" s="343" t="str">
        <f t="shared" si="45"/>
        <v/>
      </c>
      <c r="CU31" s="342" t="str">
        <f t="shared" si="149"/>
        <v/>
      </c>
      <c r="CV31" s="342" t="str">
        <f t="shared" si="150"/>
        <v/>
      </c>
      <c r="CW31" s="344" t="str">
        <f t="shared" si="151"/>
        <v/>
      </c>
      <c r="CX31" s="343" t="str">
        <f t="shared" si="152"/>
        <v/>
      </c>
      <c r="CY31" s="466" t="str">
        <f t="shared" si="46"/>
        <v/>
      </c>
      <c r="CZ31" s="476" t="str">
        <f t="shared" si="47"/>
        <v/>
      </c>
      <c r="DA31" s="473" t="str">
        <f t="shared" si="48"/>
        <v/>
      </c>
      <c r="DB31" s="474" t="str">
        <f t="shared" si="49"/>
        <v/>
      </c>
      <c r="DC31" s="475">
        <f t="shared" si="74"/>
        <v>0</v>
      </c>
      <c r="DD31" s="476">
        <f t="shared" si="50"/>
        <v>0</v>
      </c>
      <c r="DE31" s="466">
        <f t="shared" si="51"/>
        <v>0</v>
      </c>
      <c r="DF31" s="342" t="str">
        <f t="shared" si="75"/>
        <v/>
      </c>
      <c r="DG31" s="343" t="str">
        <f t="shared" si="76"/>
        <v/>
      </c>
      <c r="DH31" s="326" t="str">
        <f t="shared" si="77"/>
        <v/>
      </c>
      <c r="DI31" s="343" t="str">
        <f t="shared" si="78"/>
        <v/>
      </c>
      <c r="DJ31" s="767">
        <f t="shared" si="79"/>
        <v>0</v>
      </c>
      <c r="DK31" s="768">
        <f t="shared" si="80"/>
        <v>0</v>
      </c>
      <c r="DL31" s="768">
        <f t="shared" si="81"/>
        <v>0</v>
      </c>
      <c r="DM31" s="768">
        <f t="shared" si="82"/>
        <v>0</v>
      </c>
      <c r="DN31" s="768">
        <f t="shared" si="83"/>
        <v>0</v>
      </c>
      <c r="DO31" s="769">
        <f t="shared" si="84"/>
        <v>0</v>
      </c>
      <c r="DP31" s="767">
        <f t="shared" si="85"/>
        <v>0</v>
      </c>
      <c r="DQ31" s="768">
        <f t="shared" si="86"/>
        <v>0</v>
      </c>
      <c r="DR31" s="768">
        <f t="shared" si="87"/>
        <v>0</v>
      </c>
      <c r="DS31" s="768">
        <f t="shared" si="88"/>
        <v>0</v>
      </c>
      <c r="DT31" s="768">
        <f t="shared" si="89"/>
        <v>0</v>
      </c>
      <c r="DU31" s="791">
        <f t="shared" si="90"/>
        <v>0</v>
      </c>
      <c r="DV31" s="791">
        <f t="shared" si="91"/>
        <v>0</v>
      </c>
      <c r="DW31" s="769">
        <f t="shared" si="92"/>
        <v>0</v>
      </c>
      <c r="DX31" s="767">
        <f t="shared" si="93"/>
        <v>0</v>
      </c>
      <c r="DY31" s="768">
        <f t="shared" si="94"/>
        <v>0</v>
      </c>
      <c r="DZ31" s="768">
        <f t="shared" si="95"/>
        <v>0</v>
      </c>
      <c r="EA31" s="768">
        <f t="shared" si="96"/>
        <v>0</v>
      </c>
      <c r="EB31" s="768">
        <f t="shared" si="97"/>
        <v>0</v>
      </c>
      <c r="EC31" s="791">
        <f t="shared" si="98"/>
        <v>0</v>
      </c>
      <c r="ED31" s="791">
        <f t="shared" si="99"/>
        <v>0</v>
      </c>
      <c r="EE31" s="769">
        <f t="shared" si="100"/>
        <v>0</v>
      </c>
      <c r="EF31" s="767">
        <f t="shared" si="101"/>
        <v>0</v>
      </c>
      <c r="EG31" s="768">
        <f t="shared" si="102"/>
        <v>0</v>
      </c>
      <c r="EH31" s="768">
        <f t="shared" si="103"/>
        <v>0</v>
      </c>
      <c r="EI31" s="768">
        <f t="shared" si="104"/>
        <v>0</v>
      </c>
      <c r="EJ31" s="768">
        <f t="shared" si="105"/>
        <v>0</v>
      </c>
      <c r="EK31" s="791">
        <f t="shared" si="106"/>
        <v>0</v>
      </c>
      <c r="EL31" s="791">
        <f t="shared" si="107"/>
        <v>0</v>
      </c>
      <c r="EM31" s="769">
        <f t="shared" si="108"/>
        <v>0</v>
      </c>
      <c r="EN31" s="767">
        <f t="shared" si="109"/>
        <v>0</v>
      </c>
      <c r="EO31" s="768">
        <f t="shared" si="110"/>
        <v>0</v>
      </c>
      <c r="EP31" s="768">
        <f t="shared" si="111"/>
        <v>0</v>
      </c>
      <c r="EQ31" s="768">
        <f t="shared" si="112"/>
        <v>0</v>
      </c>
      <c r="ER31" s="768">
        <f t="shared" si="113"/>
        <v>0</v>
      </c>
      <c r="ES31" s="791">
        <f t="shared" si="114"/>
        <v>0</v>
      </c>
      <c r="ET31" s="791">
        <f t="shared" si="115"/>
        <v>0</v>
      </c>
      <c r="EU31" s="769">
        <f t="shared" si="116"/>
        <v>0</v>
      </c>
      <c r="EV31" s="767">
        <f t="shared" si="117"/>
        <v>0</v>
      </c>
      <c r="EW31" s="768">
        <f t="shared" si="118"/>
        <v>0</v>
      </c>
      <c r="EX31" s="768">
        <f t="shared" si="119"/>
        <v>0</v>
      </c>
      <c r="EY31" s="768">
        <f t="shared" si="120"/>
        <v>0</v>
      </c>
      <c r="EZ31" s="768">
        <f t="shared" si="121"/>
        <v>0</v>
      </c>
      <c r="FA31" s="791">
        <f t="shared" si="122"/>
        <v>0</v>
      </c>
      <c r="FB31" s="791">
        <f t="shared" si="123"/>
        <v>0</v>
      </c>
      <c r="FC31" s="769">
        <f t="shared" si="124"/>
        <v>0</v>
      </c>
      <c r="FD31" s="767">
        <f t="shared" si="125"/>
        <v>0</v>
      </c>
      <c r="FE31" s="768">
        <f t="shared" si="126"/>
        <v>0</v>
      </c>
      <c r="FF31" s="768">
        <f t="shared" si="127"/>
        <v>0</v>
      </c>
      <c r="FG31" s="768">
        <f t="shared" si="128"/>
        <v>0</v>
      </c>
      <c r="FH31" s="768">
        <f t="shared" si="129"/>
        <v>0</v>
      </c>
      <c r="FI31" s="791">
        <f t="shared" si="130"/>
        <v>0</v>
      </c>
      <c r="FJ31" s="791">
        <f t="shared" si="131"/>
        <v>0</v>
      </c>
      <c r="FK31" s="769">
        <f t="shared" si="132"/>
        <v>0</v>
      </c>
      <c r="FL31" s="776">
        <f t="shared" si="162"/>
        <v>1</v>
      </c>
      <c r="FM31" s="777">
        <f t="shared" si="163"/>
        <v>1</v>
      </c>
      <c r="FN31" s="777">
        <f t="shared" si="164"/>
        <v>1</v>
      </c>
      <c r="FO31" s="777">
        <f t="shared" si="165"/>
        <v>2</v>
      </c>
      <c r="FP31" s="777">
        <f t="shared" si="166"/>
        <v>2</v>
      </c>
      <c r="FQ31" s="787">
        <f t="shared" si="167"/>
        <v>2</v>
      </c>
      <c r="FR31" s="787">
        <f t="shared" si="168"/>
        <v>1</v>
      </c>
      <c r="FS31" s="778">
        <f t="shared" si="169"/>
        <v>1</v>
      </c>
      <c r="FT31" s="784">
        <f t="shared" si="154"/>
        <v>0</v>
      </c>
      <c r="FU31" s="785">
        <f t="shared" si="155"/>
        <v>0</v>
      </c>
      <c r="FV31" s="785">
        <f t="shared" si="156"/>
        <v>0</v>
      </c>
      <c r="FW31" s="785">
        <f t="shared" si="157"/>
        <v>0</v>
      </c>
      <c r="FX31" s="785">
        <f t="shared" si="158"/>
        <v>0</v>
      </c>
      <c r="FY31" s="785">
        <f t="shared" si="159"/>
        <v>0</v>
      </c>
      <c r="FZ31" s="785">
        <f t="shared" si="160"/>
        <v>0</v>
      </c>
      <c r="GA31" s="786">
        <f t="shared" si="161"/>
        <v>0</v>
      </c>
      <c r="GB31" s="781">
        <f t="shared" si="133"/>
        <v>18</v>
      </c>
      <c r="GC31" s="771">
        <f t="shared" si="134"/>
        <v>19.75</v>
      </c>
      <c r="GD31" s="771">
        <f t="shared" si="135"/>
        <v>20</v>
      </c>
      <c r="GE31" s="771">
        <f t="shared" si="136"/>
        <v>22.25</v>
      </c>
      <c r="GF31" s="771">
        <f t="shared" si="137"/>
        <v>26.75</v>
      </c>
      <c r="GG31" s="771">
        <f t="shared" si="138"/>
        <v>27</v>
      </c>
      <c r="GH31" s="781">
        <f t="shared" si="139"/>
        <v>32.75</v>
      </c>
      <c r="GI31" s="772">
        <f t="shared" si="140"/>
        <v>33</v>
      </c>
      <c r="GJ31" s="555">
        <f t="shared" si="141"/>
        <v>0</v>
      </c>
      <c r="GK31" s="811"/>
      <c r="GL31" s="345"/>
      <c r="GM31" s="329" t="str">
        <f t="shared" si="142"/>
        <v/>
      </c>
      <c r="GN31" s="484" t="str">
        <f t="shared" si="143"/>
        <v/>
      </c>
      <c r="GO31" s="329" t="str">
        <f t="shared" si="144"/>
        <v/>
      </c>
      <c r="GP31" s="116"/>
    </row>
    <row r="32" spans="1:198" ht="18" customHeight="1">
      <c r="A32" s="213"/>
      <c r="B32" s="286" t="str">
        <f t="shared" si="3"/>
        <v>21</v>
      </c>
      <c r="C32" s="287" t="str">
        <f t="shared" si="4"/>
        <v>土</v>
      </c>
      <c r="D32" s="288" t="str">
        <f t="shared" si="5"/>
        <v/>
      </c>
      <c r="E32" s="289" t="str">
        <f t="shared" si="6"/>
        <v/>
      </c>
      <c r="F32" s="290"/>
      <c r="G32" s="291"/>
      <c r="H32" s="292" t="str">
        <f t="shared" si="7"/>
        <v/>
      </c>
      <c r="I32" s="835"/>
      <c r="J32" s="836"/>
      <c r="K32" s="293"/>
      <c r="L32" s="824" t="str">
        <f t="shared" si="8"/>
        <v/>
      </c>
      <c r="M32" s="825"/>
      <c r="N32" s="294" t="str">
        <f t="shared" si="52"/>
        <v/>
      </c>
      <c r="O32" s="295" t="str">
        <f t="shared" si="9"/>
        <v/>
      </c>
      <c r="P32" s="296" t="str">
        <f t="shared" si="9"/>
        <v/>
      </c>
      <c r="Q32" s="297" t="str">
        <f t="shared" si="53"/>
        <v/>
      </c>
      <c r="R32" s="298" t="str">
        <f t="shared" si="172"/>
        <v/>
      </c>
      <c r="S32" s="299" t="str">
        <f t="shared" si="172"/>
        <v/>
      </c>
      <c r="T32" s="299" t="str">
        <f t="shared" si="172"/>
        <v/>
      </c>
      <c r="U32" s="299" t="str">
        <f t="shared" si="172"/>
        <v/>
      </c>
      <c r="V32" s="299" t="str">
        <f t="shared" si="172"/>
        <v/>
      </c>
      <c r="W32" s="298" t="str">
        <f t="shared" si="172"/>
        <v/>
      </c>
      <c r="X32" s="299" t="str">
        <f t="shared" si="172"/>
        <v/>
      </c>
      <c r="Y32" s="300" t="str">
        <f t="shared" si="172"/>
        <v/>
      </c>
      <c r="Z32" s="300" t="str">
        <f t="shared" si="172"/>
        <v/>
      </c>
      <c r="AA32" s="300" t="str">
        <f t="shared" si="172"/>
        <v/>
      </c>
      <c r="AB32" s="300" t="str">
        <f t="shared" si="172"/>
        <v/>
      </c>
      <c r="AC32" s="519" t="str">
        <f t="shared" si="55"/>
        <v/>
      </c>
      <c r="AD32" s="516" t="str">
        <f t="shared" si="56"/>
        <v/>
      </c>
      <c r="AE32" s="516" t="str">
        <f t="shared" si="57"/>
        <v/>
      </c>
      <c r="AF32" s="516" t="str">
        <f t="shared" si="153"/>
        <v/>
      </c>
      <c r="AG32" s="516" t="str">
        <f t="shared" si="58"/>
        <v/>
      </c>
      <c r="AH32" s="516" t="str">
        <f t="shared" si="11"/>
        <v/>
      </c>
      <c r="AI32" s="516" t="str">
        <f t="shared" si="59"/>
        <v/>
      </c>
      <c r="AJ32" s="524" t="str">
        <f t="shared" si="12"/>
        <v/>
      </c>
      <c r="AK32" s="518" t="str">
        <f t="shared" si="60"/>
        <v/>
      </c>
      <c r="AL32" s="305" t="str">
        <f t="shared" si="13"/>
        <v/>
      </c>
      <c r="AM32" s="306" t="str">
        <f t="shared" si="14"/>
        <v/>
      </c>
      <c r="AN32" s="307"/>
      <c r="AO32" s="308"/>
      <c r="AP32" s="309" t="str">
        <f t="shared" si="15"/>
        <v/>
      </c>
      <c r="AQ32" s="309" t="str">
        <f t="shared" si="145"/>
        <v/>
      </c>
      <c r="AR32" s="309" t="str">
        <f t="shared" si="146"/>
        <v/>
      </c>
      <c r="AS32" s="310"/>
      <c r="AT32" s="311" t="str">
        <f t="shared" si="61"/>
        <v/>
      </c>
      <c r="AU32" s="312" t="str">
        <f t="shared" si="170"/>
        <v/>
      </c>
      <c r="AV32" s="794"/>
      <c r="AW32" s="795"/>
      <c r="AX32" s="795"/>
      <c r="AY32" s="795"/>
      <c r="AZ32" s="796"/>
      <c r="BA32" s="330" t="s">
        <v>71</v>
      </c>
      <c r="BB32" s="131" t="str">
        <f t="shared" si="171"/>
        <v>土</v>
      </c>
      <c r="BC32" s="701">
        <v>21</v>
      </c>
      <c r="BD32" s="331">
        <f t="shared" si="147"/>
        <v>1</v>
      </c>
      <c r="BE32" s="315" t="str">
        <f t="shared" si="63"/>
        <v/>
      </c>
      <c r="BF32" s="332" t="str">
        <f t="shared" si="16"/>
        <v/>
      </c>
      <c r="BG32" s="332" t="str">
        <f t="shared" si="17"/>
        <v/>
      </c>
      <c r="BH32" s="333" t="str">
        <f t="shared" si="18"/>
        <v/>
      </c>
      <c r="BI32" s="333" t="str">
        <f t="shared" si="19"/>
        <v/>
      </c>
      <c r="BJ32" s="334" t="str">
        <f t="shared" si="64"/>
        <v/>
      </c>
      <c r="BK32" s="335" t="str">
        <f t="shared" si="20"/>
        <v/>
      </c>
      <c r="BL32" s="336" t="str">
        <f t="shared" si="21"/>
        <v/>
      </c>
      <c r="BM32" s="336" t="str">
        <f t="shared" si="22"/>
        <v/>
      </c>
      <c r="BN32" s="321" t="str">
        <f t="shared" si="23"/>
        <v/>
      </c>
      <c r="BO32" s="337" t="str">
        <f t="shared" si="24"/>
        <v/>
      </c>
      <c r="BP32" s="338">
        <f t="shared" si="25"/>
        <v>0</v>
      </c>
      <c r="BQ32" s="339">
        <f t="shared" si="26"/>
        <v>0</v>
      </c>
      <c r="BR32" s="339" t="str">
        <f t="shared" si="27"/>
        <v/>
      </c>
      <c r="BS32" s="340" t="str">
        <f t="shared" si="65"/>
        <v/>
      </c>
      <c r="BT32" s="339" t="str">
        <f t="shared" si="28"/>
        <v/>
      </c>
      <c r="BU32" s="340" t="str">
        <f t="shared" si="66"/>
        <v/>
      </c>
      <c r="BV32" s="339" t="str">
        <f t="shared" si="29"/>
        <v/>
      </c>
      <c r="BW32" s="324" t="str">
        <f t="shared" si="67"/>
        <v/>
      </c>
      <c r="BX32" s="324" t="str">
        <f t="shared" si="68"/>
        <v/>
      </c>
      <c r="BY32" s="324" t="str">
        <f t="shared" si="69"/>
        <v/>
      </c>
      <c r="BZ32" s="324">
        <f t="shared" si="30"/>
        <v>0</v>
      </c>
      <c r="CA32" s="324" t="str">
        <f t="shared" si="31"/>
        <v/>
      </c>
      <c r="CB32" s="324">
        <f t="shared" si="32"/>
        <v>0</v>
      </c>
      <c r="CC32" s="324">
        <f t="shared" si="33"/>
        <v>0</v>
      </c>
      <c r="CD32" s="324" t="str">
        <f t="shared" si="34"/>
        <v/>
      </c>
      <c r="CE32" s="495">
        <f t="shared" si="70"/>
        <v>41</v>
      </c>
      <c r="CF32" s="339" t="str">
        <f t="shared" si="71"/>
        <v/>
      </c>
      <c r="CG32" s="340">
        <f t="shared" si="35"/>
        <v>0</v>
      </c>
      <c r="CH32" s="341" t="str">
        <f t="shared" si="36"/>
        <v/>
      </c>
      <c r="CI32" s="341" t="str">
        <f t="shared" si="148"/>
        <v/>
      </c>
      <c r="CJ32" s="488">
        <f t="shared" si="37"/>
        <v>0</v>
      </c>
      <c r="CK32" s="301" t="str">
        <f t="shared" si="38"/>
        <v/>
      </c>
      <c r="CL32" s="302" t="str">
        <f t="shared" si="39"/>
        <v/>
      </c>
      <c r="CM32" s="302" t="str">
        <f t="shared" si="40"/>
        <v/>
      </c>
      <c r="CN32" s="302" t="str">
        <f t="shared" si="41"/>
        <v/>
      </c>
      <c r="CO32" s="302" t="str">
        <f t="shared" si="42"/>
        <v/>
      </c>
      <c r="CP32" s="303" t="str">
        <f t="shared" si="43"/>
        <v/>
      </c>
      <c r="CQ32" s="302" t="str">
        <f t="shared" si="72"/>
        <v/>
      </c>
      <c r="CR32" s="304" t="str">
        <f t="shared" si="44"/>
        <v/>
      </c>
      <c r="CS32" s="342" t="str">
        <f t="shared" si="73"/>
        <v/>
      </c>
      <c r="CT32" s="343" t="str">
        <f t="shared" si="45"/>
        <v/>
      </c>
      <c r="CU32" s="342" t="str">
        <f t="shared" si="149"/>
        <v/>
      </c>
      <c r="CV32" s="342" t="str">
        <f t="shared" si="150"/>
        <v/>
      </c>
      <c r="CW32" s="344" t="str">
        <f t="shared" si="151"/>
        <v/>
      </c>
      <c r="CX32" s="343" t="str">
        <f t="shared" si="152"/>
        <v/>
      </c>
      <c r="CY32" s="466" t="str">
        <f t="shared" si="46"/>
        <v/>
      </c>
      <c r="CZ32" s="476" t="str">
        <f t="shared" si="47"/>
        <v/>
      </c>
      <c r="DA32" s="473" t="str">
        <f t="shared" si="48"/>
        <v/>
      </c>
      <c r="DB32" s="474" t="str">
        <f t="shared" si="49"/>
        <v/>
      </c>
      <c r="DC32" s="475">
        <f t="shared" si="74"/>
        <v>0</v>
      </c>
      <c r="DD32" s="476">
        <f t="shared" si="50"/>
        <v>0</v>
      </c>
      <c r="DE32" s="466">
        <f t="shared" si="51"/>
        <v>0</v>
      </c>
      <c r="DF32" s="342" t="str">
        <f t="shared" si="75"/>
        <v/>
      </c>
      <c r="DG32" s="343" t="str">
        <f t="shared" si="76"/>
        <v/>
      </c>
      <c r="DH32" s="326" t="str">
        <f t="shared" si="77"/>
        <v/>
      </c>
      <c r="DI32" s="343" t="str">
        <f t="shared" si="78"/>
        <v/>
      </c>
      <c r="DJ32" s="767">
        <f t="shared" si="79"/>
        <v>0</v>
      </c>
      <c r="DK32" s="768">
        <f t="shared" si="80"/>
        <v>0</v>
      </c>
      <c r="DL32" s="768">
        <f t="shared" si="81"/>
        <v>0</v>
      </c>
      <c r="DM32" s="768">
        <f t="shared" si="82"/>
        <v>0</v>
      </c>
      <c r="DN32" s="768">
        <f t="shared" si="83"/>
        <v>0</v>
      </c>
      <c r="DO32" s="769">
        <f t="shared" si="84"/>
        <v>0</v>
      </c>
      <c r="DP32" s="767">
        <f t="shared" si="85"/>
        <v>0</v>
      </c>
      <c r="DQ32" s="768">
        <f t="shared" si="86"/>
        <v>0</v>
      </c>
      <c r="DR32" s="768">
        <f t="shared" si="87"/>
        <v>0</v>
      </c>
      <c r="DS32" s="768">
        <f t="shared" si="88"/>
        <v>0</v>
      </c>
      <c r="DT32" s="768">
        <f t="shared" si="89"/>
        <v>0</v>
      </c>
      <c r="DU32" s="791">
        <f t="shared" si="90"/>
        <v>0</v>
      </c>
      <c r="DV32" s="791">
        <f t="shared" si="91"/>
        <v>0</v>
      </c>
      <c r="DW32" s="769">
        <f t="shared" si="92"/>
        <v>0</v>
      </c>
      <c r="DX32" s="767">
        <f t="shared" si="93"/>
        <v>0</v>
      </c>
      <c r="DY32" s="768">
        <f t="shared" si="94"/>
        <v>0</v>
      </c>
      <c r="DZ32" s="768">
        <f t="shared" si="95"/>
        <v>0</v>
      </c>
      <c r="EA32" s="768">
        <f t="shared" si="96"/>
        <v>0</v>
      </c>
      <c r="EB32" s="768">
        <f t="shared" si="97"/>
        <v>0</v>
      </c>
      <c r="EC32" s="791">
        <f t="shared" si="98"/>
        <v>0</v>
      </c>
      <c r="ED32" s="791">
        <f t="shared" si="99"/>
        <v>0</v>
      </c>
      <c r="EE32" s="769">
        <f t="shared" si="100"/>
        <v>0</v>
      </c>
      <c r="EF32" s="767">
        <f t="shared" si="101"/>
        <v>0</v>
      </c>
      <c r="EG32" s="768">
        <f t="shared" si="102"/>
        <v>0</v>
      </c>
      <c r="EH32" s="768">
        <f t="shared" si="103"/>
        <v>0</v>
      </c>
      <c r="EI32" s="768">
        <f t="shared" si="104"/>
        <v>0</v>
      </c>
      <c r="EJ32" s="768">
        <f t="shared" si="105"/>
        <v>0</v>
      </c>
      <c r="EK32" s="791">
        <f t="shared" si="106"/>
        <v>0</v>
      </c>
      <c r="EL32" s="791">
        <f t="shared" si="107"/>
        <v>0</v>
      </c>
      <c r="EM32" s="769">
        <f t="shared" si="108"/>
        <v>0</v>
      </c>
      <c r="EN32" s="767">
        <f t="shared" si="109"/>
        <v>0</v>
      </c>
      <c r="EO32" s="768">
        <f t="shared" si="110"/>
        <v>0</v>
      </c>
      <c r="EP32" s="768">
        <f t="shared" si="111"/>
        <v>0</v>
      </c>
      <c r="EQ32" s="768">
        <f t="shared" si="112"/>
        <v>0</v>
      </c>
      <c r="ER32" s="768">
        <f t="shared" si="113"/>
        <v>0</v>
      </c>
      <c r="ES32" s="791">
        <f t="shared" si="114"/>
        <v>0</v>
      </c>
      <c r="ET32" s="791">
        <f t="shared" si="115"/>
        <v>0</v>
      </c>
      <c r="EU32" s="769">
        <f t="shared" si="116"/>
        <v>0</v>
      </c>
      <c r="EV32" s="767">
        <f t="shared" si="117"/>
        <v>0</v>
      </c>
      <c r="EW32" s="768">
        <f t="shared" si="118"/>
        <v>0</v>
      </c>
      <c r="EX32" s="768">
        <f t="shared" si="119"/>
        <v>0</v>
      </c>
      <c r="EY32" s="768">
        <f t="shared" si="120"/>
        <v>0</v>
      </c>
      <c r="EZ32" s="768">
        <f t="shared" si="121"/>
        <v>0</v>
      </c>
      <c r="FA32" s="791">
        <f t="shared" si="122"/>
        <v>0</v>
      </c>
      <c r="FB32" s="791">
        <f t="shared" si="123"/>
        <v>0</v>
      </c>
      <c r="FC32" s="769">
        <f t="shared" si="124"/>
        <v>0</v>
      </c>
      <c r="FD32" s="767">
        <f t="shared" si="125"/>
        <v>0</v>
      </c>
      <c r="FE32" s="768">
        <f t="shared" si="126"/>
        <v>0</v>
      </c>
      <c r="FF32" s="768">
        <f t="shared" si="127"/>
        <v>0</v>
      </c>
      <c r="FG32" s="768">
        <f t="shared" si="128"/>
        <v>0</v>
      </c>
      <c r="FH32" s="768">
        <f t="shared" si="129"/>
        <v>0</v>
      </c>
      <c r="FI32" s="791">
        <f t="shared" si="130"/>
        <v>0</v>
      </c>
      <c r="FJ32" s="791">
        <f t="shared" si="131"/>
        <v>0</v>
      </c>
      <c r="FK32" s="769">
        <f t="shared" si="132"/>
        <v>0</v>
      </c>
      <c r="FL32" s="776">
        <f t="shared" si="162"/>
        <v>3</v>
      </c>
      <c r="FM32" s="777">
        <f t="shared" si="163"/>
        <v>3</v>
      </c>
      <c r="FN32" s="777">
        <f t="shared" si="164"/>
        <v>3</v>
      </c>
      <c r="FO32" s="777">
        <f t="shared" si="165"/>
        <v>4</v>
      </c>
      <c r="FP32" s="777">
        <f t="shared" si="166"/>
        <v>6</v>
      </c>
      <c r="FQ32" s="787">
        <f t="shared" si="167"/>
        <v>6</v>
      </c>
      <c r="FR32" s="787">
        <f t="shared" si="168"/>
        <v>5</v>
      </c>
      <c r="FS32" s="778">
        <f t="shared" si="169"/>
        <v>5</v>
      </c>
      <c r="FT32" s="784">
        <f t="shared" si="154"/>
        <v>0</v>
      </c>
      <c r="FU32" s="785">
        <f t="shared" si="155"/>
        <v>0</v>
      </c>
      <c r="FV32" s="785">
        <f t="shared" si="156"/>
        <v>0</v>
      </c>
      <c r="FW32" s="785">
        <f t="shared" si="157"/>
        <v>0</v>
      </c>
      <c r="FX32" s="785">
        <f t="shared" si="158"/>
        <v>0</v>
      </c>
      <c r="FY32" s="785">
        <f t="shared" si="159"/>
        <v>0</v>
      </c>
      <c r="FZ32" s="785">
        <f t="shared" si="160"/>
        <v>0</v>
      </c>
      <c r="GA32" s="786">
        <f t="shared" si="161"/>
        <v>0</v>
      </c>
      <c r="GB32" s="781">
        <f t="shared" si="133"/>
        <v>18</v>
      </c>
      <c r="GC32" s="771">
        <f t="shared" si="134"/>
        <v>19.75</v>
      </c>
      <c r="GD32" s="771">
        <f t="shared" si="135"/>
        <v>20</v>
      </c>
      <c r="GE32" s="771">
        <f t="shared" si="136"/>
        <v>22.25</v>
      </c>
      <c r="GF32" s="771">
        <f t="shared" si="137"/>
        <v>26.75</v>
      </c>
      <c r="GG32" s="771">
        <f t="shared" si="138"/>
        <v>27</v>
      </c>
      <c r="GH32" s="781">
        <f t="shared" si="139"/>
        <v>32.75</v>
      </c>
      <c r="GI32" s="772">
        <f t="shared" si="140"/>
        <v>33</v>
      </c>
      <c r="GJ32" s="555">
        <f t="shared" si="141"/>
        <v>0</v>
      </c>
      <c r="GK32" s="811"/>
      <c r="GL32" s="345"/>
      <c r="GM32" s="329" t="str">
        <f t="shared" si="142"/>
        <v/>
      </c>
      <c r="GN32" s="484" t="str">
        <f t="shared" si="143"/>
        <v/>
      </c>
      <c r="GO32" s="329" t="str">
        <f t="shared" si="144"/>
        <v/>
      </c>
      <c r="GP32" s="116"/>
    </row>
    <row r="33" spans="1:198" ht="18" customHeight="1">
      <c r="A33" s="213"/>
      <c r="B33" s="286" t="str">
        <f t="shared" si="3"/>
        <v>22</v>
      </c>
      <c r="C33" s="287" t="str">
        <f t="shared" si="4"/>
        <v>日</v>
      </c>
      <c r="D33" s="288">
        <f t="shared" si="5"/>
        <v>1</v>
      </c>
      <c r="E33" s="289" t="str">
        <f t="shared" si="6"/>
        <v/>
      </c>
      <c r="F33" s="290"/>
      <c r="G33" s="291"/>
      <c r="H33" s="292" t="str">
        <f t="shared" si="7"/>
        <v/>
      </c>
      <c r="I33" s="835"/>
      <c r="J33" s="836"/>
      <c r="K33" s="293"/>
      <c r="L33" s="824" t="str">
        <f t="shared" si="8"/>
        <v/>
      </c>
      <c r="M33" s="825"/>
      <c r="N33" s="294" t="str">
        <f t="shared" si="52"/>
        <v/>
      </c>
      <c r="O33" s="295" t="str">
        <f t="shared" si="9"/>
        <v/>
      </c>
      <c r="P33" s="296" t="str">
        <f t="shared" si="9"/>
        <v/>
      </c>
      <c r="Q33" s="297" t="str">
        <f t="shared" si="53"/>
        <v/>
      </c>
      <c r="R33" s="298" t="str">
        <f t="shared" ref="R33:AB42" si="173">IF($BD33=1,"",IF($K33=R$9,1,""))</f>
        <v/>
      </c>
      <c r="S33" s="299" t="str">
        <f t="shared" si="173"/>
        <v/>
      </c>
      <c r="T33" s="299" t="str">
        <f t="shared" si="173"/>
        <v/>
      </c>
      <c r="U33" s="299" t="str">
        <f t="shared" si="173"/>
        <v/>
      </c>
      <c r="V33" s="299" t="str">
        <f t="shared" si="173"/>
        <v/>
      </c>
      <c r="W33" s="298" t="str">
        <f t="shared" si="173"/>
        <v/>
      </c>
      <c r="X33" s="299" t="str">
        <f t="shared" si="173"/>
        <v/>
      </c>
      <c r="Y33" s="300" t="str">
        <f t="shared" si="173"/>
        <v/>
      </c>
      <c r="Z33" s="300" t="str">
        <f t="shared" si="173"/>
        <v/>
      </c>
      <c r="AA33" s="300" t="str">
        <f t="shared" si="173"/>
        <v/>
      </c>
      <c r="AB33" s="300" t="str">
        <f t="shared" si="173"/>
        <v/>
      </c>
      <c r="AC33" s="519" t="str">
        <f t="shared" si="55"/>
        <v/>
      </c>
      <c r="AD33" s="516" t="str">
        <f t="shared" si="56"/>
        <v/>
      </c>
      <c r="AE33" s="516" t="str">
        <f t="shared" si="57"/>
        <v/>
      </c>
      <c r="AF33" s="516" t="str">
        <f t="shared" si="153"/>
        <v/>
      </c>
      <c r="AG33" s="516" t="str">
        <f t="shared" si="58"/>
        <v/>
      </c>
      <c r="AH33" s="516" t="str">
        <f t="shared" si="11"/>
        <v/>
      </c>
      <c r="AI33" s="516" t="str">
        <f t="shared" si="59"/>
        <v/>
      </c>
      <c r="AJ33" s="524" t="str">
        <f t="shared" si="12"/>
        <v/>
      </c>
      <c r="AK33" s="518" t="str">
        <f t="shared" si="60"/>
        <v/>
      </c>
      <c r="AL33" s="305" t="str">
        <f t="shared" si="13"/>
        <v/>
      </c>
      <c r="AM33" s="306" t="str">
        <f t="shared" si="14"/>
        <v/>
      </c>
      <c r="AN33" s="307"/>
      <c r="AO33" s="308"/>
      <c r="AP33" s="309" t="str">
        <f t="shared" si="15"/>
        <v/>
      </c>
      <c r="AQ33" s="309" t="str">
        <f t="shared" si="145"/>
        <v/>
      </c>
      <c r="AR33" s="309" t="str">
        <f t="shared" si="146"/>
        <v/>
      </c>
      <c r="AS33" s="310"/>
      <c r="AT33" s="311" t="str">
        <f t="shared" si="61"/>
        <v/>
      </c>
      <c r="AU33" s="312" t="str">
        <f t="shared" si="170"/>
        <v/>
      </c>
      <c r="AV33" s="794"/>
      <c r="AW33" s="795"/>
      <c r="AX33" s="795"/>
      <c r="AY33" s="795"/>
      <c r="AZ33" s="796"/>
      <c r="BA33" s="330" t="s">
        <v>72</v>
      </c>
      <c r="BB33" s="131" t="str">
        <f t="shared" si="171"/>
        <v>日</v>
      </c>
      <c r="BC33" s="701">
        <v>22</v>
      </c>
      <c r="BD33" s="331">
        <f t="shared" si="147"/>
        <v>1</v>
      </c>
      <c r="BE33" s="315" t="str">
        <f t="shared" si="63"/>
        <v/>
      </c>
      <c r="BF33" s="332" t="str">
        <f t="shared" si="16"/>
        <v/>
      </c>
      <c r="BG33" s="332" t="str">
        <f t="shared" si="17"/>
        <v/>
      </c>
      <c r="BH33" s="333" t="str">
        <f t="shared" si="18"/>
        <v/>
      </c>
      <c r="BI33" s="333" t="str">
        <f t="shared" si="19"/>
        <v/>
      </c>
      <c r="BJ33" s="334" t="str">
        <f t="shared" si="64"/>
        <v/>
      </c>
      <c r="BK33" s="335" t="str">
        <f t="shared" si="20"/>
        <v/>
      </c>
      <c r="BL33" s="336" t="str">
        <f t="shared" si="21"/>
        <v/>
      </c>
      <c r="BM33" s="336" t="str">
        <f t="shared" si="22"/>
        <v/>
      </c>
      <c r="BN33" s="321" t="str">
        <f t="shared" si="23"/>
        <v/>
      </c>
      <c r="BO33" s="337" t="str">
        <f t="shared" si="24"/>
        <v/>
      </c>
      <c r="BP33" s="338">
        <f t="shared" si="25"/>
        <v>0</v>
      </c>
      <c r="BQ33" s="339">
        <f t="shared" si="26"/>
        <v>0</v>
      </c>
      <c r="BR33" s="339" t="str">
        <f t="shared" si="27"/>
        <v/>
      </c>
      <c r="BS33" s="340" t="str">
        <f t="shared" si="65"/>
        <v/>
      </c>
      <c r="BT33" s="339" t="str">
        <f t="shared" si="28"/>
        <v/>
      </c>
      <c r="BU33" s="340" t="str">
        <f t="shared" si="66"/>
        <v/>
      </c>
      <c r="BV33" s="339" t="str">
        <f t="shared" si="29"/>
        <v/>
      </c>
      <c r="BW33" s="324" t="str">
        <f t="shared" si="67"/>
        <v/>
      </c>
      <c r="BX33" s="324" t="str">
        <f t="shared" si="68"/>
        <v/>
      </c>
      <c r="BY33" s="324" t="str">
        <f t="shared" si="69"/>
        <v/>
      </c>
      <c r="BZ33" s="324">
        <f t="shared" si="30"/>
        <v>0</v>
      </c>
      <c r="CA33" s="324" t="str">
        <f t="shared" si="31"/>
        <v/>
      </c>
      <c r="CB33" s="324">
        <f t="shared" si="32"/>
        <v>0</v>
      </c>
      <c r="CC33" s="324">
        <f t="shared" si="33"/>
        <v>0</v>
      </c>
      <c r="CD33" s="324" t="str">
        <f t="shared" si="34"/>
        <v/>
      </c>
      <c r="CE33" s="495">
        <f t="shared" si="70"/>
        <v>41</v>
      </c>
      <c r="CF33" s="339" t="str">
        <f t="shared" si="71"/>
        <v/>
      </c>
      <c r="CG33" s="340">
        <f t="shared" si="35"/>
        <v>0</v>
      </c>
      <c r="CH33" s="341" t="str">
        <f t="shared" si="36"/>
        <v/>
      </c>
      <c r="CI33" s="341" t="str">
        <f t="shared" si="148"/>
        <v/>
      </c>
      <c r="CJ33" s="488">
        <f t="shared" si="37"/>
        <v>0</v>
      </c>
      <c r="CK33" s="301" t="str">
        <f t="shared" si="38"/>
        <v/>
      </c>
      <c r="CL33" s="302" t="str">
        <f t="shared" si="39"/>
        <v/>
      </c>
      <c r="CM33" s="302" t="str">
        <f t="shared" si="40"/>
        <v/>
      </c>
      <c r="CN33" s="302" t="str">
        <f t="shared" si="41"/>
        <v/>
      </c>
      <c r="CO33" s="302" t="str">
        <f t="shared" si="42"/>
        <v/>
      </c>
      <c r="CP33" s="303" t="str">
        <f t="shared" si="43"/>
        <v/>
      </c>
      <c r="CQ33" s="302" t="str">
        <f t="shared" si="72"/>
        <v/>
      </c>
      <c r="CR33" s="304" t="str">
        <f t="shared" si="44"/>
        <v/>
      </c>
      <c r="CS33" s="342" t="str">
        <f t="shared" si="73"/>
        <v/>
      </c>
      <c r="CT33" s="343" t="str">
        <f t="shared" si="45"/>
        <v/>
      </c>
      <c r="CU33" s="342" t="str">
        <f t="shared" si="149"/>
        <v/>
      </c>
      <c r="CV33" s="342" t="str">
        <f t="shared" si="150"/>
        <v/>
      </c>
      <c r="CW33" s="344" t="str">
        <f t="shared" si="151"/>
        <v/>
      </c>
      <c r="CX33" s="343" t="str">
        <f t="shared" si="152"/>
        <v/>
      </c>
      <c r="CY33" s="466" t="str">
        <f t="shared" si="46"/>
        <v/>
      </c>
      <c r="CZ33" s="476" t="str">
        <f t="shared" si="47"/>
        <v/>
      </c>
      <c r="DA33" s="473" t="str">
        <f t="shared" si="48"/>
        <v/>
      </c>
      <c r="DB33" s="474" t="str">
        <f t="shared" si="49"/>
        <v/>
      </c>
      <c r="DC33" s="475">
        <f t="shared" si="74"/>
        <v>0</v>
      </c>
      <c r="DD33" s="476">
        <f t="shared" si="50"/>
        <v>0</v>
      </c>
      <c r="DE33" s="466">
        <f t="shared" si="51"/>
        <v>0</v>
      </c>
      <c r="DF33" s="342" t="str">
        <f t="shared" si="75"/>
        <v/>
      </c>
      <c r="DG33" s="343" t="str">
        <f t="shared" si="76"/>
        <v/>
      </c>
      <c r="DH33" s="326" t="str">
        <f t="shared" si="77"/>
        <v/>
      </c>
      <c r="DI33" s="343" t="str">
        <f t="shared" si="78"/>
        <v/>
      </c>
      <c r="DJ33" s="767">
        <f t="shared" si="79"/>
        <v>0</v>
      </c>
      <c r="DK33" s="768">
        <f t="shared" si="80"/>
        <v>0</v>
      </c>
      <c r="DL33" s="768">
        <f t="shared" si="81"/>
        <v>0</v>
      </c>
      <c r="DM33" s="768">
        <f t="shared" si="82"/>
        <v>0</v>
      </c>
      <c r="DN33" s="768">
        <f t="shared" si="83"/>
        <v>0</v>
      </c>
      <c r="DO33" s="769">
        <f t="shared" si="84"/>
        <v>0</v>
      </c>
      <c r="DP33" s="767">
        <f t="shared" si="85"/>
        <v>0</v>
      </c>
      <c r="DQ33" s="768">
        <f t="shared" si="86"/>
        <v>0</v>
      </c>
      <c r="DR33" s="768">
        <f t="shared" si="87"/>
        <v>0</v>
      </c>
      <c r="DS33" s="768">
        <f t="shared" si="88"/>
        <v>0</v>
      </c>
      <c r="DT33" s="768">
        <f t="shared" si="89"/>
        <v>0</v>
      </c>
      <c r="DU33" s="791">
        <f t="shared" si="90"/>
        <v>0</v>
      </c>
      <c r="DV33" s="791">
        <f t="shared" si="91"/>
        <v>0</v>
      </c>
      <c r="DW33" s="769">
        <f t="shared" si="92"/>
        <v>0</v>
      </c>
      <c r="DX33" s="767">
        <f t="shared" si="93"/>
        <v>0</v>
      </c>
      <c r="DY33" s="768">
        <f t="shared" si="94"/>
        <v>0</v>
      </c>
      <c r="DZ33" s="768">
        <f t="shared" si="95"/>
        <v>0</v>
      </c>
      <c r="EA33" s="768">
        <f t="shared" si="96"/>
        <v>0</v>
      </c>
      <c r="EB33" s="768">
        <f t="shared" si="97"/>
        <v>0</v>
      </c>
      <c r="EC33" s="791">
        <f t="shared" si="98"/>
        <v>0</v>
      </c>
      <c r="ED33" s="791">
        <f t="shared" si="99"/>
        <v>0</v>
      </c>
      <c r="EE33" s="769">
        <f t="shared" si="100"/>
        <v>0</v>
      </c>
      <c r="EF33" s="767">
        <f t="shared" si="101"/>
        <v>0</v>
      </c>
      <c r="EG33" s="768">
        <f t="shared" si="102"/>
        <v>0</v>
      </c>
      <c r="EH33" s="768">
        <f t="shared" si="103"/>
        <v>0</v>
      </c>
      <c r="EI33" s="768">
        <f t="shared" si="104"/>
        <v>0</v>
      </c>
      <c r="EJ33" s="768">
        <f t="shared" si="105"/>
        <v>0</v>
      </c>
      <c r="EK33" s="791">
        <f t="shared" si="106"/>
        <v>0</v>
      </c>
      <c r="EL33" s="791">
        <f t="shared" si="107"/>
        <v>0</v>
      </c>
      <c r="EM33" s="769">
        <f t="shared" si="108"/>
        <v>0</v>
      </c>
      <c r="EN33" s="767">
        <f t="shared" si="109"/>
        <v>0</v>
      </c>
      <c r="EO33" s="768">
        <f t="shared" si="110"/>
        <v>0</v>
      </c>
      <c r="EP33" s="768">
        <f t="shared" si="111"/>
        <v>0</v>
      </c>
      <c r="EQ33" s="768">
        <f t="shared" si="112"/>
        <v>0</v>
      </c>
      <c r="ER33" s="768">
        <f t="shared" si="113"/>
        <v>0</v>
      </c>
      <c r="ES33" s="791">
        <f t="shared" si="114"/>
        <v>0</v>
      </c>
      <c r="ET33" s="791">
        <f t="shared" si="115"/>
        <v>0</v>
      </c>
      <c r="EU33" s="769">
        <f t="shared" si="116"/>
        <v>0</v>
      </c>
      <c r="EV33" s="767">
        <f t="shared" si="117"/>
        <v>0</v>
      </c>
      <c r="EW33" s="768">
        <f t="shared" si="118"/>
        <v>0</v>
      </c>
      <c r="EX33" s="768">
        <f t="shared" si="119"/>
        <v>0</v>
      </c>
      <c r="EY33" s="768">
        <f t="shared" si="120"/>
        <v>0</v>
      </c>
      <c r="EZ33" s="768">
        <f t="shared" si="121"/>
        <v>0</v>
      </c>
      <c r="FA33" s="791">
        <f t="shared" si="122"/>
        <v>0</v>
      </c>
      <c r="FB33" s="791">
        <f t="shared" si="123"/>
        <v>0</v>
      </c>
      <c r="FC33" s="769">
        <f t="shared" si="124"/>
        <v>0</v>
      </c>
      <c r="FD33" s="767">
        <f t="shared" si="125"/>
        <v>0</v>
      </c>
      <c r="FE33" s="768">
        <f t="shared" si="126"/>
        <v>0</v>
      </c>
      <c r="FF33" s="768">
        <f t="shared" si="127"/>
        <v>0</v>
      </c>
      <c r="FG33" s="768">
        <f t="shared" si="128"/>
        <v>0</v>
      </c>
      <c r="FH33" s="768">
        <f t="shared" si="129"/>
        <v>0</v>
      </c>
      <c r="FI33" s="791">
        <f t="shared" si="130"/>
        <v>0</v>
      </c>
      <c r="FJ33" s="791">
        <f t="shared" si="131"/>
        <v>0</v>
      </c>
      <c r="FK33" s="769">
        <f t="shared" si="132"/>
        <v>0</v>
      </c>
      <c r="FL33" s="776">
        <f t="shared" si="162"/>
        <v>5</v>
      </c>
      <c r="FM33" s="777">
        <f t="shared" si="163"/>
        <v>5</v>
      </c>
      <c r="FN33" s="777">
        <f t="shared" si="164"/>
        <v>5</v>
      </c>
      <c r="FO33" s="777">
        <f t="shared" si="165"/>
        <v>6</v>
      </c>
      <c r="FP33" s="777">
        <f t="shared" si="166"/>
        <v>4</v>
      </c>
      <c r="FQ33" s="787">
        <f t="shared" si="167"/>
        <v>4</v>
      </c>
      <c r="FR33" s="787">
        <f t="shared" si="168"/>
        <v>3</v>
      </c>
      <c r="FS33" s="778">
        <f t="shared" si="169"/>
        <v>3</v>
      </c>
      <c r="FT33" s="784">
        <f t="shared" si="154"/>
        <v>0</v>
      </c>
      <c r="FU33" s="785">
        <f t="shared" si="155"/>
        <v>0</v>
      </c>
      <c r="FV33" s="785">
        <f t="shared" si="156"/>
        <v>0</v>
      </c>
      <c r="FW33" s="785">
        <f t="shared" si="157"/>
        <v>0</v>
      </c>
      <c r="FX33" s="785">
        <f t="shared" si="158"/>
        <v>0</v>
      </c>
      <c r="FY33" s="785">
        <f t="shared" si="159"/>
        <v>0</v>
      </c>
      <c r="FZ33" s="785">
        <f t="shared" si="160"/>
        <v>0</v>
      </c>
      <c r="GA33" s="786">
        <f t="shared" si="161"/>
        <v>0</v>
      </c>
      <c r="GB33" s="781">
        <f t="shared" si="133"/>
        <v>18</v>
      </c>
      <c r="GC33" s="771">
        <f t="shared" si="134"/>
        <v>19.75</v>
      </c>
      <c r="GD33" s="771">
        <f t="shared" si="135"/>
        <v>20</v>
      </c>
      <c r="GE33" s="771">
        <f t="shared" si="136"/>
        <v>22.25</v>
      </c>
      <c r="GF33" s="771">
        <f t="shared" si="137"/>
        <v>26.75</v>
      </c>
      <c r="GG33" s="771">
        <f t="shared" si="138"/>
        <v>27</v>
      </c>
      <c r="GH33" s="781">
        <f t="shared" si="139"/>
        <v>32.75</v>
      </c>
      <c r="GI33" s="772">
        <f t="shared" si="140"/>
        <v>33</v>
      </c>
      <c r="GJ33" s="555">
        <f t="shared" si="141"/>
        <v>0</v>
      </c>
      <c r="GK33" s="811"/>
      <c r="GL33" s="345"/>
      <c r="GM33" s="329" t="str">
        <f t="shared" si="142"/>
        <v/>
      </c>
      <c r="GN33" s="484" t="str">
        <f t="shared" si="143"/>
        <v/>
      </c>
      <c r="GO33" s="329" t="str">
        <f t="shared" si="144"/>
        <v/>
      </c>
      <c r="GP33" s="116"/>
    </row>
    <row r="34" spans="1:198" ht="18" customHeight="1">
      <c r="A34" s="213"/>
      <c r="B34" s="286" t="str">
        <f t="shared" si="3"/>
        <v>23</v>
      </c>
      <c r="C34" s="287" t="str">
        <f t="shared" si="4"/>
        <v>月</v>
      </c>
      <c r="D34" s="288" t="str">
        <f t="shared" si="5"/>
        <v/>
      </c>
      <c r="E34" s="289" t="str">
        <f t="shared" si="6"/>
        <v/>
      </c>
      <c r="F34" s="290"/>
      <c r="G34" s="291"/>
      <c r="H34" s="292" t="str">
        <f t="shared" si="7"/>
        <v/>
      </c>
      <c r="I34" s="835"/>
      <c r="J34" s="836"/>
      <c r="K34" s="293"/>
      <c r="L34" s="824" t="str">
        <f t="shared" si="8"/>
        <v/>
      </c>
      <c r="M34" s="825"/>
      <c r="N34" s="294" t="str">
        <f t="shared" si="52"/>
        <v/>
      </c>
      <c r="O34" s="295" t="str">
        <f t="shared" si="9"/>
        <v/>
      </c>
      <c r="P34" s="296" t="str">
        <f t="shared" si="9"/>
        <v/>
      </c>
      <c r="Q34" s="297" t="str">
        <f t="shared" si="53"/>
        <v/>
      </c>
      <c r="R34" s="298" t="str">
        <f t="shared" si="173"/>
        <v/>
      </c>
      <c r="S34" s="299" t="str">
        <f t="shared" si="173"/>
        <v/>
      </c>
      <c r="T34" s="299" t="str">
        <f t="shared" si="173"/>
        <v/>
      </c>
      <c r="U34" s="299" t="str">
        <f t="shared" si="173"/>
        <v/>
      </c>
      <c r="V34" s="299" t="str">
        <f t="shared" si="173"/>
        <v/>
      </c>
      <c r="W34" s="298" t="str">
        <f t="shared" si="173"/>
        <v/>
      </c>
      <c r="X34" s="299" t="str">
        <f t="shared" si="173"/>
        <v/>
      </c>
      <c r="Y34" s="300" t="str">
        <f t="shared" si="173"/>
        <v/>
      </c>
      <c r="Z34" s="300" t="str">
        <f t="shared" si="173"/>
        <v/>
      </c>
      <c r="AA34" s="300" t="str">
        <f t="shared" si="173"/>
        <v/>
      </c>
      <c r="AB34" s="300" t="str">
        <f t="shared" si="173"/>
        <v/>
      </c>
      <c r="AC34" s="519" t="str">
        <f t="shared" si="55"/>
        <v/>
      </c>
      <c r="AD34" s="516" t="str">
        <f t="shared" si="56"/>
        <v/>
      </c>
      <c r="AE34" s="516" t="str">
        <f t="shared" si="57"/>
        <v/>
      </c>
      <c r="AF34" s="516" t="str">
        <f t="shared" si="153"/>
        <v/>
      </c>
      <c r="AG34" s="516" t="str">
        <f t="shared" si="58"/>
        <v/>
      </c>
      <c r="AH34" s="516" t="str">
        <f t="shared" si="11"/>
        <v/>
      </c>
      <c r="AI34" s="516" t="str">
        <f t="shared" si="59"/>
        <v/>
      </c>
      <c r="AJ34" s="524" t="str">
        <f t="shared" si="12"/>
        <v/>
      </c>
      <c r="AK34" s="518" t="str">
        <f t="shared" si="60"/>
        <v/>
      </c>
      <c r="AL34" s="305" t="str">
        <f t="shared" si="13"/>
        <v/>
      </c>
      <c r="AM34" s="306" t="str">
        <f t="shared" si="14"/>
        <v/>
      </c>
      <c r="AN34" s="307"/>
      <c r="AO34" s="308"/>
      <c r="AP34" s="309" t="str">
        <f t="shared" si="15"/>
        <v/>
      </c>
      <c r="AQ34" s="309" t="str">
        <f t="shared" si="145"/>
        <v/>
      </c>
      <c r="AR34" s="309" t="str">
        <f t="shared" si="146"/>
        <v/>
      </c>
      <c r="AS34" s="310"/>
      <c r="AT34" s="311" t="str">
        <f t="shared" si="61"/>
        <v/>
      </c>
      <c r="AU34" s="312" t="str">
        <f t="shared" si="170"/>
        <v/>
      </c>
      <c r="AV34" s="794"/>
      <c r="AW34" s="795"/>
      <c r="AX34" s="795"/>
      <c r="AY34" s="795"/>
      <c r="AZ34" s="796"/>
      <c r="BA34" s="330" t="s">
        <v>73</v>
      </c>
      <c r="BB34" s="131" t="str">
        <f t="shared" si="171"/>
        <v>月</v>
      </c>
      <c r="BC34" s="701">
        <v>23</v>
      </c>
      <c r="BD34" s="331">
        <f t="shared" si="147"/>
        <v>1</v>
      </c>
      <c r="BE34" s="315">
        <f t="shared" si="63"/>
        <v>1</v>
      </c>
      <c r="BF34" s="332" t="str">
        <f t="shared" si="16"/>
        <v/>
      </c>
      <c r="BG34" s="332" t="str">
        <f t="shared" si="17"/>
        <v/>
      </c>
      <c r="BH34" s="333" t="str">
        <f t="shared" si="18"/>
        <v/>
      </c>
      <c r="BI34" s="333" t="str">
        <f t="shared" si="19"/>
        <v/>
      </c>
      <c r="BJ34" s="334" t="str">
        <f t="shared" si="64"/>
        <v/>
      </c>
      <c r="BK34" s="335" t="str">
        <f t="shared" si="20"/>
        <v/>
      </c>
      <c r="BL34" s="336" t="str">
        <f t="shared" si="21"/>
        <v/>
      </c>
      <c r="BM34" s="336" t="str">
        <f t="shared" si="22"/>
        <v/>
      </c>
      <c r="BN34" s="321" t="str">
        <f t="shared" si="23"/>
        <v/>
      </c>
      <c r="BO34" s="337" t="str">
        <f t="shared" si="24"/>
        <v/>
      </c>
      <c r="BP34" s="338">
        <f t="shared" si="25"/>
        <v>0</v>
      </c>
      <c r="BQ34" s="339">
        <f t="shared" si="26"/>
        <v>0</v>
      </c>
      <c r="BR34" s="339" t="str">
        <f t="shared" si="27"/>
        <v/>
      </c>
      <c r="BS34" s="340" t="str">
        <f t="shared" si="65"/>
        <v/>
      </c>
      <c r="BT34" s="339" t="str">
        <f t="shared" si="28"/>
        <v/>
      </c>
      <c r="BU34" s="340" t="str">
        <f t="shared" si="66"/>
        <v/>
      </c>
      <c r="BV34" s="339" t="str">
        <f t="shared" si="29"/>
        <v/>
      </c>
      <c r="BW34" s="324" t="str">
        <f t="shared" si="67"/>
        <v/>
      </c>
      <c r="BX34" s="324" t="str">
        <f t="shared" si="68"/>
        <v/>
      </c>
      <c r="BY34" s="324" t="str">
        <f t="shared" si="69"/>
        <v/>
      </c>
      <c r="BZ34" s="324">
        <f t="shared" si="30"/>
        <v>0</v>
      </c>
      <c r="CA34" s="324" t="str">
        <f t="shared" si="31"/>
        <v/>
      </c>
      <c r="CB34" s="324">
        <f t="shared" si="32"/>
        <v>0</v>
      </c>
      <c r="CC34" s="324">
        <f t="shared" si="33"/>
        <v>0</v>
      </c>
      <c r="CD34" s="324" t="str">
        <f t="shared" si="34"/>
        <v/>
      </c>
      <c r="CE34" s="495">
        <f t="shared" si="70"/>
        <v>41</v>
      </c>
      <c r="CF34" s="339" t="str">
        <f t="shared" si="71"/>
        <v/>
      </c>
      <c r="CG34" s="340">
        <f t="shared" si="35"/>
        <v>0</v>
      </c>
      <c r="CH34" s="341" t="str">
        <f t="shared" si="36"/>
        <v/>
      </c>
      <c r="CI34" s="341" t="str">
        <f t="shared" si="148"/>
        <v/>
      </c>
      <c r="CJ34" s="488">
        <f t="shared" si="37"/>
        <v>0</v>
      </c>
      <c r="CK34" s="301" t="str">
        <f t="shared" si="38"/>
        <v/>
      </c>
      <c r="CL34" s="302" t="str">
        <f t="shared" si="39"/>
        <v/>
      </c>
      <c r="CM34" s="302" t="str">
        <f t="shared" si="40"/>
        <v/>
      </c>
      <c r="CN34" s="302" t="str">
        <f t="shared" si="41"/>
        <v/>
      </c>
      <c r="CO34" s="302" t="str">
        <f t="shared" si="42"/>
        <v/>
      </c>
      <c r="CP34" s="303" t="str">
        <f t="shared" si="43"/>
        <v/>
      </c>
      <c r="CQ34" s="302" t="str">
        <f t="shared" si="72"/>
        <v/>
      </c>
      <c r="CR34" s="304" t="str">
        <f t="shared" si="44"/>
        <v/>
      </c>
      <c r="CS34" s="342" t="str">
        <f t="shared" si="73"/>
        <v/>
      </c>
      <c r="CT34" s="343" t="str">
        <f t="shared" si="45"/>
        <v/>
      </c>
      <c r="CU34" s="342" t="str">
        <f t="shared" si="149"/>
        <v/>
      </c>
      <c r="CV34" s="342" t="str">
        <f t="shared" si="150"/>
        <v/>
      </c>
      <c r="CW34" s="344" t="str">
        <f t="shared" si="151"/>
        <v/>
      </c>
      <c r="CX34" s="343" t="str">
        <f t="shared" si="152"/>
        <v/>
      </c>
      <c r="CY34" s="466" t="str">
        <f t="shared" si="46"/>
        <v/>
      </c>
      <c r="CZ34" s="476" t="str">
        <f t="shared" si="47"/>
        <v/>
      </c>
      <c r="DA34" s="473" t="str">
        <f t="shared" si="48"/>
        <v/>
      </c>
      <c r="DB34" s="474" t="str">
        <f t="shared" si="49"/>
        <v/>
      </c>
      <c r="DC34" s="475">
        <f t="shared" si="74"/>
        <v>0</v>
      </c>
      <c r="DD34" s="476">
        <f t="shared" si="50"/>
        <v>0</v>
      </c>
      <c r="DE34" s="466">
        <f t="shared" si="51"/>
        <v>0</v>
      </c>
      <c r="DF34" s="342" t="str">
        <f t="shared" si="75"/>
        <v/>
      </c>
      <c r="DG34" s="343" t="str">
        <f t="shared" si="76"/>
        <v/>
      </c>
      <c r="DH34" s="326" t="str">
        <f t="shared" si="77"/>
        <v/>
      </c>
      <c r="DI34" s="343" t="str">
        <f t="shared" si="78"/>
        <v/>
      </c>
      <c r="DJ34" s="767">
        <f t="shared" si="79"/>
        <v>0</v>
      </c>
      <c r="DK34" s="768">
        <f t="shared" si="80"/>
        <v>0</v>
      </c>
      <c r="DL34" s="768">
        <f t="shared" si="81"/>
        <v>0</v>
      </c>
      <c r="DM34" s="768">
        <f t="shared" si="82"/>
        <v>0</v>
      </c>
      <c r="DN34" s="768">
        <f t="shared" si="83"/>
        <v>0</v>
      </c>
      <c r="DO34" s="769">
        <f t="shared" si="84"/>
        <v>0</v>
      </c>
      <c r="DP34" s="767">
        <f t="shared" si="85"/>
        <v>0</v>
      </c>
      <c r="DQ34" s="768">
        <f t="shared" si="86"/>
        <v>0</v>
      </c>
      <c r="DR34" s="768">
        <f t="shared" si="87"/>
        <v>0</v>
      </c>
      <c r="DS34" s="768">
        <f t="shared" si="88"/>
        <v>0</v>
      </c>
      <c r="DT34" s="768">
        <f t="shared" si="89"/>
        <v>0</v>
      </c>
      <c r="DU34" s="791">
        <f t="shared" si="90"/>
        <v>0</v>
      </c>
      <c r="DV34" s="791">
        <f t="shared" si="91"/>
        <v>0</v>
      </c>
      <c r="DW34" s="769">
        <f t="shared" si="92"/>
        <v>0</v>
      </c>
      <c r="DX34" s="767">
        <f t="shared" si="93"/>
        <v>0</v>
      </c>
      <c r="DY34" s="768">
        <f t="shared" si="94"/>
        <v>0</v>
      </c>
      <c r="DZ34" s="768">
        <f t="shared" si="95"/>
        <v>0</v>
      </c>
      <c r="EA34" s="768">
        <f t="shared" si="96"/>
        <v>0</v>
      </c>
      <c r="EB34" s="768">
        <f t="shared" si="97"/>
        <v>0</v>
      </c>
      <c r="EC34" s="791">
        <f t="shared" si="98"/>
        <v>0</v>
      </c>
      <c r="ED34" s="791">
        <f t="shared" si="99"/>
        <v>0</v>
      </c>
      <c r="EE34" s="769">
        <f t="shared" si="100"/>
        <v>0</v>
      </c>
      <c r="EF34" s="767">
        <f t="shared" si="101"/>
        <v>0</v>
      </c>
      <c r="EG34" s="768">
        <f t="shared" si="102"/>
        <v>0</v>
      </c>
      <c r="EH34" s="768">
        <f t="shared" si="103"/>
        <v>0</v>
      </c>
      <c r="EI34" s="768">
        <f t="shared" si="104"/>
        <v>0</v>
      </c>
      <c r="EJ34" s="768">
        <f t="shared" si="105"/>
        <v>0</v>
      </c>
      <c r="EK34" s="791">
        <f t="shared" si="106"/>
        <v>0</v>
      </c>
      <c r="EL34" s="791">
        <f t="shared" si="107"/>
        <v>0</v>
      </c>
      <c r="EM34" s="769">
        <f t="shared" si="108"/>
        <v>0</v>
      </c>
      <c r="EN34" s="767">
        <f t="shared" si="109"/>
        <v>0</v>
      </c>
      <c r="EO34" s="768">
        <f t="shared" si="110"/>
        <v>0</v>
      </c>
      <c r="EP34" s="768">
        <f t="shared" si="111"/>
        <v>0</v>
      </c>
      <c r="EQ34" s="768">
        <f t="shared" si="112"/>
        <v>0</v>
      </c>
      <c r="ER34" s="768">
        <f t="shared" si="113"/>
        <v>0</v>
      </c>
      <c r="ES34" s="791">
        <f t="shared" si="114"/>
        <v>0</v>
      </c>
      <c r="ET34" s="791">
        <f t="shared" si="115"/>
        <v>0</v>
      </c>
      <c r="EU34" s="769">
        <f t="shared" si="116"/>
        <v>0</v>
      </c>
      <c r="EV34" s="767">
        <f t="shared" si="117"/>
        <v>0</v>
      </c>
      <c r="EW34" s="768">
        <f t="shared" si="118"/>
        <v>0</v>
      </c>
      <c r="EX34" s="768">
        <f t="shared" si="119"/>
        <v>0</v>
      </c>
      <c r="EY34" s="768">
        <f t="shared" si="120"/>
        <v>0</v>
      </c>
      <c r="EZ34" s="768">
        <f t="shared" si="121"/>
        <v>0</v>
      </c>
      <c r="FA34" s="791">
        <f t="shared" si="122"/>
        <v>0</v>
      </c>
      <c r="FB34" s="791">
        <f t="shared" si="123"/>
        <v>0</v>
      </c>
      <c r="FC34" s="769">
        <f t="shared" si="124"/>
        <v>0</v>
      </c>
      <c r="FD34" s="767">
        <f t="shared" si="125"/>
        <v>0</v>
      </c>
      <c r="FE34" s="768">
        <f t="shared" si="126"/>
        <v>0</v>
      </c>
      <c r="FF34" s="768">
        <f t="shared" si="127"/>
        <v>0</v>
      </c>
      <c r="FG34" s="768">
        <f t="shared" si="128"/>
        <v>0</v>
      </c>
      <c r="FH34" s="768">
        <f t="shared" si="129"/>
        <v>0</v>
      </c>
      <c r="FI34" s="791">
        <f t="shared" si="130"/>
        <v>0</v>
      </c>
      <c r="FJ34" s="791">
        <f t="shared" si="131"/>
        <v>0</v>
      </c>
      <c r="FK34" s="769">
        <f t="shared" si="132"/>
        <v>0</v>
      </c>
      <c r="FL34" s="776">
        <f t="shared" si="162"/>
        <v>3</v>
      </c>
      <c r="FM34" s="777">
        <f t="shared" si="163"/>
        <v>3</v>
      </c>
      <c r="FN34" s="777">
        <f t="shared" si="164"/>
        <v>3</v>
      </c>
      <c r="FO34" s="777">
        <f t="shared" si="165"/>
        <v>4</v>
      </c>
      <c r="FP34" s="777">
        <f t="shared" si="166"/>
        <v>4</v>
      </c>
      <c r="FQ34" s="787">
        <f t="shared" si="167"/>
        <v>4</v>
      </c>
      <c r="FR34" s="787">
        <f t="shared" si="168"/>
        <v>3</v>
      </c>
      <c r="FS34" s="778">
        <f t="shared" si="169"/>
        <v>3</v>
      </c>
      <c r="FT34" s="784">
        <f t="shared" si="154"/>
        <v>0</v>
      </c>
      <c r="FU34" s="785">
        <f t="shared" si="155"/>
        <v>0</v>
      </c>
      <c r="FV34" s="785">
        <f t="shared" si="156"/>
        <v>0</v>
      </c>
      <c r="FW34" s="785">
        <f t="shared" si="157"/>
        <v>0</v>
      </c>
      <c r="FX34" s="785">
        <f t="shared" si="158"/>
        <v>0</v>
      </c>
      <c r="FY34" s="785">
        <f t="shared" si="159"/>
        <v>0</v>
      </c>
      <c r="FZ34" s="785">
        <f t="shared" si="160"/>
        <v>0</v>
      </c>
      <c r="GA34" s="786">
        <f t="shared" si="161"/>
        <v>0</v>
      </c>
      <c r="GB34" s="781">
        <f t="shared" si="133"/>
        <v>18</v>
      </c>
      <c r="GC34" s="771">
        <f t="shared" si="134"/>
        <v>19.75</v>
      </c>
      <c r="GD34" s="771">
        <f t="shared" si="135"/>
        <v>20</v>
      </c>
      <c r="GE34" s="771">
        <f t="shared" si="136"/>
        <v>22.25</v>
      </c>
      <c r="GF34" s="771">
        <f t="shared" si="137"/>
        <v>26.75</v>
      </c>
      <c r="GG34" s="771">
        <f t="shared" si="138"/>
        <v>27</v>
      </c>
      <c r="GH34" s="781">
        <f t="shared" si="139"/>
        <v>32.75</v>
      </c>
      <c r="GI34" s="772">
        <f t="shared" si="140"/>
        <v>33</v>
      </c>
      <c r="GJ34" s="555">
        <f t="shared" si="141"/>
        <v>0</v>
      </c>
      <c r="GK34" s="811"/>
      <c r="GL34" s="345"/>
      <c r="GM34" s="329" t="str">
        <f t="shared" si="142"/>
        <v/>
      </c>
      <c r="GN34" s="484" t="str">
        <f t="shared" si="143"/>
        <v/>
      </c>
      <c r="GO34" s="329" t="str">
        <f t="shared" si="144"/>
        <v/>
      </c>
      <c r="GP34" s="116"/>
    </row>
    <row r="35" spans="1:198" ht="18" customHeight="1">
      <c r="A35" s="213"/>
      <c r="B35" s="286" t="str">
        <f t="shared" si="3"/>
        <v>24</v>
      </c>
      <c r="C35" s="287" t="str">
        <f t="shared" si="4"/>
        <v>火</v>
      </c>
      <c r="D35" s="288" t="str">
        <f t="shared" si="5"/>
        <v/>
      </c>
      <c r="E35" s="289">
        <f t="shared" si="6"/>
        <v>1</v>
      </c>
      <c r="F35" s="290"/>
      <c r="G35" s="291"/>
      <c r="H35" s="292" t="str">
        <f t="shared" si="7"/>
        <v/>
      </c>
      <c r="I35" s="835"/>
      <c r="J35" s="836"/>
      <c r="K35" s="293"/>
      <c r="L35" s="824" t="str">
        <f t="shared" si="8"/>
        <v/>
      </c>
      <c r="M35" s="825"/>
      <c r="N35" s="294" t="str">
        <f t="shared" si="52"/>
        <v/>
      </c>
      <c r="O35" s="295" t="str">
        <f t="shared" si="9"/>
        <v/>
      </c>
      <c r="P35" s="296" t="str">
        <f t="shared" si="9"/>
        <v/>
      </c>
      <c r="Q35" s="297" t="str">
        <f t="shared" si="53"/>
        <v/>
      </c>
      <c r="R35" s="298" t="str">
        <f t="shared" si="173"/>
        <v/>
      </c>
      <c r="S35" s="299" t="str">
        <f t="shared" si="173"/>
        <v/>
      </c>
      <c r="T35" s="299" t="str">
        <f t="shared" si="173"/>
        <v/>
      </c>
      <c r="U35" s="299" t="str">
        <f t="shared" si="173"/>
        <v/>
      </c>
      <c r="V35" s="299" t="str">
        <f t="shared" si="173"/>
        <v/>
      </c>
      <c r="W35" s="298" t="str">
        <f t="shared" si="173"/>
        <v/>
      </c>
      <c r="X35" s="299" t="str">
        <f t="shared" si="173"/>
        <v/>
      </c>
      <c r="Y35" s="300" t="str">
        <f t="shared" si="173"/>
        <v/>
      </c>
      <c r="Z35" s="300" t="str">
        <f t="shared" si="173"/>
        <v/>
      </c>
      <c r="AA35" s="300" t="str">
        <f t="shared" si="173"/>
        <v/>
      </c>
      <c r="AB35" s="300" t="str">
        <f t="shared" si="173"/>
        <v/>
      </c>
      <c r="AC35" s="519" t="str">
        <f t="shared" si="55"/>
        <v/>
      </c>
      <c r="AD35" s="516" t="str">
        <f t="shared" si="56"/>
        <v/>
      </c>
      <c r="AE35" s="516" t="str">
        <f t="shared" si="57"/>
        <v/>
      </c>
      <c r="AF35" s="516" t="str">
        <f t="shared" si="153"/>
        <v/>
      </c>
      <c r="AG35" s="516" t="str">
        <f t="shared" si="58"/>
        <v/>
      </c>
      <c r="AH35" s="516" t="str">
        <f t="shared" si="11"/>
        <v/>
      </c>
      <c r="AI35" s="516" t="str">
        <f t="shared" si="59"/>
        <v/>
      </c>
      <c r="AJ35" s="524" t="str">
        <f t="shared" si="12"/>
        <v/>
      </c>
      <c r="AK35" s="518" t="str">
        <f t="shared" si="60"/>
        <v/>
      </c>
      <c r="AL35" s="305" t="str">
        <f t="shared" si="13"/>
        <v/>
      </c>
      <c r="AM35" s="306" t="str">
        <f t="shared" si="14"/>
        <v/>
      </c>
      <c r="AN35" s="307"/>
      <c r="AO35" s="308"/>
      <c r="AP35" s="309" t="str">
        <f t="shared" si="15"/>
        <v/>
      </c>
      <c r="AQ35" s="309" t="str">
        <f t="shared" si="145"/>
        <v/>
      </c>
      <c r="AR35" s="309" t="str">
        <f t="shared" si="146"/>
        <v/>
      </c>
      <c r="AS35" s="310"/>
      <c r="AT35" s="311" t="str">
        <f t="shared" si="61"/>
        <v/>
      </c>
      <c r="AU35" s="312" t="str">
        <f t="shared" si="170"/>
        <v/>
      </c>
      <c r="AV35" s="794"/>
      <c r="AW35" s="795"/>
      <c r="AX35" s="795"/>
      <c r="AY35" s="795"/>
      <c r="AZ35" s="796"/>
      <c r="BA35" s="330" t="s">
        <v>74</v>
      </c>
      <c r="BB35" s="131" t="str">
        <f t="shared" si="171"/>
        <v>火</v>
      </c>
      <c r="BC35" s="701">
        <v>24</v>
      </c>
      <c r="BD35" s="331" t="str">
        <f t="shared" si="147"/>
        <v/>
      </c>
      <c r="BE35" s="315" t="str">
        <f t="shared" si="63"/>
        <v/>
      </c>
      <c r="BF35" s="332" t="str">
        <f t="shared" si="16"/>
        <v/>
      </c>
      <c r="BG35" s="332" t="str">
        <f t="shared" si="17"/>
        <v/>
      </c>
      <c r="BH35" s="333" t="str">
        <f t="shared" si="18"/>
        <v/>
      </c>
      <c r="BI35" s="333" t="str">
        <f t="shared" si="19"/>
        <v/>
      </c>
      <c r="BJ35" s="334" t="str">
        <f t="shared" si="64"/>
        <v/>
      </c>
      <c r="BK35" s="335" t="str">
        <f t="shared" si="20"/>
        <v/>
      </c>
      <c r="BL35" s="336" t="str">
        <f t="shared" si="21"/>
        <v/>
      </c>
      <c r="BM35" s="336" t="str">
        <f t="shared" si="22"/>
        <v/>
      </c>
      <c r="BN35" s="321" t="str">
        <f t="shared" si="23"/>
        <v/>
      </c>
      <c r="BO35" s="337" t="str">
        <f t="shared" si="24"/>
        <v/>
      </c>
      <c r="BP35" s="338">
        <f t="shared" si="25"/>
        <v>0</v>
      </c>
      <c r="BQ35" s="339">
        <f t="shared" si="26"/>
        <v>0</v>
      </c>
      <c r="BR35" s="339" t="str">
        <f t="shared" si="27"/>
        <v/>
      </c>
      <c r="BS35" s="340" t="str">
        <f t="shared" si="65"/>
        <v/>
      </c>
      <c r="BT35" s="339" t="str">
        <f t="shared" si="28"/>
        <v/>
      </c>
      <c r="BU35" s="340" t="str">
        <f t="shared" si="66"/>
        <v/>
      </c>
      <c r="BV35" s="339" t="str">
        <f t="shared" si="29"/>
        <v/>
      </c>
      <c r="BW35" s="324" t="str">
        <f t="shared" si="67"/>
        <v/>
      </c>
      <c r="BX35" s="324" t="str">
        <f t="shared" si="68"/>
        <v/>
      </c>
      <c r="BY35" s="324" t="str">
        <f t="shared" si="69"/>
        <v/>
      </c>
      <c r="BZ35" s="324">
        <f t="shared" si="30"/>
        <v>0</v>
      </c>
      <c r="CA35" s="324" t="str">
        <f t="shared" si="31"/>
        <v/>
      </c>
      <c r="CB35" s="324">
        <f t="shared" si="32"/>
        <v>0</v>
      </c>
      <c r="CC35" s="324">
        <f t="shared" si="33"/>
        <v>0</v>
      </c>
      <c r="CD35" s="324" t="str">
        <f t="shared" si="34"/>
        <v/>
      </c>
      <c r="CE35" s="495">
        <f t="shared" si="70"/>
        <v>41</v>
      </c>
      <c r="CF35" s="339" t="str">
        <f t="shared" si="71"/>
        <v/>
      </c>
      <c r="CG35" s="340">
        <f t="shared" si="35"/>
        <v>0</v>
      </c>
      <c r="CH35" s="341" t="str">
        <f t="shared" si="36"/>
        <v/>
      </c>
      <c r="CI35" s="341" t="str">
        <f t="shared" si="148"/>
        <v/>
      </c>
      <c r="CJ35" s="488">
        <f t="shared" si="37"/>
        <v>0</v>
      </c>
      <c r="CK35" s="301" t="str">
        <f t="shared" si="38"/>
        <v/>
      </c>
      <c r="CL35" s="302" t="str">
        <f t="shared" si="39"/>
        <v/>
      </c>
      <c r="CM35" s="302" t="str">
        <f t="shared" si="40"/>
        <v/>
      </c>
      <c r="CN35" s="302" t="str">
        <f t="shared" si="41"/>
        <v/>
      </c>
      <c r="CO35" s="302" t="str">
        <f t="shared" si="42"/>
        <v/>
      </c>
      <c r="CP35" s="303" t="str">
        <f t="shared" si="43"/>
        <v/>
      </c>
      <c r="CQ35" s="302" t="str">
        <f t="shared" si="72"/>
        <v/>
      </c>
      <c r="CR35" s="304" t="str">
        <f t="shared" si="44"/>
        <v/>
      </c>
      <c r="CS35" s="342" t="str">
        <f t="shared" si="73"/>
        <v/>
      </c>
      <c r="CT35" s="343" t="str">
        <f t="shared" si="45"/>
        <v/>
      </c>
      <c r="CU35" s="342" t="str">
        <f t="shared" si="149"/>
        <v/>
      </c>
      <c r="CV35" s="342" t="str">
        <f t="shared" si="150"/>
        <v/>
      </c>
      <c r="CW35" s="344" t="str">
        <f t="shared" si="151"/>
        <v/>
      </c>
      <c r="CX35" s="343" t="str">
        <f t="shared" si="152"/>
        <v/>
      </c>
      <c r="CY35" s="466" t="str">
        <f t="shared" si="46"/>
        <v/>
      </c>
      <c r="CZ35" s="476" t="str">
        <f t="shared" si="47"/>
        <v/>
      </c>
      <c r="DA35" s="473" t="str">
        <f t="shared" si="48"/>
        <v/>
      </c>
      <c r="DB35" s="474" t="str">
        <f t="shared" si="49"/>
        <v/>
      </c>
      <c r="DC35" s="475">
        <f t="shared" si="74"/>
        <v>0</v>
      </c>
      <c r="DD35" s="476">
        <f t="shared" si="50"/>
        <v>0</v>
      </c>
      <c r="DE35" s="466">
        <f t="shared" si="51"/>
        <v>0</v>
      </c>
      <c r="DF35" s="342" t="str">
        <f t="shared" si="75"/>
        <v/>
      </c>
      <c r="DG35" s="343" t="str">
        <f t="shared" si="76"/>
        <v/>
      </c>
      <c r="DH35" s="326" t="str">
        <f t="shared" si="77"/>
        <v/>
      </c>
      <c r="DI35" s="343" t="str">
        <f t="shared" si="78"/>
        <v/>
      </c>
      <c r="DJ35" s="767">
        <f t="shared" si="79"/>
        <v>0</v>
      </c>
      <c r="DK35" s="768">
        <f t="shared" si="80"/>
        <v>0</v>
      </c>
      <c r="DL35" s="768">
        <f t="shared" si="81"/>
        <v>0</v>
      </c>
      <c r="DM35" s="768">
        <f t="shared" si="82"/>
        <v>0</v>
      </c>
      <c r="DN35" s="768">
        <f t="shared" si="83"/>
        <v>0</v>
      </c>
      <c r="DO35" s="769">
        <f t="shared" si="84"/>
        <v>0</v>
      </c>
      <c r="DP35" s="767">
        <f t="shared" si="85"/>
        <v>0</v>
      </c>
      <c r="DQ35" s="768">
        <f t="shared" si="86"/>
        <v>0</v>
      </c>
      <c r="DR35" s="768">
        <f t="shared" si="87"/>
        <v>0</v>
      </c>
      <c r="DS35" s="768">
        <f t="shared" si="88"/>
        <v>0</v>
      </c>
      <c r="DT35" s="768">
        <f t="shared" si="89"/>
        <v>0</v>
      </c>
      <c r="DU35" s="791">
        <f t="shared" si="90"/>
        <v>0</v>
      </c>
      <c r="DV35" s="791">
        <f t="shared" si="91"/>
        <v>0</v>
      </c>
      <c r="DW35" s="769">
        <f t="shared" si="92"/>
        <v>0</v>
      </c>
      <c r="DX35" s="767">
        <f t="shared" si="93"/>
        <v>0</v>
      </c>
      <c r="DY35" s="768">
        <f t="shared" si="94"/>
        <v>0</v>
      </c>
      <c r="DZ35" s="768">
        <f t="shared" si="95"/>
        <v>0</v>
      </c>
      <c r="EA35" s="768">
        <f t="shared" si="96"/>
        <v>0</v>
      </c>
      <c r="EB35" s="768">
        <f t="shared" si="97"/>
        <v>0</v>
      </c>
      <c r="EC35" s="791">
        <f t="shared" si="98"/>
        <v>0</v>
      </c>
      <c r="ED35" s="791">
        <f t="shared" si="99"/>
        <v>0</v>
      </c>
      <c r="EE35" s="769">
        <f t="shared" si="100"/>
        <v>0</v>
      </c>
      <c r="EF35" s="767">
        <f t="shared" si="101"/>
        <v>0</v>
      </c>
      <c r="EG35" s="768">
        <f t="shared" si="102"/>
        <v>0</v>
      </c>
      <c r="EH35" s="768">
        <f t="shared" si="103"/>
        <v>0</v>
      </c>
      <c r="EI35" s="768">
        <f t="shared" si="104"/>
        <v>0</v>
      </c>
      <c r="EJ35" s="768">
        <f t="shared" si="105"/>
        <v>0</v>
      </c>
      <c r="EK35" s="791">
        <f t="shared" si="106"/>
        <v>0</v>
      </c>
      <c r="EL35" s="791">
        <f t="shared" si="107"/>
        <v>0</v>
      </c>
      <c r="EM35" s="769">
        <f t="shared" si="108"/>
        <v>0</v>
      </c>
      <c r="EN35" s="767">
        <f t="shared" si="109"/>
        <v>0</v>
      </c>
      <c r="EO35" s="768">
        <f t="shared" si="110"/>
        <v>0</v>
      </c>
      <c r="EP35" s="768">
        <f t="shared" si="111"/>
        <v>0</v>
      </c>
      <c r="EQ35" s="768">
        <f t="shared" si="112"/>
        <v>0</v>
      </c>
      <c r="ER35" s="768">
        <f t="shared" si="113"/>
        <v>0</v>
      </c>
      <c r="ES35" s="791">
        <f t="shared" si="114"/>
        <v>0</v>
      </c>
      <c r="ET35" s="791">
        <f t="shared" si="115"/>
        <v>0</v>
      </c>
      <c r="EU35" s="769">
        <f t="shared" si="116"/>
        <v>0</v>
      </c>
      <c r="EV35" s="767">
        <f t="shared" si="117"/>
        <v>0</v>
      </c>
      <c r="EW35" s="768">
        <f t="shared" si="118"/>
        <v>0</v>
      </c>
      <c r="EX35" s="768">
        <f t="shared" si="119"/>
        <v>0</v>
      </c>
      <c r="EY35" s="768">
        <f t="shared" si="120"/>
        <v>0</v>
      </c>
      <c r="EZ35" s="768">
        <f t="shared" si="121"/>
        <v>0</v>
      </c>
      <c r="FA35" s="791">
        <f t="shared" si="122"/>
        <v>0</v>
      </c>
      <c r="FB35" s="791">
        <f t="shared" si="123"/>
        <v>0</v>
      </c>
      <c r="FC35" s="769">
        <f t="shared" si="124"/>
        <v>0</v>
      </c>
      <c r="FD35" s="767">
        <f t="shared" si="125"/>
        <v>0</v>
      </c>
      <c r="FE35" s="768">
        <f t="shared" si="126"/>
        <v>0</v>
      </c>
      <c r="FF35" s="768">
        <f t="shared" si="127"/>
        <v>0</v>
      </c>
      <c r="FG35" s="768">
        <f t="shared" si="128"/>
        <v>0</v>
      </c>
      <c r="FH35" s="768">
        <f t="shared" si="129"/>
        <v>0</v>
      </c>
      <c r="FI35" s="791">
        <f t="shared" si="130"/>
        <v>0</v>
      </c>
      <c r="FJ35" s="791">
        <f t="shared" si="131"/>
        <v>0</v>
      </c>
      <c r="FK35" s="769">
        <f t="shared" si="132"/>
        <v>0</v>
      </c>
      <c r="FL35" s="776">
        <f t="shared" si="162"/>
        <v>1</v>
      </c>
      <c r="FM35" s="777">
        <f t="shared" si="163"/>
        <v>1</v>
      </c>
      <c r="FN35" s="777">
        <f t="shared" si="164"/>
        <v>1</v>
      </c>
      <c r="FO35" s="777">
        <f t="shared" si="165"/>
        <v>2</v>
      </c>
      <c r="FP35" s="777">
        <f t="shared" si="166"/>
        <v>2</v>
      </c>
      <c r="FQ35" s="787">
        <f t="shared" si="167"/>
        <v>2</v>
      </c>
      <c r="FR35" s="787">
        <f t="shared" si="168"/>
        <v>1</v>
      </c>
      <c r="FS35" s="778">
        <f t="shared" si="169"/>
        <v>1</v>
      </c>
      <c r="FT35" s="784">
        <f t="shared" si="154"/>
        <v>0</v>
      </c>
      <c r="FU35" s="785">
        <f t="shared" si="155"/>
        <v>0</v>
      </c>
      <c r="FV35" s="785">
        <f t="shared" si="156"/>
        <v>0</v>
      </c>
      <c r="FW35" s="785">
        <f t="shared" si="157"/>
        <v>0</v>
      </c>
      <c r="FX35" s="785">
        <f t="shared" si="158"/>
        <v>0</v>
      </c>
      <c r="FY35" s="785">
        <f t="shared" si="159"/>
        <v>0</v>
      </c>
      <c r="FZ35" s="785">
        <f t="shared" si="160"/>
        <v>0</v>
      </c>
      <c r="GA35" s="786">
        <f t="shared" si="161"/>
        <v>0</v>
      </c>
      <c r="GB35" s="781">
        <f t="shared" si="133"/>
        <v>18</v>
      </c>
      <c r="GC35" s="771">
        <f t="shared" si="134"/>
        <v>19.75</v>
      </c>
      <c r="GD35" s="771">
        <f t="shared" si="135"/>
        <v>20</v>
      </c>
      <c r="GE35" s="771">
        <f t="shared" si="136"/>
        <v>22.25</v>
      </c>
      <c r="GF35" s="771">
        <f t="shared" si="137"/>
        <v>26.75</v>
      </c>
      <c r="GG35" s="771">
        <f t="shared" si="138"/>
        <v>27</v>
      </c>
      <c r="GH35" s="781">
        <f t="shared" si="139"/>
        <v>32.75</v>
      </c>
      <c r="GI35" s="772">
        <f t="shared" si="140"/>
        <v>33</v>
      </c>
      <c r="GJ35" s="555">
        <f t="shared" si="141"/>
        <v>0</v>
      </c>
      <c r="GK35" s="811"/>
      <c r="GL35" s="345"/>
      <c r="GM35" s="329" t="str">
        <f t="shared" si="142"/>
        <v/>
      </c>
      <c r="GN35" s="484" t="str">
        <f t="shared" si="143"/>
        <v/>
      </c>
      <c r="GO35" s="329" t="str">
        <f t="shared" si="144"/>
        <v/>
      </c>
      <c r="GP35" s="116"/>
    </row>
    <row r="36" spans="1:198" ht="18" customHeight="1">
      <c r="A36" s="213"/>
      <c r="B36" s="286" t="str">
        <f t="shared" si="3"/>
        <v>25</v>
      </c>
      <c r="C36" s="287" t="str">
        <f t="shared" si="4"/>
        <v>水</v>
      </c>
      <c r="D36" s="288" t="str">
        <f t="shared" si="5"/>
        <v/>
      </c>
      <c r="E36" s="289">
        <f t="shared" si="6"/>
        <v>1</v>
      </c>
      <c r="F36" s="290"/>
      <c r="G36" s="291"/>
      <c r="H36" s="292" t="str">
        <f t="shared" si="7"/>
        <v/>
      </c>
      <c r="I36" s="835"/>
      <c r="J36" s="836"/>
      <c r="K36" s="293"/>
      <c r="L36" s="824" t="str">
        <f t="shared" si="8"/>
        <v/>
      </c>
      <c r="M36" s="825"/>
      <c r="N36" s="294" t="str">
        <f t="shared" si="52"/>
        <v/>
      </c>
      <c r="O36" s="295" t="str">
        <f t="shared" si="9"/>
        <v/>
      </c>
      <c r="P36" s="296" t="str">
        <f t="shared" si="9"/>
        <v/>
      </c>
      <c r="Q36" s="297" t="str">
        <f t="shared" si="53"/>
        <v/>
      </c>
      <c r="R36" s="298" t="str">
        <f t="shared" si="173"/>
        <v/>
      </c>
      <c r="S36" s="299" t="str">
        <f t="shared" si="173"/>
        <v/>
      </c>
      <c r="T36" s="299" t="str">
        <f t="shared" si="173"/>
        <v/>
      </c>
      <c r="U36" s="299" t="str">
        <f t="shared" si="173"/>
        <v/>
      </c>
      <c r="V36" s="299" t="str">
        <f t="shared" si="173"/>
        <v/>
      </c>
      <c r="W36" s="298" t="str">
        <f t="shared" si="173"/>
        <v/>
      </c>
      <c r="X36" s="299" t="str">
        <f t="shared" si="173"/>
        <v/>
      </c>
      <c r="Y36" s="300" t="str">
        <f t="shared" si="173"/>
        <v/>
      </c>
      <c r="Z36" s="300" t="str">
        <f t="shared" si="173"/>
        <v/>
      </c>
      <c r="AA36" s="300" t="str">
        <f t="shared" si="173"/>
        <v/>
      </c>
      <c r="AB36" s="300" t="str">
        <f t="shared" si="173"/>
        <v/>
      </c>
      <c r="AC36" s="519" t="str">
        <f t="shared" si="55"/>
        <v/>
      </c>
      <c r="AD36" s="516" t="str">
        <f t="shared" si="56"/>
        <v/>
      </c>
      <c r="AE36" s="516" t="str">
        <f t="shared" si="57"/>
        <v/>
      </c>
      <c r="AF36" s="516" t="str">
        <f t="shared" si="153"/>
        <v/>
      </c>
      <c r="AG36" s="516" t="str">
        <f t="shared" si="58"/>
        <v/>
      </c>
      <c r="AH36" s="516" t="str">
        <f t="shared" si="11"/>
        <v/>
      </c>
      <c r="AI36" s="516" t="str">
        <f t="shared" si="59"/>
        <v/>
      </c>
      <c r="AJ36" s="524" t="str">
        <f t="shared" si="12"/>
        <v/>
      </c>
      <c r="AK36" s="518" t="str">
        <f t="shared" si="60"/>
        <v/>
      </c>
      <c r="AL36" s="305" t="str">
        <f t="shared" si="13"/>
        <v/>
      </c>
      <c r="AM36" s="306" t="str">
        <f t="shared" si="14"/>
        <v/>
      </c>
      <c r="AN36" s="307"/>
      <c r="AO36" s="308"/>
      <c r="AP36" s="309" t="str">
        <f t="shared" si="15"/>
        <v/>
      </c>
      <c r="AQ36" s="309" t="str">
        <f t="shared" si="145"/>
        <v/>
      </c>
      <c r="AR36" s="309" t="str">
        <f t="shared" si="146"/>
        <v/>
      </c>
      <c r="AS36" s="310"/>
      <c r="AT36" s="311" t="str">
        <f t="shared" si="61"/>
        <v/>
      </c>
      <c r="AU36" s="312" t="str">
        <f t="shared" si="170"/>
        <v/>
      </c>
      <c r="AV36" s="794"/>
      <c r="AW36" s="795"/>
      <c r="AX36" s="795"/>
      <c r="AY36" s="795"/>
      <c r="AZ36" s="796"/>
      <c r="BA36" s="330" t="s">
        <v>75</v>
      </c>
      <c r="BB36" s="131" t="str">
        <f t="shared" si="171"/>
        <v>水</v>
      </c>
      <c r="BC36" s="701">
        <v>25</v>
      </c>
      <c r="BD36" s="331" t="str">
        <f t="shared" si="147"/>
        <v/>
      </c>
      <c r="BE36" s="315" t="str">
        <f t="shared" si="63"/>
        <v/>
      </c>
      <c r="BF36" s="332" t="str">
        <f t="shared" si="16"/>
        <v/>
      </c>
      <c r="BG36" s="332" t="str">
        <f t="shared" si="17"/>
        <v/>
      </c>
      <c r="BH36" s="333" t="str">
        <f t="shared" si="18"/>
        <v/>
      </c>
      <c r="BI36" s="333" t="str">
        <f t="shared" si="19"/>
        <v/>
      </c>
      <c r="BJ36" s="334" t="str">
        <f t="shared" si="64"/>
        <v/>
      </c>
      <c r="BK36" s="335" t="str">
        <f t="shared" si="20"/>
        <v/>
      </c>
      <c r="BL36" s="336" t="str">
        <f t="shared" si="21"/>
        <v/>
      </c>
      <c r="BM36" s="336" t="str">
        <f t="shared" si="22"/>
        <v/>
      </c>
      <c r="BN36" s="321" t="str">
        <f t="shared" si="23"/>
        <v/>
      </c>
      <c r="BO36" s="337" t="str">
        <f t="shared" si="24"/>
        <v/>
      </c>
      <c r="BP36" s="338">
        <f t="shared" si="25"/>
        <v>0</v>
      </c>
      <c r="BQ36" s="339">
        <f t="shared" si="26"/>
        <v>0</v>
      </c>
      <c r="BR36" s="339" t="str">
        <f t="shared" si="27"/>
        <v/>
      </c>
      <c r="BS36" s="340" t="str">
        <f t="shared" si="65"/>
        <v/>
      </c>
      <c r="BT36" s="339" t="str">
        <f t="shared" si="28"/>
        <v/>
      </c>
      <c r="BU36" s="340" t="str">
        <f t="shared" si="66"/>
        <v/>
      </c>
      <c r="BV36" s="339" t="str">
        <f t="shared" si="29"/>
        <v/>
      </c>
      <c r="BW36" s="324" t="str">
        <f t="shared" si="67"/>
        <v/>
      </c>
      <c r="BX36" s="324" t="str">
        <f t="shared" si="68"/>
        <v/>
      </c>
      <c r="BY36" s="324" t="str">
        <f t="shared" si="69"/>
        <v/>
      </c>
      <c r="BZ36" s="324">
        <f t="shared" si="30"/>
        <v>0</v>
      </c>
      <c r="CA36" s="324" t="str">
        <f t="shared" si="31"/>
        <v/>
      </c>
      <c r="CB36" s="324">
        <f t="shared" si="32"/>
        <v>0</v>
      </c>
      <c r="CC36" s="324">
        <f t="shared" si="33"/>
        <v>0</v>
      </c>
      <c r="CD36" s="324" t="str">
        <f t="shared" si="34"/>
        <v/>
      </c>
      <c r="CE36" s="495">
        <f t="shared" si="70"/>
        <v>41</v>
      </c>
      <c r="CF36" s="339" t="str">
        <f t="shared" si="71"/>
        <v/>
      </c>
      <c r="CG36" s="340">
        <f t="shared" si="35"/>
        <v>0</v>
      </c>
      <c r="CH36" s="341" t="str">
        <f t="shared" si="36"/>
        <v/>
      </c>
      <c r="CI36" s="341" t="str">
        <f t="shared" si="148"/>
        <v/>
      </c>
      <c r="CJ36" s="488">
        <f t="shared" si="37"/>
        <v>0</v>
      </c>
      <c r="CK36" s="301" t="str">
        <f t="shared" si="38"/>
        <v/>
      </c>
      <c r="CL36" s="302" t="str">
        <f t="shared" si="39"/>
        <v/>
      </c>
      <c r="CM36" s="302" t="str">
        <f t="shared" si="40"/>
        <v/>
      </c>
      <c r="CN36" s="302" t="str">
        <f t="shared" si="41"/>
        <v/>
      </c>
      <c r="CO36" s="302" t="str">
        <f t="shared" si="42"/>
        <v/>
      </c>
      <c r="CP36" s="303" t="str">
        <f t="shared" si="43"/>
        <v/>
      </c>
      <c r="CQ36" s="302" t="str">
        <f t="shared" si="72"/>
        <v/>
      </c>
      <c r="CR36" s="304" t="str">
        <f t="shared" si="44"/>
        <v/>
      </c>
      <c r="CS36" s="342" t="str">
        <f t="shared" si="73"/>
        <v/>
      </c>
      <c r="CT36" s="343" t="str">
        <f t="shared" si="45"/>
        <v/>
      </c>
      <c r="CU36" s="342" t="str">
        <f t="shared" si="149"/>
        <v/>
      </c>
      <c r="CV36" s="342" t="str">
        <f t="shared" si="150"/>
        <v/>
      </c>
      <c r="CW36" s="344" t="str">
        <f t="shared" si="151"/>
        <v/>
      </c>
      <c r="CX36" s="343" t="str">
        <f t="shared" si="152"/>
        <v/>
      </c>
      <c r="CY36" s="466" t="str">
        <f t="shared" si="46"/>
        <v/>
      </c>
      <c r="CZ36" s="476" t="str">
        <f t="shared" si="47"/>
        <v/>
      </c>
      <c r="DA36" s="473" t="str">
        <f t="shared" si="48"/>
        <v/>
      </c>
      <c r="DB36" s="474" t="str">
        <f t="shared" si="49"/>
        <v/>
      </c>
      <c r="DC36" s="475">
        <f t="shared" si="74"/>
        <v>0</v>
      </c>
      <c r="DD36" s="476">
        <f t="shared" si="50"/>
        <v>0</v>
      </c>
      <c r="DE36" s="466">
        <f t="shared" si="51"/>
        <v>0</v>
      </c>
      <c r="DF36" s="342" t="str">
        <f t="shared" si="75"/>
        <v/>
      </c>
      <c r="DG36" s="343" t="str">
        <f t="shared" si="76"/>
        <v/>
      </c>
      <c r="DH36" s="326" t="str">
        <f t="shared" si="77"/>
        <v/>
      </c>
      <c r="DI36" s="343" t="str">
        <f t="shared" si="78"/>
        <v/>
      </c>
      <c r="DJ36" s="767">
        <f t="shared" si="79"/>
        <v>0</v>
      </c>
      <c r="DK36" s="768">
        <f t="shared" si="80"/>
        <v>0</v>
      </c>
      <c r="DL36" s="768">
        <f t="shared" si="81"/>
        <v>0</v>
      </c>
      <c r="DM36" s="768">
        <f t="shared" si="82"/>
        <v>0</v>
      </c>
      <c r="DN36" s="768">
        <f t="shared" si="83"/>
        <v>0</v>
      </c>
      <c r="DO36" s="769">
        <f t="shared" si="84"/>
        <v>0</v>
      </c>
      <c r="DP36" s="767">
        <f t="shared" si="85"/>
        <v>0</v>
      </c>
      <c r="DQ36" s="768">
        <f t="shared" si="86"/>
        <v>0</v>
      </c>
      <c r="DR36" s="768">
        <f t="shared" si="87"/>
        <v>0</v>
      </c>
      <c r="DS36" s="768">
        <f t="shared" si="88"/>
        <v>0</v>
      </c>
      <c r="DT36" s="768">
        <f t="shared" si="89"/>
        <v>0</v>
      </c>
      <c r="DU36" s="791">
        <f t="shared" si="90"/>
        <v>0</v>
      </c>
      <c r="DV36" s="791">
        <f t="shared" si="91"/>
        <v>0</v>
      </c>
      <c r="DW36" s="769">
        <f t="shared" si="92"/>
        <v>0</v>
      </c>
      <c r="DX36" s="767">
        <f t="shared" si="93"/>
        <v>0</v>
      </c>
      <c r="DY36" s="768">
        <f t="shared" si="94"/>
        <v>0</v>
      </c>
      <c r="DZ36" s="768">
        <f t="shared" si="95"/>
        <v>0</v>
      </c>
      <c r="EA36" s="768">
        <f t="shared" si="96"/>
        <v>0</v>
      </c>
      <c r="EB36" s="768">
        <f t="shared" si="97"/>
        <v>0</v>
      </c>
      <c r="EC36" s="791">
        <f t="shared" si="98"/>
        <v>0</v>
      </c>
      <c r="ED36" s="791">
        <f t="shared" si="99"/>
        <v>0</v>
      </c>
      <c r="EE36" s="769">
        <f t="shared" si="100"/>
        <v>0</v>
      </c>
      <c r="EF36" s="767">
        <f t="shared" si="101"/>
        <v>0</v>
      </c>
      <c r="EG36" s="768">
        <f t="shared" si="102"/>
        <v>0</v>
      </c>
      <c r="EH36" s="768">
        <f t="shared" si="103"/>
        <v>0</v>
      </c>
      <c r="EI36" s="768">
        <f t="shared" si="104"/>
        <v>0</v>
      </c>
      <c r="EJ36" s="768">
        <f t="shared" si="105"/>
        <v>0</v>
      </c>
      <c r="EK36" s="791">
        <f t="shared" si="106"/>
        <v>0</v>
      </c>
      <c r="EL36" s="791">
        <f t="shared" si="107"/>
        <v>0</v>
      </c>
      <c r="EM36" s="769">
        <f t="shared" si="108"/>
        <v>0</v>
      </c>
      <c r="EN36" s="767">
        <f t="shared" si="109"/>
        <v>0</v>
      </c>
      <c r="EO36" s="768">
        <f t="shared" si="110"/>
        <v>0</v>
      </c>
      <c r="EP36" s="768">
        <f t="shared" si="111"/>
        <v>0</v>
      </c>
      <c r="EQ36" s="768">
        <f t="shared" si="112"/>
        <v>0</v>
      </c>
      <c r="ER36" s="768">
        <f t="shared" si="113"/>
        <v>0</v>
      </c>
      <c r="ES36" s="791">
        <f t="shared" si="114"/>
        <v>0</v>
      </c>
      <c r="ET36" s="791">
        <f t="shared" si="115"/>
        <v>0</v>
      </c>
      <c r="EU36" s="769">
        <f t="shared" si="116"/>
        <v>0</v>
      </c>
      <c r="EV36" s="767">
        <f t="shared" si="117"/>
        <v>0</v>
      </c>
      <c r="EW36" s="768">
        <f t="shared" si="118"/>
        <v>0</v>
      </c>
      <c r="EX36" s="768">
        <f t="shared" si="119"/>
        <v>0</v>
      </c>
      <c r="EY36" s="768">
        <f t="shared" si="120"/>
        <v>0</v>
      </c>
      <c r="EZ36" s="768">
        <f t="shared" si="121"/>
        <v>0</v>
      </c>
      <c r="FA36" s="791">
        <f t="shared" si="122"/>
        <v>0</v>
      </c>
      <c r="FB36" s="791">
        <f t="shared" si="123"/>
        <v>0</v>
      </c>
      <c r="FC36" s="769">
        <f t="shared" si="124"/>
        <v>0</v>
      </c>
      <c r="FD36" s="767">
        <f t="shared" si="125"/>
        <v>0</v>
      </c>
      <c r="FE36" s="768">
        <f t="shared" si="126"/>
        <v>0</v>
      </c>
      <c r="FF36" s="768">
        <f t="shared" si="127"/>
        <v>0</v>
      </c>
      <c r="FG36" s="768">
        <f t="shared" si="128"/>
        <v>0</v>
      </c>
      <c r="FH36" s="768">
        <f t="shared" si="129"/>
        <v>0</v>
      </c>
      <c r="FI36" s="791">
        <f t="shared" si="130"/>
        <v>0</v>
      </c>
      <c r="FJ36" s="791">
        <f t="shared" si="131"/>
        <v>0</v>
      </c>
      <c r="FK36" s="769">
        <f t="shared" si="132"/>
        <v>0</v>
      </c>
      <c r="FL36" s="776">
        <f t="shared" si="162"/>
        <v>1</v>
      </c>
      <c r="FM36" s="777">
        <f t="shared" si="163"/>
        <v>1</v>
      </c>
      <c r="FN36" s="777">
        <f t="shared" si="164"/>
        <v>1</v>
      </c>
      <c r="FO36" s="777">
        <f t="shared" si="165"/>
        <v>2</v>
      </c>
      <c r="FP36" s="777">
        <f t="shared" si="166"/>
        <v>2</v>
      </c>
      <c r="FQ36" s="787">
        <f t="shared" si="167"/>
        <v>2</v>
      </c>
      <c r="FR36" s="787">
        <f t="shared" si="168"/>
        <v>1</v>
      </c>
      <c r="FS36" s="778">
        <f t="shared" si="169"/>
        <v>1</v>
      </c>
      <c r="FT36" s="784">
        <f t="shared" si="154"/>
        <v>0</v>
      </c>
      <c r="FU36" s="785">
        <f t="shared" si="155"/>
        <v>0</v>
      </c>
      <c r="FV36" s="785">
        <f t="shared" si="156"/>
        <v>0</v>
      </c>
      <c r="FW36" s="785">
        <f t="shared" si="157"/>
        <v>0</v>
      </c>
      <c r="FX36" s="785">
        <f t="shared" si="158"/>
        <v>0</v>
      </c>
      <c r="FY36" s="785">
        <f t="shared" si="159"/>
        <v>0</v>
      </c>
      <c r="FZ36" s="785">
        <f t="shared" si="160"/>
        <v>0</v>
      </c>
      <c r="GA36" s="786">
        <f t="shared" si="161"/>
        <v>0</v>
      </c>
      <c r="GB36" s="781">
        <f t="shared" si="133"/>
        <v>18</v>
      </c>
      <c r="GC36" s="771">
        <f t="shared" si="134"/>
        <v>19.75</v>
      </c>
      <c r="GD36" s="771">
        <f t="shared" si="135"/>
        <v>20</v>
      </c>
      <c r="GE36" s="771">
        <f t="shared" si="136"/>
        <v>22.25</v>
      </c>
      <c r="GF36" s="771">
        <f t="shared" si="137"/>
        <v>26.75</v>
      </c>
      <c r="GG36" s="771">
        <f t="shared" si="138"/>
        <v>27</v>
      </c>
      <c r="GH36" s="781">
        <f t="shared" si="139"/>
        <v>32.75</v>
      </c>
      <c r="GI36" s="772">
        <f t="shared" si="140"/>
        <v>33</v>
      </c>
      <c r="GJ36" s="555">
        <f t="shared" si="141"/>
        <v>0</v>
      </c>
      <c r="GK36" s="811"/>
      <c r="GL36" s="345"/>
      <c r="GM36" s="329" t="str">
        <f t="shared" si="142"/>
        <v/>
      </c>
      <c r="GN36" s="484" t="str">
        <f t="shared" si="143"/>
        <v/>
      </c>
      <c r="GO36" s="329" t="str">
        <f t="shared" si="144"/>
        <v/>
      </c>
      <c r="GP36" s="116"/>
    </row>
    <row r="37" spans="1:198" ht="18" customHeight="1">
      <c r="A37" s="213"/>
      <c r="B37" s="286" t="str">
        <f t="shared" si="3"/>
        <v>26</v>
      </c>
      <c r="C37" s="287" t="str">
        <f t="shared" si="4"/>
        <v>木</v>
      </c>
      <c r="D37" s="288" t="str">
        <f t="shared" si="5"/>
        <v/>
      </c>
      <c r="E37" s="289">
        <f t="shared" si="6"/>
        <v>1</v>
      </c>
      <c r="F37" s="290"/>
      <c r="G37" s="291"/>
      <c r="H37" s="292" t="str">
        <f t="shared" si="7"/>
        <v/>
      </c>
      <c r="I37" s="835"/>
      <c r="J37" s="836"/>
      <c r="K37" s="293"/>
      <c r="L37" s="824" t="str">
        <f t="shared" si="8"/>
        <v/>
      </c>
      <c r="M37" s="825"/>
      <c r="N37" s="294" t="str">
        <f t="shared" si="52"/>
        <v/>
      </c>
      <c r="O37" s="295" t="str">
        <f t="shared" si="9"/>
        <v/>
      </c>
      <c r="P37" s="296" t="str">
        <f t="shared" si="9"/>
        <v/>
      </c>
      <c r="Q37" s="297" t="str">
        <f t="shared" si="53"/>
        <v/>
      </c>
      <c r="R37" s="298" t="str">
        <f t="shared" si="173"/>
        <v/>
      </c>
      <c r="S37" s="299" t="str">
        <f t="shared" si="173"/>
        <v/>
      </c>
      <c r="T37" s="299" t="str">
        <f t="shared" si="173"/>
        <v/>
      </c>
      <c r="U37" s="299" t="str">
        <f t="shared" si="173"/>
        <v/>
      </c>
      <c r="V37" s="299" t="str">
        <f t="shared" si="173"/>
        <v/>
      </c>
      <c r="W37" s="298" t="str">
        <f t="shared" si="173"/>
        <v/>
      </c>
      <c r="X37" s="299" t="str">
        <f t="shared" si="173"/>
        <v/>
      </c>
      <c r="Y37" s="300" t="str">
        <f t="shared" si="173"/>
        <v/>
      </c>
      <c r="Z37" s="300" t="str">
        <f t="shared" si="173"/>
        <v/>
      </c>
      <c r="AA37" s="300" t="str">
        <f t="shared" si="173"/>
        <v/>
      </c>
      <c r="AB37" s="300" t="str">
        <f t="shared" si="173"/>
        <v/>
      </c>
      <c r="AC37" s="519" t="str">
        <f t="shared" si="55"/>
        <v/>
      </c>
      <c r="AD37" s="516" t="str">
        <f t="shared" si="56"/>
        <v/>
      </c>
      <c r="AE37" s="516" t="str">
        <f t="shared" si="57"/>
        <v/>
      </c>
      <c r="AF37" s="516" t="str">
        <f t="shared" si="153"/>
        <v/>
      </c>
      <c r="AG37" s="516" t="str">
        <f t="shared" si="58"/>
        <v/>
      </c>
      <c r="AH37" s="516" t="str">
        <f t="shared" si="11"/>
        <v/>
      </c>
      <c r="AI37" s="516" t="str">
        <f t="shared" si="59"/>
        <v/>
      </c>
      <c r="AJ37" s="524" t="str">
        <f t="shared" si="12"/>
        <v/>
      </c>
      <c r="AK37" s="518" t="str">
        <f t="shared" si="60"/>
        <v/>
      </c>
      <c r="AL37" s="305" t="str">
        <f t="shared" si="13"/>
        <v/>
      </c>
      <c r="AM37" s="306" t="str">
        <f t="shared" si="14"/>
        <v/>
      </c>
      <c r="AN37" s="307"/>
      <c r="AO37" s="308"/>
      <c r="AP37" s="309" t="str">
        <f t="shared" si="15"/>
        <v/>
      </c>
      <c r="AQ37" s="309" t="str">
        <f t="shared" si="145"/>
        <v/>
      </c>
      <c r="AR37" s="309" t="str">
        <f t="shared" si="146"/>
        <v/>
      </c>
      <c r="AS37" s="310"/>
      <c r="AT37" s="311" t="str">
        <f>IF($DH37="","",-$DH37)</f>
        <v/>
      </c>
      <c r="AU37" s="312" t="str">
        <f t="shared" si="170"/>
        <v/>
      </c>
      <c r="AV37" s="794"/>
      <c r="AW37" s="795"/>
      <c r="AX37" s="795"/>
      <c r="AY37" s="795"/>
      <c r="AZ37" s="796"/>
      <c r="BA37" s="330" t="s">
        <v>76</v>
      </c>
      <c r="BB37" s="131" t="str">
        <f t="shared" si="171"/>
        <v>木</v>
      </c>
      <c r="BC37" s="701">
        <v>26</v>
      </c>
      <c r="BD37" s="331" t="str">
        <f t="shared" si="147"/>
        <v/>
      </c>
      <c r="BE37" s="315" t="str">
        <f t="shared" si="63"/>
        <v/>
      </c>
      <c r="BF37" s="332" t="str">
        <f t="shared" si="16"/>
        <v/>
      </c>
      <c r="BG37" s="332" t="str">
        <f t="shared" si="17"/>
        <v/>
      </c>
      <c r="BH37" s="333" t="str">
        <f t="shared" si="18"/>
        <v/>
      </c>
      <c r="BI37" s="333" t="str">
        <f t="shared" si="19"/>
        <v/>
      </c>
      <c r="BJ37" s="334" t="str">
        <f t="shared" si="64"/>
        <v/>
      </c>
      <c r="BK37" s="335" t="str">
        <f t="shared" si="20"/>
        <v/>
      </c>
      <c r="BL37" s="336" t="str">
        <f t="shared" si="21"/>
        <v/>
      </c>
      <c r="BM37" s="336" t="str">
        <f t="shared" si="22"/>
        <v/>
      </c>
      <c r="BN37" s="321" t="str">
        <f t="shared" si="23"/>
        <v/>
      </c>
      <c r="BO37" s="337" t="str">
        <f t="shared" si="24"/>
        <v/>
      </c>
      <c r="BP37" s="338">
        <f t="shared" si="25"/>
        <v>0</v>
      </c>
      <c r="BQ37" s="339">
        <f t="shared" si="26"/>
        <v>0</v>
      </c>
      <c r="BR37" s="339" t="str">
        <f t="shared" si="27"/>
        <v/>
      </c>
      <c r="BS37" s="340" t="str">
        <f t="shared" si="65"/>
        <v/>
      </c>
      <c r="BT37" s="339" t="str">
        <f t="shared" si="28"/>
        <v/>
      </c>
      <c r="BU37" s="340" t="str">
        <f t="shared" si="66"/>
        <v/>
      </c>
      <c r="BV37" s="339" t="str">
        <f t="shared" si="29"/>
        <v/>
      </c>
      <c r="BW37" s="324" t="str">
        <f t="shared" si="67"/>
        <v/>
      </c>
      <c r="BX37" s="324" t="str">
        <f t="shared" si="68"/>
        <v/>
      </c>
      <c r="BY37" s="324" t="str">
        <f t="shared" si="69"/>
        <v/>
      </c>
      <c r="BZ37" s="324">
        <f t="shared" si="30"/>
        <v>0</v>
      </c>
      <c r="CA37" s="324" t="str">
        <f t="shared" si="31"/>
        <v/>
      </c>
      <c r="CB37" s="324">
        <f t="shared" si="32"/>
        <v>0</v>
      </c>
      <c r="CC37" s="324">
        <f t="shared" si="33"/>
        <v>0</v>
      </c>
      <c r="CD37" s="324" t="str">
        <f t="shared" si="34"/>
        <v/>
      </c>
      <c r="CE37" s="495">
        <f t="shared" si="70"/>
        <v>41</v>
      </c>
      <c r="CF37" s="339" t="str">
        <f t="shared" si="71"/>
        <v/>
      </c>
      <c r="CG37" s="340">
        <f t="shared" si="35"/>
        <v>0</v>
      </c>
      <c r="CH37" s="341" t="str">
        <f t="shared" si="36"/>
        <v/>
      </c>
      <c r="CI37" s="341" t="str">
        <f t="shared" si="148"/>
        <v/>
      </c>
      <c r="CJ37" s="488">
        <f t="shared" si="37"/>
        <v>0</v>
      </c>
      <c r="CK37" s="301" t="str">
        <f t="shared" si="38"/>
        <v/>
      </c>
      <c r="CL37" s="302" t="str">
        <f t="shared" si="39"/>
        <v/>
      </c>
      <c r="CM37" s="302" t="str">
        <f t="shared" si="40"/>
        <v/>
      </c>
      <c r="CN37" s="302" t="str">
        <f t="shared" si="41"/>
        <v/>
      </c>
      <c r="CO37" s="302" t="str">
        <f t="shared" si="42"/>
        <v/>
      </c>
      <c r="CP37" s="303" t="str">
        <f t="shared" si="43"/>
        <v/>
      </c>
      <c r="CQ37" s="302" t="str">
        <f t="shared" si="72"/>
        <v/>
      </c>
      <c r="CR37" s="304" t="str">
        <f t="shared" si="44"/>
        <v/>
      </c>
      <c r="CS37" s="342" t="str">
        <f t="shared" si="73"/>
        <v/>
      </c>
      <c r="CT37" s="343" t="str">
        <f t="shared" si="45"/>
        <v/>
      </c>
      <c r="CU37" s="342" t="str">
        <f t="shared" si="149"/>
        <v/>
      </c>
      <c r="CV37" s="342" t="str">
        <f t="shared" si="150"/>
        <v/>
      </c>
      <c r="CW37" s="344" t="str">
        <f t="shared" si="151"/>
        <v/>
      </c>
      <c r="CX37" s="343" t="str">
        <f t="shared" si="152"/>
        <v/>
      </c>
      <c r="CY37" s="466" t="str">
        <f t="shared" si="46"/>
        <v/>
      </c>
      <c r="CZ37" s="476" t="str">
        <f t="shared" si="47"/>
        <v/>
      </c>
      <c r="DA37" s="473" t="str">
        <f t="shared" si="48"/>
        <v/>
      </c>
      <c r="DB37" s="474" t="str">
        <f t="shared" si="49"/>
        <v/>
      </c>
      <c r="DC37" s="475">
        <f t="shared" si="74"/>
        <v>0</v>
      </c>
      <c r="DD37" s="476">
        <f t="shared" si="50"/>
        <v>0</v>
      </c>
      <c r="DE37" s="466">
        <f t="shared" si="51"/>
        <v>0</v>
      </c>
      <c r="DF37" s="342" t="str">
        <f t="shared" si="75"/>
        <v/>
      </c>
      <c r="DG37" s="343" t="str">
        <f t="shared" si="76"/>
        <v/>
      </c>
      <c r="DH37" s="326" t="str">
        <f t="shared" si="77"/>
        <v/>
      </c>
      <c r="DI37" s="343" t="str">
        <f t="shared" si="78"/>
        <v/>
      </c>
      <c r="DJ37" s="767">
        <f t="shared" si="79"/>
        <v>0</v>
      </c>
      <c r="DK37" s="768">
        <f t="shared" si="80"/>
        <v>0</v>
      </c>
      <c r="DL37" s="768">
        <f t="shared" si="81"/>
        <v>0</v>
      </c>
      <c r="DM37" s="768">
        <f t="shared" si="82"/>
        <v>0</v>
      </c>
      <c r="DN37" s="768">
        <f t="shared" si="83"/>
        <v>0</v>
      </c>
      <c r="DO37" s="769">
        <f t="shared" si="84"/>
        <v>0</v>
      </c>
      <c r="DP37" s="767">
        <f t="shared" si="85"/>
        <v>0</v>
      </c>
      <c r="DQ37" s="768">
        <f t="shared" si="86"/>
        <v>0</v>
      </c>
      <c r="DR37" s="768">
        <f t="shared" si="87"/>
        <v>0</v>
      </c>
      <c r="DS37" s="768">
        <f t="shared" si="88"/>
        <v>0</v>
      </c>
      <c r="DT37" s="768">
        <f t="shared" si="89"/>
        <v>0</v>
      </c>
      <c r="DU37" s="791">
        <f t="shared" si="90"/>
        <v>0</v>
      </c>
      <c r="DV37" s="791">
        <f t="shared" si="91"/>
        <v>0</v>
      </c>
      <c r="DW37" s="769">
        <f t="shared" si="92"/>
        <v>0</v>
      </c>
      <c r="DX37" s="767">
        <f t="shared" si="93"/>
        <v>0</v>
      </c>
      <c r="DY37" s="768">
        <f t="shared" si="94"/>
        <v>0</v>
      </c>
      <c r="DZ37" s="768">
        <f t="shared" si="95"/>
        <v>0</v>
      </c>
      <c r="EA37" s="768">
        <f t="shared" si="96"/>
        <v>0</v>
      </c>
      <c r="EB37" s="768">
        <f t="shared" si="97"/>
        <v>0</v>
      </c>
      <c r="EC37" s="791">
        <f t="shared" si="98"/>
        <v>0</v>
      </c>
      <c r="ED37" s="791">
        <f t="shared" si="99"/>
        <v>0</v>
      </c>
      <c r="EE37" s="769">
        <f t="shared" si="100"/>
        <v>0</v>
      </c>
      <c r="EF37" s="767">
        <f t="shared" si="101"/>
        <v>0</v>
      </c>
      <c r="EG37" s="768">
        <f t="shared" si="102"/>
        <v>0</v>
      </c>
      <c r="EH37" s="768">
        <f t="shared" si="103"/>
        <v>0</v>
      </c>
      <c r="EI37" s="768">
        <f t="shared" si="104"/>
        <v>0</v>
      </c>
      <c r="EJ37" s="768">
        <f t="shared" si="105"/>
        <v>0</v>
      </c>
      <c r="EK37" s="791">
        <f t="shared" si="106"/>
        <v>0</v>
      </c>
      <c r="EL37" s="791">
        <f t="shared" si="107"/>
        <v>0</v>
      </c>
      <c r="EM37" s="769">
        <f t="shared" si="108"/>
        <v>0</v>
      </c>
      <c r="EN37" s="767">
        <f t="shared" si="109"/>
        <v>0</v>
      </c>
      <c r="EO37" s="768">
        <f t="shared" si="110"/>
        <v>0</v>
      </c>
      <c r="EP37" s="768">
        <f t="shared" si="111"/>
        <v>0</v>
      </c>
      <c r="EQ37" s="768">
        <f t="shared" si="112"/>
        <v>0</v>
      </c>
      <c r="ER37" s="768">
        <f t="shared" si="113"/>
        <v>0</v>
      </c>
      <c r="ES37" s="791">
        <f t="shared" si="114"/>
        <v>0</v>
      </c>
      <c r="ET37" s="791">
        <f t="shared" si="115"/>
        <v>0</v>
      </c>
      <c r="EU37" s="769">
        <f t="shared" si="116"/>
        <v>0</v>
      </c>
      <c r="EV37" s="767">
        <f t="shared" si="117"/>
        <v>0</v>
      </c>
      <c r="EW37" s="768">
        <f t="shared" si="118"/>
        <v>0</v>
      </c>
      <c r="EX37" s="768">
        <f t="shared" si="119"/>
        <v>0</v>
      </c>
      <c r="EY37" s="768">
        <f t="shared" si="120"/>
        <v>0</v>
      </c>
      <c r="EZ37" s="768">
        <f t="shared" si="121"/>
        <v>0</v>
      </c>
      <c r="FA37" s="791">
        <f t="shared" si="122"/>
        <v>0</v>
      </c>
      <c r="FB37" s="791">
        <f t="shared" si="123"/>
        <v>0</v>
      </c>
      <c r="FC37" s="769">
        <f t="shared" si="124"/>
        <v>0</v>
      </c>
      <c r="FD37" s="767">
        <f t="shared" si="125"/>
        <v>0</v>
      </c>
      <c r="FE37" s="768">
        <f t="shared" si="126"/>
        <v>0</v>
      </c>
      <c r="FF37" s="768">
        <f t="shared" si="127"/>
        <v>0</v>
      </c>
      <c r="FG37" s="768">
        <f t="shared" si="128"/>
        <v>0</v>
      </c>
      <c r="FH37" s="768">
        <f t="shared" si="129"/>
        <v>0</v>
      </c>
      <c r="FI37" s="791">
        <f t="shared" si="130"/>
        <v>0</v>
      </c>
      <c r="FJ37" s="791">
        <f t="shared" si="131"/>
        <v>0</v>
      </c>
      <c r="FK37" s="769">
        <f t="shared" si="132"/>
        <v>0</v>
      </c>
      <c r="FL37" s="776">
        <f t="shared" si="162"/>
        <v>1</v>
      </c>
      <c r="FM37" s="777">
        <f t="shared" si="163"/>
        <v>1</v>
      </c>
      <c r="FN37" s="777">
        <f t="shared" si="164"/>
        <v>1</v>
      </c>
      <c r="FO37" s="777">
        <f t="shared" si="165"/>
        <v>2</v>
      </c>
      <c r="FP37" s="777">
        <f t="shared" si="166"/>
        <v>2</v>
      </c>
      <c r="FQ37" s="787">
        <f t="shared" si="167"/>
        <v>2</v>
      </c>
      <c r="FR37" s="787">
        <f t="shared" si="168"/>
        <v>1</v>
      </c>
      <c r="FS37" s="778">
        <f t="shared" si="169"/>
        <v>1</v>
      </c>
      <c r="FT37" s="784">
        <f t="shared" si="154"/>
        <v>0</v>
      </c>
      <c r="FU37" s="785">
        <f t="shared" si="155"/>
        <v>0</v>
      </c>
      <c r="FV37" s="785">
        <f t="shared" si="156"/>
        <v>0</v>
      </c>
      <c r="FW37" s="785">
        <f t="shared" si="157"/>
        <v>0</v>
      </c>
      <c r="FX37" s="785">
        <f t="shared" si="158"/>
        <v>0</v>
      </c>
      <c r="FY37" s="785">
        <f t="shared" si="159"/>
        <v>0</v>
      </c>
      <c r="FZ37" s="785">
        <f t="shared" si="160"/>
        <v>0</v>
      </c>
      <c r="GA37" s="786">
        <f t="shared" si="161"/>
        <v>0</v>
      </c>
      <c r="GB37" s="781">
        <f t="shared" si="133"/>
        <v>18</v>
      </c>
      <c r="GC37" s="771">
        <f t="shared" si="134"/>
        <v>19.75</v>
      </c>
      <c r="GD37" s="771">
        <f t="shared" si="135"/>
        <v>20</v>
      </c>
      <c r="GE37" s="771">
        <f t="shared" si="136"/>
        <v>22.25</v>
      </c>
      <c r="GF37" s="771">
        <f t="shared" si="137"/>
        <v>26.75</v>
      </c>
      <c r="GG37" s="771">
        <f t="shared" si="138"/>
        <v>27</v>
      </c>
      <c r="GH37" s="781">
        <f t="shared" si="139"/>
        <v>32.75</v>
      </c>
      <c r="GI37" s="772">
        <f t="shared" si="140"/>
        <v>33</v>
      </c>
      <c r="GJ37" s="555">
        <f t="shared" si="141"/>
        <v>0</v>
      </c>
      <c r="GK37" s="811"/>
      <c r="GL37" s="345"/>
      <c r="GM37" s="329" t="str">
        <f t="shared" si="142"/>
        <v/>
      </c>
      <c r="GN37" s="484" t="str">
        <f t="shared" si="143"/>
        <v/>
      </c>
      <c r="GO37" s="329" t="str">
        <f t="shared" si="144"/>
        <v/>
      </c>
      <c r="GP37" s="116"/>
    </row>
    <row r="38" spans="1:198" ht="18" customHeight="1">
      <c r="A38" s="213"/>
      <c r="B38" s="286" t="str">
        <f t="shared" si="3"/>
        <v>27</v>
      </c>
      <c r="C38" s="287" t="str">
        <f t="shared" si="4"/>
        <v>金</v>
      </c>
      <c r="D38" s="288" t="str">
        <f t="shared" si="5"/>
        <v/>
      </c>
      <c r="E38" s="289">
        <f t="shared" si="6"/>
        <v>1</v>
      </c>
      <c r="F38" s="290"/>
      <c r="G38" s="291"/>
      <c r="H38" s="292" t="str">
        <f t="shared" si="7"/>
        <v/>
      </c>
      <c r="I38" s="835"/>
      <c r="J38" s="836"/>
      <c r="K38" s="293"/>
      <c r="L38" s="824" t="str">
        <f t="shared" si="8"/>
        <v/>
      </c>
      <c r="M38" s="825"/>
      <c r="N38" s="294" t="str">
        <f t="shared" si="52"/>
        <v/>
      </c>
      <c r="O38" s="295" t="str">
        <f t="shared" si="9"/>
        <v/>
      </c>
      <c r="P38" s="296" t="str">
        <f t="shared" si="9"/>
        <v/>
      </c>
      <c r="Q38" s="297" t="str">
        <f t="shared" si="53"/>
        <v/>
      </c>
      <c r="R38" s="298" t="str">
        <f t="shared" si="173"/>
        <v/>
      </c>
      <c r="S38" s="299" t="str">
        <f t="shared" si="173"/>
        <v/>
      </c>
      <c r="T38" s="299" t="str">
        <f t="shared" si="173"/>
        <v/>
      </c>
      <c r="U38" s="299" t="str">
        <f t="shared" si="173"/>
        <v/>
      </c>
      <c r="V38" s="299" t="str">
        <f t="shared" si="173"/>
        <v/>
      </c>
      <c r="W38" s="298" t="str">
        <f t="shared" si="173"/>
        <v/>
      </c>
      <c r="X38" s="299" t="str">
        <f t="shared" si="173"/>
        <v/>
      </c>
      <c r="Y38" s="300" t="str">
        <f t="shared" si="173"/>
        <v/>
      </c>
      <c r="Z38" s="300" t="str">
        <f t="shared" si="173"/>
        <v/>
      </c>
      <c r="AA38" s="300" t="str">
        <f t="shared" si="173"/>
        <v/>
      </c>
      <c r="AB38" s="300" t="str">
        <f t="shared" si="173"/>
        <v/>
      </c>
      <c r="AC38" s="519" t="str">
        <f t="shared" si="55"/>
        <v/>
      </c>
      <c r="AD38" s="516" t="str">
        <f t="shared" si="56"/>
        <v/>
      </c>
      <c r="AE38" s="516" t="str">
        <f t="shared" si="57"/>
        <v/>
      </c>
      <c r="AF38" s="516" t="str">
        <f t="shared" si="153"/>
        <v/>
      </c>
      <c r="AG38" s="516" t="str">
        <f t="shared" si="58"/>
        <v/>
      </c>
      <c r="AH38" s="516" t="str">
        <f t="shared" si="11"/>
        <v/>
      </c>
      <c r="AI38" s="516" t="str">
        <f t="shared" si="59"/>
        <v/>
      </c>
      <c r="AJ38" s="524" t="str">
        <f t="shared" si="12"/>
        <v/>
      </c>
      <c r="AK38" s="518" t="str">
        <f t="shared" si="60"/>
        <v/>
      </c>
      <c r="AL38" s="346" t="str">
        <f t="shared" si="13"/>
        <v/>
      </c>
      <c r="AM38" s="347" t="str">
        <f t="shared" si="14"/>
        <v/>
      </c>
      <c r="AN38" s="348"/>
      <c r="AO38" s="349"/>
      <c r="AP38" s="309" t="str">
        <f t="shared" si="15"/>
        <v/>
      </c>
      <c r="AQ38" s="309" t="str">
        <f t="shared" si="145"/>
        <v/>
      </c>
      <c r="AR38" s="309" t="str">
        <f t="shared" si="146"/>
        <v/>
      </c>
      <c r="AS38" s="350"/>
      <c r="AT38" s="351" t="str">
        <f t="shared" si="61"/>
        <v/>
      </c>
      <c r="AU38" s="312" t="str">
        <f t="shared" si="170"/>
        <v/>
      </c>
      <c r="AV38" s="794"/>
      <c r="AW38" s="795"/>
      <c r="AX38" s="795"/>
      <c r="AY38" s="795"/>
      <c r="AZ38" s="796"/>
      <c r="BA38" s="330" t="s">
        <v>77</v>
      </c>
      <c r="BB38" s="131" t="str">
        <f t="shared" si="171"/>
        <v>金</v>
      </c>
      <c r="BC38" s="701">
        <v>27</v>
      </c>
      <c r="BD38" s="331" t="str">
        <f t="shared" si="147"/>
        <v/>
      </c>
      <c r="BE38" s="315" t="str">
        <f t="shared" si="63"/>
        <v/>
      </c>
      <c r="BF38" s="332" t="str">
        <f t="shared" si="16"/>
        <v/>
      </c>
      <c r="BG38" s="332" t="str">
        <f t="shared" si="17"/>
        <v/>
      </c>
      <c r="BH38" s="333" t="str">
        <f t="shared" si="18"/>
        <v/>
      </c>
      <c r="BI38" s="333" t="str">
        <f t="shared" si="19"/>
        <v/>
      </c>
      <c r="BJ38" s="334" t="str">
        <f t="shared" si="64"/>
        <v/>
      </c>
      <c r="BK38" s="335" t="str">
        <f t="shared" si="20"/>
        <v/>
      </c>
      <c r="BL38" s="336" t="str">
        <f t="shared" si="21"/>
        <v/>
      </c>
      <c r="BM38" s="336" t="str">
        <f t="shared" si="22"/>
        <v/>
      </c>
      <c r="BN38" s="321" t="str">
        <f t="shared" si="23"/>
        <v/>
      </c>
      <c r="BO38" s="337" t="str">
        <f t="shared" si="24"/>
        <v/>
      </c>
      <c r="BP38" s="338">
        <f t="shared" si="25"/>
        <v>0</v>
      </c>
      <c r="BQ38" s="339">
        <f t="shared" si="26"/>
        <v>0</v>
      </c>
      <c r="BR38" s="339" t="str">
        <f t="shared" si="27"/>
        <v/>
      </c>
      <c r="BS38" s="340" t="str">
        <f t="shared" si="65"/>
        <v/>
      </c>
      <c r="BT38" s="339" t="str">
        <f t="shared" si="28"/>
        <v/>
      </c>
      <c r="BU38" s="340" t="str">
        <f t="shared" si="66"/>
        <v/>
      </c>
      <c r="BV38" s="339" t="str">
        <f t="shared" si="29"/>
        <v/>
      </c>
      <c r="BW38" s="324" t="str">
        <f t="shared" si="67"/>
        <v/>
      </c>
      <c r="BX38" s="324" t="str">
        <f t="shared" si="68"/>
        <v/>
      </c>
      <c r="BY38" s="324" t="str">
        <f t="shared" si="69"/>
        <v/>
      </c>
      <c r="BZ38" s="324">
        <f t="shared" si="30"/>
        <v>0</v>
      </c>
      <c r="CA38" s="324" t="str">
        <f t="shared" si="31"/>
        <v/>
      </c>
      <c r="CB38" s="324">
        <f t="shared" si="32"/>
        <v>0</v>
      </c>
      <c r="CC38" s="324">
        <f t="shared" si="33"/>
        <v>0</v>
      </c>
      <c r="CD38" s="324" t="str">
        <f t="shared" si="34"/>
        <v/>
      </c>
      <c r="CE38" s="495">
        <f t="shared" si="70"/>
        <v>41</v>
      </c>
      <c r="CF38" s="339" t="str">
        <f t="shared" si="71"/>
        <v/>
      </c>
      <c r="CG38" s="340">
        <f t="shared" si="35"/>
        <v>0</v>
      </c>
      <c r="CH38" s="341" t="str">
        <f t="shared" si="36"/>
        <v/>
      </c>
      <c r="CI38" s="341" t="str">
        <f t="shared" si="148"/>
        <v/>
      </c>
      <c r="CJ38" s="488">
        <f t="shared" si="37"/>
        <v>0</v>
      </c>
      <c r="CK38" s="301" t="str">
        <f t="shared" si="38"/>
        <v/>
      </c>
      <c r="CL38" s="302" t="str">
        <f t="shared" si="39"/>
        <v/>
      </c>
      <c r="CM38" s="302" t="str">
        <f t="shared" si="40"/>
        <v/>
      </c>
      <c r="CN38" s="302" t="str">
        <f t="shared" si="41"/>
        <v/>
      </c>
      <c r="CO38" s="302" t="str">
        <f t="shared" si="42"/>
        <v/>
      </c>
      <c r="CP38" s="303" t="str">
        <f t="shared" si="43"/>
        <v/>
      </c>
      <c r="CQ38" s="302" t="str">
        <f t="shared" si="72"/>
        <v/>
      </c>
      <c r="CR38" s="304" t="str">
        <f t="shared" si="44"/>
        <v/>
      </c>
      <c r="CS38" s="342" t="str">
        <f t="shared" si="73"/>
        <v/>
      </c>
      <c r="CT38" s="343" t="str">
        <f t="shared" si="45"/>
        <v/>
      </c>
      <c r="CU38" s="342" t="str">
        <f t="shared" si="149"/>
        <v/>
      </c>
      <c r="CV38" s="342" t="str">
        <f t="shared" si="150"/>
        <v/>
      </c>
      <c r="CW38" s="344" t="str">
        <f t="shared" si="151"/>
        <v/>
      </c>
      <c r="CX38" s="343" t="str">
        <f t="shared" si="152"/>
        <v/>
      </c>
      <c r="CY38" s="466" t="str">
        <f t="shared" si="46"/>
        <v/>
      </c>
      <c r="CZ38" s="476" t="str">
        <f t="shared" si="47"/>
        <v/>
      </c>
      <c r="DA38" s="473" t="str">
        <f t="shared" si="48"/>
        <v/>
      </c>
      <c r="DB38" s="474" t="str">
        <f t="shared" si="49"/>
        <v/>
      </c>
      <c r="DC38" s="475">
        <f t="shared" si="74"/>
        <v>0</v>
      </c>
      <c r="DD38" s="476">
        <f t="shared" si="50"/>
        <v>0</v>
      </c>
      <c r="DE38" s="466">
        <f t="shared" si="51"/>
        <v>0</v>
      </c>
      <c r="DF38" s="342" t="str">
        <f t="shared" si="75"/>
        <v/>
      </c>
      <c r="DG38" s="343" t="str">
        <f t="shared" si="76"/>
        <v/>
      </c>
      <c r="DH38" s="326" t="str">
        <f t="shared" si="77"/>
        <v/>
      </c>
      <c r="DI38" s="343" t="str">
        <f t="shared" si="78"/>
        <v/>
      </c>
      <c r="DJ38" s="767">
        <f t="shared" si="79"/>
        <v>0</v>
      </c>
      <c r="DK38" s="768">
        <f t="shared" si="80"/>
        <v>0</v>
      </c>
      <c r="DL38" s="768">
        <f t="shared" si="81"/>
        <v>0</v>
      </c>
      <c r="DM38" s="768">
        <f t="shared" si="82"/>
        <v>0</v>
      </c>
      <c r="DN38" s="768">
        <f t="shared" si="83"/>
        <v>0</v>
      </c>
      <c r="DO38" s="769">
        <f t="shared" si="84"/>
        <v>0</v>
      </c>
      <c r="DP38" s="767">
        <f t="shared" si="85"/>
        <v>0</v>
      </c>
      <c r="DQ38" s="768">
        <f t="shared" si="86"/>
        <v>0</v>
      </c>
      <c r="DR38" s="768">
        <f t="shared" si="87"/>
        <v>0</v>
      </c>
      <c r="DS38" s="768">
        <f t="shared" si="88"/>
        <v>0</v>
      </c>
      <c r="DT38" s="768">
        <f t="shared" si="89"/>
        <v>0</v>
      </c>
      <c r="DU38" s="791">
        <f t="shared" si="90"/>
        <v>0</v>
      </c>
      <c r="DV38" s="791">
        <f t="shared" si="91"/>
        <v>0</v>
      </c>
      <c r="DW38" s="769">
        <f t="shared" si="92"/>
        <v>0</v>
      </c>
      <c r="DX38" s="767">
        <f t="shared" si="93"/>
        <v>0</v>
      </c>
      <c r="DY38" s="768">
        <f t="shared" si="94"/>
        <v>0</v>
      </c>
      <c r="DZ38" s="768">
        <f t="shared" si="95"/>
        <v>0</v>
      </c>
      <c r="EA38" s="768">
        <f t="shared" si="96"/>
        <v>0</v>
      </c>
      <c r="EB38" s="768">
        <f t="shared" si="97"/>
        <v>0</v>
      </c>
      <c r="EC38" s="791">
        <f t="shared" si="98"/>
        <v>0</v>
      </c>
      <c r="ED38" s="791">
        <f t="shared" si="99"/>
        <v>0</v>
      </c>
      <c r="EE38" s="769">
        <f t="shared" si="100"/>
        <v>0</v>
      </c>
      <c r="EF38" s="767">
        <f t="shared" si="101"/>
        <v>0</v>
      </c>
      <c r="EG38" s="768">
        <f t="shared" si="102"/>
        <v>0</v>
      </c>
      <c r="EH38" s="768">
        <f t="shared" si="103"/>
        <v>0</v>
      </c>
      <c r="EI38" s="768">
        <f t="shared" si="104"/>
        <v>0</v>
      </c>
      <c r="EJ38" s="768">
        <f t="shared" si="105"/>
        <v>0</v>
      </c>
      <c r="EK38" s="791">
        <f t="shared" si="106"/>
        <v>0</v>
      </c>
      <c r="EL38" s="791">
        <f t="shared" si="107"/>
        <v>0</v>
      </c>
      <c r="EM38" s="769">
        <f t="shared" si="108"/>
        <v>0</v>
      </c>
      <c r="EN38" s="767">
        <f t="shared" si="109"/>
        <v>0</v>
      </c>
      <c r="EO38" s="768">
        <f t="shared" si="110"/>
        <v>0</v>
      </c>
      <c r="EP38" s="768">
        <f t="shared" si="111"/>
        <v>0</v>
      </c>
      <c r="EQ38" s="768">
        <f t="shared" si="112"/>
        <v>0</v>
      </c>
      <c r="ER38" s="768">
        <f t="shared" si="113"/>
        <v>0</v>
      </c>
      <c r="ES38" s="791">
        <f t="shared" si="114"/>
        <v>0</v>
      </c>
      <c r="ET38" s="791">
        <f t="shared" si="115"/>
        <v>0</v>
      </c>
      <c r="EU38" s="769">
        <f t="shared" si="116"/>
        <v>0</v>
      </c>
      <c r="EV38" s="767">
        <f t="shared" si="117"/>
        <v>0</v>
      </c>
      <c r="EW38" s="768">
        <f t="shared" si="118"/>
        <v>0</v>
      </c>
      <c r="EX38" s="768">
        <f t="shared" si="119"/>
        <v>0</v>
      </c>
      <c r="EY38" s="768">
        <f t="shared" si="120"/>
        <v>0</v>
      </c>
      <c r="EZ38" s="768">
        <f t="shared" si="121"/>
        <v>0</v>
      </c>
      <c r="FA38" s="791">
        <f t="shared" si="122"/>
        <v>0</v>
      </c>
      <c r="FB38" s="791">
        <f t="shared" si="123"/>
        <v>0</v>
      </c>
      <c r="FC38" s="769">
        <f t="shared" si="124"/>
        <v>0</v>
      </c>
      <c r="FD38" s="767">
        <f t="shared" si="125"/>
        <v>0</v>
      </c>
      <c r="FE38" s="768">
        <f t="shared" si="126"/>
        <v>0</v>
      </c>
      <c r="FF38" s="768">
        <f t="shared" si="127"/>
        <v>0</v>
      </c>
      <c r="FG38" s="768">
        <f t="shared" si="128"/>
        <v>0</v>
      </c>
      <c r="FH38" s="768">
        <f t="shared" si="129"/>
        <v>0</v>
      </c>
      <c r="FI38" s="791">
        <f t="shared" si="130"/>
        <v>0</v>
      </c>
      <c r="FJ38" s="791">
        <f t="shared" si="131"/>
        <v>0</v>
      </c>
      <c r="FK38" s="769">
        <f t="shared" si="132"/>
        <v>0</v>
      </c>
      <c r="FL38" s="776">
        <f t="shared" si="162"/>
        <v>1</v>
      </c>
      <c r="FM38" s="777">
        <f t="shared" si="163"/>
        <v>1</v>
      </c>
      <c r="FN38" s="777">
        <f t="shared" si="164"/>
        <v>1</v>
      </c>
      <c r="FO38" s="777">
        <f t="shared" si="165"/>
        <v>2</v>
      </c>
      <c r="FP38" s="777">
        <f t="shared" si="166"/>
        <v>2</v>
      </c>
      <c r="FQ38" s="787">
        <f t="shared" si="167"/>
        <v>2</v>
      </c>
      <c r="FR38" s="787">
        <f t="shared" si="168"/>
        <v>1</v>
      </c>
      <c r="FS38" s="778">
        <f t="shared" si="169"/>
        <v>1</v>
      </c>
      <c r="FT38" s="784">
        <f t="shared" si="154"/>
        <v>0</v>
      </c>
      <c r="FU38" s="785">
        <f t="shared" si="155"/>
        <v>0</v>
      </c>
      <c r="FV38" s="785">
        <f t="shared" si="156"/>
        <v>0</v>
      </c>
      <c r="FW38" s="785">
        <f t="shared" si="157"/>
        <v>0</v>
      </c>
      <c r="FX38" s="785">
        <f t="shared" si="158"/>
        <v>0</v>
      </c>
      <c r="FY38" s="785">
        <f t="shared" si="159"/>
        <v>0</v>
      </c>
      <c r="FZ38" s="785">
        <f t="shared" si="160"/>
        <v>0</v>
      </c>
      <c r="GA38" s="786">
        <f t="shared" si="161"/>
        <v>0</v>
      </c>
      <c r="GB38" s="781">
        <f t="shared" si="133"/>
        <v>18</v>
      </c>
      <c r="GC38" s="771">
        <f t="shared" si="134"/>
        <v>19.75</v>
      </c>
      <c r="GD38" s="771">
        <f t="shared" si="135"/>
        <v>20</v>
      </c>
      <c r="GE38" s="771">
        <f t="shared" si="136"/>
        <v>22.25</v>
      </c>
      <c r="GF38" s="771">
        <f t="shared" si="137"/>
        <v>26.75</v>
      </c>
      <c r="GG38" s="771">
        <f t="shared" si="138"/>
        <v>27</v>
      </c>
      <c r="GH38" s="781">
        <f t="shared" si="139"/>
        <v>32.75</v>
      </c>
      <c r="GI38" s="772">
        <f t="shared" si="140"/>
        <v>33</v>
      </c>
      <c r="GJ38" s="555">
        <f t="shared" si="141"/>
        <v>0</v>
      </c>
      <c r="GK38" s="811"/>
      <c r="GL38" s="345"/>
      <c r="GM38" s="329" t="str">
        <f t="shared" si="142"/>
        <v/>
      </c>
      <c r="GN38" s="484" t="str">
        <f t="shared" si="143"/>
        <v/>
      </c>
      <c r="GO38" s="329" t="str">
        <f t="shared" si="144"/>
        <v/>
      </c>
      <c r="GP38" s="116"/>
    </row>
    <row r="39" spans="1:198" ht="18" customHeight="1">
      <c r="A39" s="213"/>
      <c r="B39" s="286" t="str">
        <f>IF($BA39&lt;&gt;"",$BA39,"--")</f>
        <v>28</v>
      </c>
      <c r="C39" s="287" t="str">
        <f t="shared" si="4"/>
        <v>土</v>
      </c>
      <c r="D39" s="288" t="str">
        <f t="shared" si="5"/>
        <v/>
      </c>
      <c r="E39" s="289" t="str">
        <f t="shared" si="6"/>
        <v/>
      </c>
      <c r="F39" s="290"/>
      <c r="G39" s="291"/>
      <c r="H39" s="292" t="str">
        <f t="shared" si="7"/>
        <v/>
      </c>
      <c r="I39" s="835"/>
      <c r="J39" s="836"/>
      <c r="K39" s="293"/>
      <c r="L39" s="824" t="str">
        <f t="shared" si="8"/>
        <v/>
      </c>
      <c r="M39" s="825"/>
      <c r="N39" s="294" t="str">
        <f t="shared" si="52"/>
        <v/>
      </c>
      <c r="O39" s="295" t="str">
        <f t="shared" si="9"/>
        <v/>
      </c>
      <c r="P39" s="296" t="str">
        <f t="shared" si="9"/>
        <v/>
      </c>
      <c r="Q39" s="297" t="str">
        <f t="shared" si="53"/>
        <v/>
      </c>
      <c r="R39" s="298" t="str">
        <f t="shared" si="173"/>
        <v/>
      </c>
      <c r="S39" s="299" t="str">
        <f t="shared" si="173"/>
        <v/>
      </c>
      <c r="T39" s="299" t="str">
        <f t="shared" si="173"/>
        <v/>
      </c>
      <c r="U39" s="299" t="str">
        <f t="shared" si="173"/>
        <v/>
      </c>
      <c r="V39" s="299" t="str">
        <f t="shared" si="173"/>
        <v/>
      </c>
      <c r="W39" s="298" t="str">
        <f t="shared" si="173"/>
        <v/>
      </c>
      <c r="X39" s="299" t="str">
        <f t="shared" si="173"/>
        <v/>
      </c>
      <c r="Y39" s="300" t="str">
        <f t="shared" si="173"/>
        <v/>
      </c>
      <c r="Z39" s="300" t="str">
        <f t="shared" si="173"/>
        <v/>
      </c>
      <c r="AA39" s="300" t="str">
        <f t="shared" si="173"/>
        <v/>
      </c>
      <c r="AB39" s="300" t="str">
        <f t="shared" si="173"/>
        <v/>
      </c>
      <c r="AC39" s="519" t="str">
        <f t="shared" si="55"/>
        <v/>
      </c>
      <c r="AD39" s="516" t="str">
        <f t="shared" si="56"/>
        <v/>
      </c>
      <c r="AE39" s="516" t="str">
        <f t="shared" si="57"/>
        <v/>
      </c>
      <c r="AF39" s="516" t="str">
        <f t="shared" si="153"/>
        <v/>
      </c>
      <c r="AG39" s="516" t="str">
        <f t="shared" si="58"/>
        <v/>
      </c>
      <c r="AH39" s="516" t="str">
        <f t="shared" si="11"/>
        <v/>
      </c>
      <c r="AI39" s="516" t="str">
        <f t="shared" si="59"/>
        <v/>
      </c>
      <c r="AJ39" s="524" t="str">
        <f t="shared" si="12"/>
        <v/>
      </c>
      <c r="AK39" s="518" t="str">
        <f t="shared" si="60"/>
        <v/>
      </c>
      <c r="AL39" s="346" t="str">
        <f t="shared" si="13"/>
        <v/>
      </c>
      <c r="AM39" s="347" t="str">
        <f t="shared" si="14"/>
        <v/>
      </c>
      <c r="AN39" s="348"/>
      <c r="AO39" s="349"/>
      <c r="AP39" s="309" t="str">
        <f t="shared" si="15"/>
        <v/>
      </c>
      <c r="AQ39" s="309" t="str">
        <f t="shared" si="145"/>
        <v/>
      </c>
      <c r="AR39" s="309" t="str">
        <f t="shared" si="146"/>
        <v/>
      </c>
      <c r="AS39" s="350"/>
      <c r="AT39" s="351" t="str">
        <f t="shared" si="61"/>
        <v/>
      </c>
      <c r="AU39" s="312" t="str">
        <f t="shared" si="170"/>
        <v/>
      </c>
      <c r="AV39" s="794"/>
      <c r="AW39" s="795"/>
      <c r="AX39" s="795"/>
      <c r="AY39" s="795"/>
      <c r="AZ39" s="796"/>
      <c r="BA39" s="330" t="s">
        <v>78</v>
      </c>
      <c r="BB39" s="131" t="str">
        <f t="shared" si="171"/>
        <v>土</v>
      </c>
      <c r="BC39" s="701">
        <v>28</v>
      </c>
      <c r="BD39" s="331">
        <f t="shared" si="147"/>
        <v>1</v>
      </c>
      <c r="BE39" s="315" t="str">
        <f t="shared" si="63"/>
        <v/>
      </c>
      <c r="BF39" s="332" t="str">
        <f t="shared" si="16"/>
        <v/>
      </c>
      <c r="BG39" s="332" t="str">
        <f t="shared" si="17"/>
        <v/>
      </c>
      <c r="BH39" s="333" t="str">
        <f t="shared" si="18"/>
        <v/>
      </c>
      <c r="BI39" s="333" t="str">
        <f t="shared" si="19"/>
        <v/>
      </c>
      <c r="BJ39" s="334" t="str">
        <f t="shared" si="64"/>
        <v/>
      </c>
      <c r="BK39" s="335" t="str">
        <f t="shared" si="20"/>
        <v/>
      </c>
      <c r="BL39" s="336" t="str">
        <f t="shared" si="21"/>
        <v/>
      </c>
      <c r="BM39" s="336" t="str">
        <f t="shared" si="22"/>
        <v/>
      </c>
      <c r="BN39" s="321" t="str">
        <f t="shared" si="23"/>
        <v/>
      </c>
      <c r="BO39" s="337" t="str">
        <f t="shared" si="24"/>
        <v/>
      </c>
      <c r="BP39" s="338">
        <f t="shared" si="25"/>
        <v>0</v>
      </c>
      <c r="BQ39" s="339">
        <f t="shared" si="26"/>
        <v>0</v>
      </c>
      <c r="BR39" s="339" t="str">
        <f t="shared" si="27"/>
        <v/>
      </c>
      <c r="BS39" s="340" t="str">
        <f t="shared" si="65"/>
        <v/>
      </c>
      <c r="BT39" s="339" t="str">
        <f t="shared" si="28"/>
        <v/>
      </c>
      <c r="BU39" s="340" t="str">
        <f t="shared" si="66"/>
        <v/>
      </c>
      <c r="BV39" s="339" t="str">
        <f t="shared" si="29"/>
        <v/>
      </c>
      <c r="BW39" s="324" t="str">
        <f t="shared" si="67"/>
        <v/>
      </c>
      <c r="BX39" s="324" t="str">
        <f t="shared" si="68"/>
        <v/>
      </c>
      <c r="BY39" s="324" t="str">
        <f t="shared" si="69"/>
        <v/>
      </c>
      <c r="BZ39" s="324">
        <f t="shared" si="30"/>
        <v>0</v>
      </c>
      <c r="CA39" s="324" t="str">
        <f t="shared" si="31"/>
        <v/>
      </c>
      <c r="CB39" s="324">
        <f t="shared" si="32"/>
        <v>0</v>
      </c>
      <c r="CC39" s="324">
        <f t="shared" si="33"/>
        <v>0</v>
      </c>
      <c r="CD39" s="324" t="str">
        <f t="shared" si="34"/>
        <v/>
      </c>
      <c r="CE39" s="495">
        <f t="shared" si="70"/>
        <v>41</v>
      </c>
      <c r="CF39" s="339" t="str">
        <f t="shared" si="71"/>
        <v/>
      </c>
      <c r="CG39" s="340">
        <f t="shared" si="35"/>
        <v>0</v>
      </c>
      <c r="CH39" s="341" t="str">
        <f t="shared" si="36"/>
        <v/>
      </c>
      <c r="CI39" s="341" t="str">
        <f t="shared" si="148"/>
        <v/>
      </c>
      <c r="CJ39" s="488">
        <f t="shared" si="37"/>
        <v>0</v>
      </c>
      <c r="CK39" s="301" t="str">
        <f t="shared" si="38"/>
        <v/>
      </c>
      <c r="CL39" s="302" t="str">
        <f t="shared" si="39"/>
        <v/>
      </c>
      <c r="CM39" s="302" t="str">
        <f t="shared" si="40"/>
        <v/>
      </c>
      <c r="CN39" s="302" t="str">
        <f t="shared" si="41"/>
        <v/>
      </c>
      <c r="CO39" s="302" t="str">
        <f t="shared" si="42"/>
        <v/>
      </c>
      <c r="CP39" s="303" t="str">
        <f t="shared" si="43"/>
        <v/>
      </c>
      <c r="CQ39" s="302" t="str">
        <f t="shared" si="72"/>
        <v/>
      </c>
      <c r="CR39" s="304" t="str">
        <f t="shared" si="44"/>
        <v/>
      </c>
      <c r="CS39" s="342" t="str">
        <f t="shared" si="73"/>
        <v/>
      </c>
      <c r="CT39" s="343" t="str">
        <f t="shared" si="45"/>
        <v/>
      </c>
      <c r="CU39" s="342" t="str">
        <f t="shared" si="149"/>
        <v/>
      </c>
      <c r="CV39" s="342" t="str">
        <f t="shared" si="150"/>
        <v/>
      </c>
      <c r="CW39" s="344" t="str">
        <f t="shared" si="151"/>
        <v/>
      </c>
      <c r="CX39" s="343" t="str">
        <f t="shared" si="152"/>
        <v/>
      </c>
      <c r="CY39" s="466" t="str">
        <f t="shared" si="46"/>
        <v/>
      </c>
      <c r="CZ39" s="476" t="str">
        <f t="shared" si="47"/>
        <v/>
      </c>
      <c r="DA39" s="473" t="str">
        <f t="shared" si="48"/>
        <v/>
      </c>
      <c r="DB39" s="474" t="str">
        <f t="shared" si="49"/>
        <v/>
      </c>
      <c r="DC39" s="475">
        <f t="shared" si="74"/>
        <v>0</v>
      </c>
      <c r="DD39" s="476">
        <f t="shared" si="50"/>
        <v>0</v>
      </c>
      <c r="DE39" s="466">
        <f t="shared" si="51"/>
        <v>0</v>
      </c>
      <c r="DF39" s="342" t="str">
        <f t="shared" si="75"/>
        <v/>
      </c>
      <c r="DG39" s="343" t="str">
        <f t="shared" si="76"/>
        <v/>
      </c>
      <c r="DH39" s="326" t="str">
        <f t="shared" si="77"/>
        <v/>
      </c>
      <c r="DI39" s="343" t="str">
        <f t="shared" si="78"/>
        <v/>
      </c>
      <c r="DJ39" s="767">
        <f t="shared" si="79"/>
        <v>0</v>
      </c>
      <c r="DK39" s="768">
        <f t="shared" si="80"/>
        <v>0</v>
      </c>
      <c r="DL39" s="768">
        <f t="shared" si="81"/>
        <v>0</v>
      </c>
      <c r="DM39" s="768">
        <f t="shared" si="82"/>
        <v>0</v>
      </c>
      <c r="DN39" s="768">
        <f t="shared" si="83"/>
        <v>0</v>
      </c>
      <c r="DO39" s="769">
        <f t="shared" si="84"/>
        <v>0</v>
      </c>
      <c r="DP39" s="767">
        <f t="shared" si="85"/>
        <v>0</v>
      </c>
      <c r="DQ39" s="768">
        <f t="shared" si="86"/>
        <v>0</v>
      </c>
      <c r="DR39" s="768">
        <f t="shared" si="87"/>
        <v>0</v>
      </c>
      <c r="DS39" s="768">
        <f t="shared" si="88"/>
        <v>0</v>
      </c>
      <c r="DT39" s="768">
        <f t="shared" si="89"/>
        <v>0</v>
      </c>
      <c r="DU39" s="791">
        <f t="shared" si="90"/>
        <v>0</v>
      </c>
      <c r="DV39" s="791">
        <f t="shared" si="91"/>
        <v>0</v>
      </c>
      <c r="DW39" s="769">
        <f t="shared" si="92"/>
        <v>0</v>
      </c>
      <c r="DX39" s="767">
        <f t="shared" si="93"/>
        <v>0</v>
      </c>
      <c r="DY39" s="768">
        <f t="shared" si="94"/>
        <v>0</v>
      </c>
      <c r="DZ39" s="768">
        <f t="shared" si="95"/>
        <v>0</v>
      </c>
      <c r="EA39" s="768">
        <f t="shared" si="96"/>
        <v>0</v>
      </c>
      <c r="EB39" s="768">
        <f t="shared" si="97"/>
        <v>0</v>
      </c>
      <c r="EC39" s="791">
        <f t="shared" si="98"/>
        <v>0</v>
      </c>
      <c r="ED39" s="791">
        <f t="shared" si="99"/>
        <v>0</v>
      </c>
      <c r="EE39" s="769">
        <f t="shared" si="100"/>
        <v>0</v>
      </c>
      <c r="EF39" s="767">
        <f t="shared" si="101"/>
        <v>0</v>
      </c>
      <c r="EG39" s="768">
        <f t="shared" si="102"/>
        <v>0</v>
      </c>
      <c r="EH39" s="768">
        <f t="shared" si="103"/>
        <v>0</v>
      </c>
      <c r="EI39" s="768">
        <f t="shared" si="104"/>
        <v>0</v>
      </c>
      <c r="EJ39" s="768">
        <f t="shared" si="105"/>
        <v>0</v>
      </c>
      <c r="EK39" s="791">
        <f t="shared" si="106"/>
        <v>0</v>
      </c>
      <c r="EL39" s="791">
        <f t="shared" si="107"/>
        <v>0</v>
      </c>
      <c r="EM39" s="769">
        <f t="shared" si="108"/>
        <v>0</v>
      </c>
      <c r="EN39" s="767">
        <f t="shared" si="109"/>
        <v>0</v>
      </c>
      <c r="EO39" s="768">
        <f t="shared" si="110"/>
        <v>0</v>
      </c>
      <c r="EP39" s="768">
        <f t="shared" si="111"/>
        <v>0</v>
      </c>
      <c r="EQ39" s="768">
        <f t="shared" si="112"/>
        <v>0</v>
      </c>
      <c r="ER39" s="768">
        <f t="shared" si="113"/>
        <v>0</v>
      </c>
      <c r="ES39" s="791">
        <f t="shared" si="114"/>
        <v>0</v>
      </c>
      <c r="ET39" s="791">
        <f t="shared" si="115"/>
        <v>0</v>
      </c>
      <c r="EU39" s="769">
        <f t="shared" si="116"/>
        <v>0</v>
      </c>
      <c r="EV39" s="767">
        <f t="shared" si="117"/>
        <v>0</v>
      </c>
      <c r="EW39" s="768">
        <f t="shared" si="118"/>
        <v>0</v>
      </c>
      <c r="EX39" s="768">
        <f t="shared" si="119"/>
        <v>0</v>
      </c>
      <c r="EY39" s="768">
        <f t="shared" si="120"/>
        <v>0</v>
      </c>
      <c r="EZ39" s="768">
        <f t="shared" si="121"/>
        <v>0</v>
      </c>
      <c r="FA39" s="791">
        <f t="shared" si="122"/>
        <v>0</v>
      </c>
      <c r="FB39" s="791">
        <f t="shared" si="123"/>
        <v>0</v>
      </c>
      <c r="FC39" s="769">
        <f t="shared" si="124"/>
        <v>0</v>
      </c>
      <c r="FD39" s="767">
        <f t="shared" si="125"/>
        <v>0</v>
      </c>
      <c r="FE39" s="768">
        <f t="shared" si="126"/>
        <v>0</v>
      </c>
      <c r="FF39" s="768">
        <f t="shared" si="127"/>
        <v>0</v>
      </c>
      <c r="FG39" s="768">
        <f t="shared" si="128"/>
        <v>0</v>
      </c>
      <c r="FH39" s="768">
        <f t="shared" si="129"/>
        <v>0</v>
      </c>
      <c r="FI39" s="791">
        <f t="shared" si="130"/>
        <v>0</v>
      </c>
      <c r="FJ39" s="791">
        <f t="shared" si="131"/>
        <v>0</v>
      </c>
      <c r="FK39" s="769">
        <f t="shared" si="132"/>
        <v>0</v>
      </c>
      <c r="FL39" s="776">
        <f t="shared" si="162"/>
        <v>3</v>
      </c>
      <c r="FM39" s="777">
        <f t="shared" si="163"/>
        <v>3</v>
      </c>
      <c r="FN39" s="777">
        <f t="shared" si="164"/>
        <v>3</v>
      </c>
      <c r="FO39" s="777">
        <f t="shared" si="165"/>
        <v>4</v>
      </c>
      <c r="FP39" s="777">
        <f t="shared" si="166"/>
        <v>6</v>
      </c>
      <c r="FQ39" s="787">
        <f t="shared" si="167"/>
        <v>6</v>
      </c>
      <c r="FR39" s="787">
        <f t="shared" si="168"/>
        <v>5</v>
      </c>
      <c r="FS39" s="778">
        <f t="shared" si="169"/>
        <v>5</v>
      </c>
      <c r="FT39" s="784">
        <f t="shared" si="154"/>
        <v>0</v>
      </c>
      <c r="FU39" s="785">
        <f t="shared" si="155"/>
        <v>0</v>
      </c>
      <c r="FV39" s="785">
        <f t="shared" si="156"/>
        <v>0</v>
      </c>
      <c r="FW39" s="785">
        <f t="shared" si="157"/>
        <v>0</v>
      </c>
      <c r="FX39" s="785">
        <f t="shared" si="158"/>
        <v>0</v>
      </c>
      <c r="FY39" s="785">
        <f t="shared" si="159"/>
        <v>0</v>
      </c>
      <c r="FZ39" s="785">
        <f t="shared" si="160"/>
        <v>0</v>
      </c>
      <c r="GA39" s="786">
        <f t="shared" si="161"/>
        <v>0</v>
      </c>
      <c r="GB39" s="781">
        <f t="shared" si="133"/>
        <v>18</v>
      </c>
      <c r="GC39" s="771">
        <f t="shared" si="134"/>
        <v>19.75</v>
      </c>
      <c r="GD39" s="771">
        <f t="shared" si="135"/>
        <v>20</v>
      </c>
      <c r="GE39" s="771">
        <f t="shared" si="136"/>
        <v>22.25</v>
      </c>
      <c r="GF39" s="771">
        <f t="shared" si="137"/>
        <v>26.75</v>
      </c>
      <c r="GG39" s="771">
        <f t="shared" si="138"/>
        <v>27</v>
      </c>
      <c r="GH39" s="781">
        <f t="shared" si="139"/>
        <v>32.75</v>
      </c>
      <c r="GI39" s="772">
        <f t="shared" si="140"/>
        <v>33</v>
      </c>
      <c r="GJ39" s="555">
        <f t="shared" si="141"/>
        <v>0</v>
      </c>
      <c r="GK39" s="811"/>
      <c r="GL39" s="345"/>
      <c r="GM39" s="329" t="str">
        <f t="shared" si="142"/>
        <v/>
      </c>
      <c r="GN39" s="484" t="str">
        <f t="shared" si="143"/>
        <v/>
      </c>
      <c r="GO39" s="329" t="str">
        <f t="shared" si="144"/>
        <v/>
      </c>
      <c r="GP39" s="116"/>
    </row>
    <row r="40" spans="1:198" ht="18" customHeight="1">
      <c r="A40" s="213"/>
      <c r="B40" s="286">
        <f>IF($BA40&lt;&gt;"",$BA40,"--")</f>
        <v>29</v>
      </c>
      <c r="C40" s="287" t="str">
        <f>IF(OR(BA40="",BA40="--"),"--",BB40)</f>
        <v>日</v>
      </c>
      <c r="D40" s="288">
        <f>IF($C39="土",1,"")</f>
        <v>1</v>
      </c>
      <c r="E40" s="289" t="str">
        <f>IF(AND(ISNUMBER($B40),$BD40=""),IF($K40=7,"",$E$4),"")</f>
        <v/>
      </c>
      <c r="F40" s="290"/>
      <c r="G40" s="291"/>
      <c r="H40" s="292" t="str">
        <f t="shared" si="7"/>
        <v/>
      </c>
      <c r="I40" s="835"/>
      <c r="J40" s="836"/>
      <c r="K40" s="293"/>
      <c r="L40" s="824" t="str">
        <f t="shared" si="8"/>
        <v/>
      </c>
      <c r="M40" s="825"/>
      <c r="N40" s="294" t="str">
        <f t="shared" si="52"/>
        <v/>
      </c>
      <c r="O40" s="295" t="str">
        <f t="shared" si="9"/>
        <v/>
      </c>
      <c r="P40" s="296" t="str">
        <f t="shared" si="9"/>
        <v/>
      </c>
      <c r="Q40" s="297" t="str">
        <f t="shared" si="53"/>
        <v/>
      </c>
      <c r="R40" s="298" t="str">
        <f t="shared" si="173"/>
        <v/>
      </c>
      <c r="S40" s="299" t="str">
        <f t="shared" si="173"/>
        <v/>
      </c>
      <c r="T40" s="299" t="str">
        <f t="shared" si="173"/>
        <v/>
      </c>
      <c r="U40" s="299" t="str">
        <f t="shared" si="173"/>
        <v/>
      </c>
      <c r="V40" s="299" t="str">
        <f t="shared" si="173"/>
        <v/>
      </c>
      <c r="W40" s="298" t="str">
        <f t="shared" si="173"/>
        <v/>
      </c>
      <c r="X40" s="299" t="str">
        <f t="shared" si="173"/>
        <v/>
      </c>
      <c r="Y40" s="300" t="str">
        <f t="shared" si="173"/>
        <v/>
      </c>
      <c r="Z40" s="300" t="str">
        <f t="shared" si="173"/>
        <v/>
      </c>
      <c r="AA40" s="300" t="str">
        <f t="shared" si="173"/>
        <v/>
      </c>
      <c r="AB40" s="300" t="str">
        <f t="shared" si="173"/>
        <v/>
      </c>
      <c r="AC40" s="519" t="str">
        <f t="shared" si="55"/>
        <v/>
      </c>
      <c r="AD40" s="516" t="str">
        <f t="shared" si="56"/>
        <v/>
      </c>
      <c r="AE40" s="516" t="str">
        <f t="shared" si="57"/>
        <v/>
      </c>
      <c r="AF40" s="516" t="str">
        <f t="shared" si="153"/>
        <v/>
      </c>
      <c r="AG40" s="516" t="str">
        <f t="shared" si="58"/>
        <v/>
      </c>
      <c r="AH40" s="516" t="str">
        <f t="shared" si="11"/>
        <v/>
      </c>
      <c r="AI40" s="516" t="str">
        <f t="shared" si="59"/>
        <v/>
      </c>
      <c r="AJ40" s="524" t="str">
        <f t="shared" si="12"/>
        <v/>
      </c>
      <c r="AK40" s="518" t="str">
        <f t="shared" si="60"/>
        <v/>
      </c>
      <c r="AL40" s="346" t="str">
        <f t="shared" si="13"/>
        <v/>
      </c>
      <c r="AM40" s="347" t="str">
        <f t="shared" si="14"/>
        <v/>
      </c>
      <c r="AN40" s="348"/>
      <c r="AO40" s="349"/>
      <c r="AP40" s="309" t="str">
        <f t="shared" si="15"/>
        <v/>
      </c>
      <c r="AQ40" s="309" t="str">
        <f t="shared" si="145"/>
        <v/>
      </c>
      <c r="AR40" s="309" t="str">
        <f t="shared" si="146"/>
        <v/>
      </c>
      <c r="AS40" s="350"/>
      <c r="AT40" s="351" t="str">
        <f t="shared" si="61"/>
        <v/>
      </c>
      <c r="AU40" s="312" t="str">
        <f t="shared" si="170"/>
        <v/>
      </c>
      <c r="AV40" s="794"/>
      <c r="AW40" s="795"/>
      <c r="AX40" s="795"/>
      <c r="AY40" s="795"/>
      <c r="AZ40" s="796"/>
      <c r="BA40" s="330">
        <f>IF(月="",29,IF(月=2,IF((年-INT(年/4)*4)&gt;0,"",29),29))</f>
        <v>29</v>
      </c>
      <c r="BB40" s="131" t="str">
        <f t="shared" si="171"/>
        <v>日</v>
      </c>
      <c r="BC40" s="701">
        <v>29</v>
      </c>
      <c r="BD40" s="331">
        <f t="shared" si="147"/>
        <v>1</v>
      </c>
      <c r="BE40" s="315" t="str">
        <f t="shared" si="63"/>
        <v/>
      </c>
      <c r="BF40" s="332" t="str">
        <f>IF(BA40="","",IF(ISNUMBER($F40),ROUND((DAY($F40)*24*60+HOUR($F40)*60+MINUTE($F40))/60,2),""))</f>
        <v/>
      </c>
      <c r="BG40" s="332" t="str">
        <f>IF(BA40="","",IF(ISNUMBER($G40),IF($G40&gt;$F40,ROUND((DAY($G40)*24*60+HOUR($G40)*60+MINUTE($G40))/60,2),ROUND((DAY($G40)*24*60+HOUR($G40)*60+MINUTE($G40))/60,2)+24),""))</f>
        <v/>
      </c>
      <c r="BH40" s="333" t="str">
        <f>IF(ISNUMBER(BF40),IF(AND($E40&lt;&gt;"",$K40&lt;&gt;8,$K40&lt;&gt;9),INDEX(所定ＴＢＬ,$E40,1),IF($BF40&lt;休出始業,休出始業,IF($BF40=INT($BF40/0.25)*0.25,$BF40,(INT($BF40/0.25)+1)*0.25))),"")</f>
        <v/>
      </c>
      <c r="BI40" s="333" t="str">
        <f>IF(ISNUMBER(BG40),IF(OR($E40="",$K40=8,$K40=9),$BH40+8.75,INDEX(所定ＴＢＬ,$E40,2)),"")</f>
        <v/>
      </c>
      <c r="BJ40" s="334" t="str">
        <f>IF(ISNUMBER(BF40),IF(OR($E40="",$K40=8,$K40=9),1,""),"")</f>
        <v/>
      </c>
      <c r="BK40" s="335" t="str">
        <f>IF(ISNUMBER(BF40),IF($BJ40=1,VLOOKUP($BH40,始業ＴＢＬ,7,FALSE),($E40-1)*10+1),"")</f>
        <v/>
      </c>
      <c r="BL40" s="336" t="str">
        <f>IF(ISNUMBER(BF40),IF($BJ40=1,BK40+1,($E40-1)*10+2),"")</f>
        <v/>
      </c>
      <c r="BM40" s="336" t="str">
        <f>IF(ISNUMBER(BF40),IF($BJ40=1,BL40+1,($E40-1)*10+3),"")</f>
        <v/>
      </c>
      <c r="BN40" s="321" t="str">
        <f t="shared" si="23"/>
        <v/>
      </c>
      <c r="BO40" s="337" t="str">
        <f t="shared" si="24"/>
        <v/>
      </c>
      <c r="BP40" s="338">
        <f t="shared" si="25"/>
        <v>0</v>
      </c>
      <c r="BQ40" s="339">
        <f t="shared" si="26"/>
        <v>0</v>
      </c>
      <c r="BR40" s="339" t="str">
        <f t="shared" si="27"/>
        <v/>
      </c>
      <c r="BS40" s="340" t="str">
        <f t="shared" si="65"/>
        <v/>
      </c>
      <c r="BT40" s="339" t="str">
        <f t="shared" si="28"/>
        <v/>
      </c>
      <c r="BU40" s="340" t="str">
        <f t="shared" si="66"/>
        <v/>
      </c>
      <c r="BV40" s="339" t="str">
        <f t="shared" si="29"/>
        <v/>
      </c>
      <c r="BW40" s="324" t="str">
        <f t="shared" si="67"/>
        <v/>
      </c>
      <c r="BX40" s="324" t="str">
        <f t="shared" si="68"/>
        <v/>
      </c>
      <c r="BY40" s="324" t="str">
        <f t="shared" si="69"/>
        <v/>
      </c>
      <c r="BZ40" s="324">
        <f t="shared" si="30"/>
        <v>0</v>
      </c>
      <c r="CA40" s="324" t="str">
        <f t="shared" si="31"/>
        <v/>
      </c>
      <c r="CB40" s="324">
        <f t="shared" si="32"/>
        <v>0</v>
      </c>
      <c r="CC40" s="324">
        <f t="shared" si="33"/>
        <v>0</v>
      </c>
      <c r="CD40" s="324" t="str">
        <f t="shared" si="34"/>
        <v/>
      </c>
      <c r="CE40" s="495">
        <f t="shared" si="70"/>
        <v>41</v>
      </c>
      <c r="CF40" s="339" t="str">
        <f t="shared" si="71"/>
        <v/>
      </c>
      <c r="CG40" s="340">
        <f t="shared" si="35"/>
        <v>0</v>
      </c>
      <c r="CH40" s="341" t="str">
        <f t="shared" si="36"/>
        <v/>
      </c>
      <c r="CI40" s="341" t="str">
        <f t="shared" si="148"/>
        <v/>
      </c>
      <c r="CJ40" s="488">
        <f t="shared" si="37"/>
        <v>0</v>
      </c>
      <c r="CK40" s="301" t="str">
        <f t="shared" si="38"/>
        <v/>
      </c>
      <c r="CL40" s="302" t="str">
        <f t="shared" si="39"/>
        <v/>
      </c>
      <c r="CM40" s="302" t="str">
        <f t="shared" si="40"/>
        <v/>
      </c>
      <c r="CN40" s="302" t="str">
        <f t="shared" si="41"/>
        <v/>
      </c>
      <c r="CO40" s="302" t="str">
        <f t="shared" si="42"/>
        <v/>
      </c>
      <c r="CP40" s="303" t="str">
        <f t="shared" si="43"/>
        <v/>
      </c>
      <c r="CQ40" s="302" t="str">
        <f t="shared" si="72"/>
        <v/>
      </c>
      <c r="CR40" s="304" t="str">
        <f t="shared" si="44"/>
        <v/>
      </c>
      <c r="CS40" s="342" t="str">
        <f t="shared" si="73"/>
        <v/>
      </c>
      <c r="CT40" s="343" t="str">
        <f t="shared" si="45"/>
        <v/>
      </c>
      <c r="CU40" s="342" t="str">
        <f t="shared" si="149"/>
        <v/>
      </c>
      <c r="CV40" s="342" t="str">
        <f t="shared" si="150"/>
        <v/>
      </c>
      <c r="CW40" s="344" t="str">
        <f t="shared" si="151"/>
        <v/>
      </c>
      <c r="CX40" s="343" t="str">
        <f t="shared" si="152"/>
        <v/>
      </c>
      <c r="CY40" s="466" t="str">
        <f t="shared" si="46"/>
        <v/>
      </c>
      <c r="CZ40" s="476" t="str">
        <f t="shared" si="47"/>
        <v/>
      </c>
      <c r="DA40" s="473" t="str">
        <f t="shared" si="48"/>
        <v/>
      </c>
      <c r="DB40" s="474" t="str">
        <f t="shared" si="49"/>
        <v/>
      </c>
      <c r="DC40" s="475">
        <f t="shared" si="74"/>
        <v>0</v>
      </c>
      <c r="DD40" s="476">
        <f t="shared" si="50"/>
        <v>0</v>
      </c>
      <c r="DE40" s="466">
        <f t="shared" si="51"/>
        <v>0</v>
      </c>
      <c r="DF40" s="342" t="str">
        <f t="shared" si="75"/>
        <v/>
      </c>
      <c r="DG40" s="343" t="str">
        <f t="shared" si="76"/>
        <v/>
      </c>
      <c r="DH40" s="326" t="str">
        <f t="shared" si="77"/>
        <v/>
      </c>
      <c r="DI40" s="343" t="str">
        <f t="shared" si="78"/>
        <v/>
      </c>
      <c r="DJ40" s="767">
        <f t="shared" si="79"/>
        <v>0</v>
      </c>
      <c r="DK40" s="768">
        <f t="shared" si="80"/>
        <v>0</v>
      </c>
      <c r="DL40" s="768">
        <f t="shared" si="81"/>
        <v>0</v>
      </c>
      <c r="DM40" s="768">
        <f t="shared" si="82"/>
        <v>0</v>
      </c>
      <c r="DN40" s="768">
        <f t="shared" si="83"/>
        <v>0</v>
      </c>
      <c r="DO40" s="769">
        <f t="shared" si="84"/>
        <v>0</v>
      </c>
      <c r="DP40" s="767">
        <f t="shared" si="85"/>
        <v>0</v>
      </c>
      <c r="DQ40" s="768">
        <f t="shared" si="86"/>
        <v>0</v>
      </c>
      <c r="DR40" s="768">
        <f t="shared" si="87"/>
        <v>0</v>
      </c>
      <c r="DS40" s="768">
        <f t="shared" si="88"/>
        <v>0</v>
      </c>
      <c r="DT40" s="768">
        <f t="shared" si="89"/>
        <v>0</v>
      </c>
      <c r="DU40" s="791">
        <f t="shared" si="90"/>
        <v>0</v>
      </c>
      <c r="DV40" s="791">
        <f t="shared" si="91"/>
        <v>0</v>
      </c>
      <c r="DW40" s="769">
        <f t="shared" si="92"/>
        <v>0</v>
      </c>
      <c r="DX40" s="767">
        <f t="shared" si="93"/>
        <v>0</v>
      </c>
      <c r="DY40" s="768">
        <f t="shared" si="94"/>
        <v>0</v>
      </c>
      <c r="DZ40" s="768">
        <f t="shared" si="95"/>
        <v>0</v>
      </c>
      <c r="EA40" s="768">
        <f t="shared" si="96"/>
        <v>0</v>
      </c>
      <c r="EB40" s="768">
        <f t="shared" si="97"/>
        <v>0</v>
      </c>
      <c r="EC40" s="791">
        <f t="shared" si="98"/>
        <v>0</v>
      </c>
      <c r="ED40" s="791">
        <f t="shared" si="99"/>
        <v>0</v>
      </c>
      <c r="EE40" s="769">
        <f t="shared" si="100"/>
        <v>0</v>
      </c>
      <c r="EF40" s="767">
        <f t="shared" si="101"/>
        <v>0</v>
      </c>
      <c r="EG40" s="768">
        <f t="shared" si="102"/>
        <v>0</v>
      </c>
      <c r="EH40" s="768">
        <f t="shared" si="103"/>
        <v>0</v>
      </c>
      <c r="EI40" s="768">
        <f t="shared" si="104"/>
        <v>0</v>
      </c>
      <c r="EJ40" s="768">
        <f t="shared" si="105"/>
        <v>0</v>
      </c>
      <c r="EK40" s="791">
        <f t="shared" si="106"/>
        <v>0</v>
      </c>
      <c r="EL40" s="791">
        <f t="shared" si="107"/>
        <v>0</v>
      </c>
      <c r="EM40" s="769">
        <f t="shared" si="108"/>
        <v>0</v>
      </c>
      <c r="EN40" s="767">
        <f t="shared" si="109"/>
        <v>0</v>
      </c>
      <c r="EO40" s="768">
        <f t="shared" si="110"/>
        <v>0</v>
      </c>
      <c r="EP40" s="768">
        <f t="shared" si="111"/>
        <v>0</v>
      </c>
      <c r="EQ40" s="768">
        <f t="shared" si="112"/>
        <v>0</v>
      </c>
      <c r="ER40" s="768">
        <f t="shared" si="113"/>
        <v>0</v>
      </c>
      <c r="ES40" s="791">
        <f t="shared" si="114"/>
        <v>0</v>
      </c>
      <c r="ET40" s="791">
        <f t="shared" si="115"/>
        <v>0</v>
      </c>
      <c r="EU40" s="769">
        <f t="shared" si="116"/>
        <v>0</v>
      </c>
      <c r="EV40" s="767">
        <f t="shared" si="117"/>
        <v>0</v>
      </c>
      <c r="EW40" s="768">
        <f t="shared" si="118"/>
        <v>0</v>
      </c>
      <c r="EX40" s="768">
        <f t="shared" si="119"/>
        <v>0</v>
      </c>
      <c r="EY40" s="768">
        <f t="shared" si="120"/>
        <v>0</v>
      </c>
      <c r="EZ40" s="768">
        <f t="shared" si="121"/>
        <v>0</v>
      </c>
      <c r="FA40" s="791">
        <f t="shared" si="122"/>
        <v>0</v>
      </c>
      <c r="FB40" s="791">
        <f t="shared" si="123"/>
        <v>0</v>
      </c>
      <c r="FC40" s="769">
        <f t="shared" si="124"/>
        <v>0</v>
      </c>
      <c r="FD40" s="767">
        <f t="shared" si="125"/>
        <v>0</v>
      </c>
      <c r="FE40" s="768">
        <f t="shared" si="126"/>
        <v>0</v>
      </c>
      <c r="FF40" s="768">
        <f t="shared" si="127"/>
        <v>0</v>
      </c>
      <c r="FG40" s="768">
        <f t="shared" si="128"/>
        <v>0</v>
      </c>
      <c r="FH40" s="768">
        <f t="shared" si="129"/>
        <v>0</v>
      </c>
      <c r="FI40" s="791">
        <f t="shared" si="130"/>
        <v>0</v>
      </c>
      <c r="FJ40" s="791">
        <f t="shared" si="131"/>
        <v>0</v>
      </c>
      <c r="FK40" s="769">
        <f t="shared" si="132"/>
        <v>0</v>
      </c>
      <c r="FL40" s="776">
        <f t="shared" si="162"/>
        <v>5</v>
      </c>
      <c r="FM40" s="777">
        <f t="shared" si="163"/>
        <v>5</v>
      </c>
      <c r="FN40" s="777">
        <f t="shared" si="164"/>
        <v>5</v>
      </c>
      <c r="FO40" s="777">
        <f t="shared" si="165"/>
        <v>6</v>
      </c>
      <c r="FP40" s="777">
        <f t="shared" si="166"/>
        <v>2</v>
      </c>
      <c r="FQ40" s="787">
        <f t="shared" si="167"/>
        <v>2</v>
      </c>
      <c r="FR40" s="787">
        <f t="shared" si="168"/>
        <v>1</v>
      </c>
      <c r="FS40" s="778">
        <f t="shared" si="169"/>
        <v>1</v>
      </c>
      <c r="FT40" s="784">
        <f t="shared" si="154"/>
        <v>0</v>
      </c>
      <c r="FU40" s="785">
        <f t="shared" si="155"/>
        <v>0</v>
      </c>
      <c r="FV40" s="785">
        <f t="shared" si="156"/>
        <v>0</v>
      </c>
      <c r="FW40" s="785">
        <f t="shared" si="157"/>
        <v>0</v>
      </c>
      <c r="FX40" s="785">
        <f t="shared" si="158"/>
        <v>0</v>
      </c>
      <c r="FY40" s="785">
        <f t="shared" si="159"/>
        <v>0</v>
      </c>
      <c r="FZ40" s="785">
        <f t="shared" si="160"/>
        <v>0</v>
      </c>
      <c r="GA40" s="786">
        <f t="shared" si="161"/>
        <v>0</v>
      </c>
      <c r="GB40" s="781">
        <f t="shared" si="133"/>
        <v>18</v>
      </c>
      <c r="GC40" s="771">
        <f t="shared" si="134"/>
        <v>19.75</v>
      </c>
      <c r="GD40" s="771">
        <f t="shared" si="135"/>
        <v>20</v>
      </c>
      <c r="GE40" s="771">
        <f t="shared" si="136"/>
        <v>22.25</v>
      </c>
      <c r="GF40" s="771">
        <f t="shared" si="137"/>
        <v>26.75</v>
      </c>
      <c r="GG40" s="771">
        <f t="shared" si="138"/>
        <v>27</v>
      </c>
      <c r="GH40" s="781">
        <f t="shared" si="139"/>
        <v>32.75</v>
      </c>
      <c r="GI40" s="772">
        <f t="shared" si="140"/>
        <v>33</v>
      </c>
      <c r="GJ40" s="555">
        <f t="shared" si="141"/>
        <v>0</v>
      </c>
      <c r="GK40" s="811"/>
      <c r="GL40" s="345"/>
      <c r="GM40" s="329" t="str">
        <f t="shared" si="142"/>
        <v/>
      </c>
      <c r="GN40" s="484" t="str">
        <f t="shared" si="143"/>
        <v/>
      </c>
      <c r="GO40" s="329" t="str">
        <f t="shared" si="144"/>
        <v/>
      </c>
      <c r="GP40" s="116"/>
    </row>
    <row r="41" spans="1:198" ht="18" customHeight="1">
      <c r="A41" s="213"/>
      <c r="B41" s="286">
        <f>IF($BA41&lt;&gt;"",$BA41,"--")</f>
        <v>30</v>
      </c>
      <c r="C41" s="287" t="str">
        <f>IF(OR(BA41="",BA41="--"),"--",BB41)</f>
        <v>月</v>
      </c>
      <c r="D41" s="288" t="str">
        <f>IF($C40="土",1,"")</f>
        <v/>
      </c>
      <c r="E41" s="289">
        <f>IF(AND(ISNUMBER($B41),$BD41=""),IF($K41=7,"",$E$4),"")</f>
        <v>1</v>
      </c>
      <c r="F41" s="290"/>
      <c r="G41" s="291"/>
      <c r="H41" s="292" t="str">
        <f t="shared" si="7"/>
        <v/>
      </c>
      <c r="I41" s="835"/>
      <c r="J41" s="836"/>
      <c r="K41" s="293"/>
      <c r="L41" s="824" t="str">
        <f t="shared" si="8"/>
        <v/>
      </c>
      <c r="M41" s="825"/>
      <c r="N41" s="294" t="str">
        <f t="shared" si="52"/>
        <v/>
      </c>
      <c r="O41" s="295" t="str">
        <f t="shared" si="9"/>
        <v/>
      </c>
      <c r="P41" s="296" t="str">
        <f t="shared" si="9"/>
        <v/>
      </c>
      <c r="Q41" s="297" t="str">
        <f t="shared" si="53"/>
        <v/>
      </c>
      <c r="R41" s="298" t="str">
        <f t="shared" si="173"/>
        <v/>
      </c>
      <c r="S41" s="299" t="str">
        <f t="shared" si="173"/>
        <v/>
      </c>
      <c r="T41" s="299" t="str">
        <f t="shared" si="173"/>
        <v/>
      </c>
      <c r="U41" s="299" t="str">
        <f t="shared" si="173"/>
        <v/>
      </c>
      <c r="V41" s="299" t="str">
        <f t="shared" si="173"/>
        <v/>
      </c>
      <c r="W41" s="298" t="str">
        <f t="shared" si="173"/>
        <v/>
      </c>
      <c r="X41" s="299" t="str">
        <f t="shared" si="173"/>
        <v/>
      </c>
      <c r="Y41" s="300" t="str">
        <f t="shared" si="173"/>
        <v/>
      </c>
      <c r="Z41" s="300" t="str">
        <f t="shared" si="173"/>
        <v/>
      </c>
      <c r="AA41" s="300" t="str">
        <f t="shared" si="173"/>
        <v/>
      </c>
      <c r="AB41" s="300" t="str">
        <f t="shared" si="173"/>
        <v/>
      </c>
      <c r="AC41" s="519" t="str">
        <f t="shared" si="55"/>
        <v/>
      </c>
      <c r="AD41" s="516" t="str">
        <f t="shared" si="56"/>
        <v/>
      </c>
      <c r="AE41" s="516" t="str">
        <f t="shared" si="57"/>
        <v/>
      </c>
      <c r="AF41" s="516" t="str">
        <f t="shared" si="153"/>
        <v/>
      </c>
      <c r="AG41" s="516" t="str">
        <f t="shared" si="58"/>
        <v/>
      </c>
      <c r="AH41" s="516" t="str">
        <f t="shared" si="11"/>
        <v/>
      </c>
      <c r="AI41" s="516" t="str">
        <f t="shared" si="59"/>
        <v/>
      </c>
      <c r="AJ41" s="524" t="str">
        <f t="shared" si="12"/>
        <v/>
      </c>
      <c r="AK41" s="518" t="str">
        <f t="shared" si="60"/>
        <v/>
      </c>
      <c r="AL41" s="346" t="str">
        <f t="shared" si="13"/>
        <v/>
      </c>
      <c r="AM41" s="347" t="str">
        <f t="shared" si="14"/>
        <v/>
      </c>
      <c r="AN41" s="348"/>
      <c r="AO41" s="349"/>
      <c r="AP41" s="309" t="str">
        <f t="shared" si="15"/>
        <v/>
      </c>
      <c r="AQ41" s="309" t="str">
        <f t="shared" si="145"/>
        <v/>
      </c>
      <c r="AR41" s="309" t="str">
        <f t="shared" si="146"/>
        <v/>
      </c>
      <c r="AS41" s="350"/>
      <c r="AT41" s="351" t="str">
        <f t="shared" si="61"/>
        <v/>
      </c>
      <c r="AU41" s="312" t="str">
        <f t="shared" si="170"/>
        <v/>
      </c>
      <c r="AV41" s="794"/>
      <c r="AW41" s="795"/>
      <c r="AX41" s="795"/>
      <c r="AY41" s="795"/>
      <c r="AZ41" s="796"/>
      <c r="BA41" s="330">
        <f>IF(月="",30,IF(月=2,"",30))</f>
        <v>30</v>
      </c>
      <c r="BB41" s="131" t="str">
        <f t="shared" si="171"/>
        <v>月</v>
      </c>
      <c r="BC41" s="701">
        <v>30</v>
      </c>
      <c r="BD41" s="331" t="str">
        <f t="shared" si="147"/>
        <v/>
      </c>
      <c r="BE41" s="315" t="str">
        <f t="shared" si="63"/>
        <v/>
      </c>
      <c r="BF41" s="332" t="str">
        <f>IF(BA41="","",IF(ISNUMBER($F41),ROUND((DAY($F41)*24*60+HOUR($F41)*60+MINUTE($F41))/60,2),""))</f>
        <v/>
      </c>
      <c r="BG41" s="332" t="str">
        <f>IF(BA41="","",IF(ISNUMBER($G41),IF($G41&gt;$F41,ROUND((DAY($G41)*24*60+HOUR($G41)*60+MINUTE($G41))/60,2),ROUND((DAY($G41)*24*60+HOUR($G41)*60+MINUTE($G41))/60,2)+24),""))</f>
        <v/>
      </c>
      <c r="BH41" s="333" t="str">
        <f>IF(ISNUMBER(BF41),IF(AND($E41&lt;&gt;"",$K41&lt;&gt;8,$K41&lt;&gt;9),INDEX(所定ＴＢＬ,$E41,1),IF($BF41&lt;休出始業,休出始業,IF($BF41=INT($BF41/0.25)*0.25,$BF41,(INT($BF41/0.25)+1)*0.25))),"")</f>
        <v/>
      </c>
      <c r="BI41" s="333" t="str">
        <f>IF(ISNUMBER(BG41),IF(OR($E41="",$K41=8,$K41=9),$BH41+8.75,INDEX(所定ＴＢＬ,$E41,2)),"")</f>
        <v/>
      </c>
      <c r="BJ41" s="334" t="str">
        <f>IF(ISNUMBER(BF41),IF(OR($E41="",$K41=8,$K41=9),1,""),"")</f>
        <v/>
      </c>
      <c r="BK41" s="335" t="str">
        <f>IF(ISNUMBER(BF41),IF($BJ41=1,VLOOKUP($BH41,始業ＴＢＬ,7,FALSE),($E41-1)*10+1),"")</f>
        <v/>
      </c>
      <c r="BL41" s="336" t="str">
        <f>IF(ISNUMBER(BF41),IF($BJ41=1,BK41+1,($E41-1)*10+2),"")</f>
        <v/>
      </c>
      <c r="BM41" s="336" t="str">
        <f>IF(ISNUMBER(BF41),IF($BJ41=1,BL41+1,($E41-1)*10+3),"")</f>
        <v/>
      </c>
      <c r="BN41" s="321" t="str">
        <f t="shared" si="23"/>
        <v/>
      </c>
      <c r="BO41" s="337" t="str">
        <f t="shared" si="24"/>
        <v/>
      </c>
      <c r="BP41" s="338">
        <f t="shared" si="25"/>
        <v>0</v>
      </c>
      <c r="BQ41" s="339">
        <f t="shared" si="26"/>
        <v>0</v>
      </c>
      <c r="BR41" s="339" t="str">
        <f t="shared" si="27"/>
        <v/>
      </c>
      <c r="BS41" s="340" t="str">
        <f t="shared" si="65"/>
        <v/>
      </c>
      <c r="BT41" s="339" t="str">
        <f t="shared" si="28"/>
        <v/>
      </c>
      <c r="BU41" s="340" t="str">
        <f t="shared" si="66"/>
        <v/>
      </c>
      <c r="BV41" s="339" t="str">
        <f t="shared" si="29"/>
        <v/>
      </c>
      <c r="BW41" s="324" t="str">
        <f t="shared" si="67"/>
        <v/>
      </c>
      <c r="BX41" s="324" t="str">
        <f t="shared" si="68"/>
        <v/>
      </c>
      <c r="BY41" s="324" t="str">
        <f t="shared" si="69"/>
        <v/>
      </c>
      <c r="BZ41" s="324">
        <f t="shared" si="30"/>
        <v>0</v>
      </c>
      <c r="CA41" s="324" t="str">
        <f t="shared" si="31"/>
        <v/>
      </c>
      <c r="CB41" s="324">
        <f t="shared" si="32"/>
        <v>0</v>
      </c>
      <c r="CC41" s="324">
        <f t="shared" si="33"/>
        <v>0</v>
      </c>
      <c r="CD41" s="324" t="str">
        <f t="shared" si="34"/>
        <v/>
      </c>
      <c r="CE41" s="495">
        <f t="shared" si="70"/>
        <v>41</v>
      </c>
      <c r="CF41" s="339" t="str">
        <f t="shared" si="71"/>
        <v/>
      </c>
      <c r="CG41" s="340">
        <f t="shared" si="35"/>
        <v>0</v>
      </c>
      <c r="CH41" s="341" t="str">
        <f t="shared" si="36"/>
        <v/>
      </c>
      <c r="CI41" s="341" t="str">
        <f t="shared" si="148"/>
        <v/>
      </c>
      <c r="CJ41" s="488">
        <f t="shared" si="37"/>
        <v>0</v>
      </c>
      <c r="CK41" s="301" t="str">
        <f t="shared" si="38"/>
        <v/>
      </c>
      <c r="CL41" s="302" t="str">
        <f t="shared" si="39"/>
        <v/>
      </c>
      <c r="CM41" s="302" t="str">
        <f t="shared" si="40"/>
        <v/>
      </c>
      <c r="CN41" s="302" t="str">
        <f t="shared" si="41"/>
        <v/>
      </c>
      <c r="CO41" s="302" t="str">
        <f t="shared" si="42"/>
        <v/>
      </c>
      <c r="CP41" s="303" t="str">
        <f t="shared" si="43"/>
        <v/>
      </c>
      <c r="CQ41" s="302" t="str">
        <f t="shared" si="72"/>
        <v/>
      </c>
      <c r="CR41" s="304" t="str">
        <f t="shared" si="44"/>
        <v/>
      </c>
      <c r="CS41" s="342" t="str">
        <f t="shared" si="73"/>
        <v/>
      </c>
      <c r="CT41" s="343" t="str">
        <f t="shared" si="45"/>
        <v/>
      </c>
      <c r="CU41" s="342" t="str">
        <f t="shared" si="149"/>
        <v/>
      </c>
      <c r="CV41" s="342" t="str">
        <f t="shared" si="150"/>
        <v/>
      </c>
      <c r="CW41" s="344" t="str">
        <f t="shared" si="151"/>
        <v/>
      </c>
      <c r="CX41" s="343" t="str">
        <f t="shared" si="152"/>
        <v/>
      </c>
      <c r="CY41" s="466" t="str">
        <f t="shared" si="46"/>
        <v/>
      </c>
      <c r="CZ41" s="476" t="str">
        <f t="shared" si="47"/>
        <v/>
      </c>
      <c r="DA41" s="473" t="str">
        <f t="shared" si="48"/>
        <v/>
      </c>
      <c r="DB41" s="474" t="str">
        <f t="shared" si="49"/>
        <v/>
      </c>
      <c r="DC41" s="475">
        <f t="shared" si="74"/>
        <v>0</v>
      </c>
      <c r="DD41" s="476">
        <f t="shared" si="50"/>
        <v>0</v>
      </c>
      <c r="DE41" s="466">
        <f t="shared" si="51"/>
        <v>0</v>
      </c>
      <c r="DF41" s="342" t="str">
        <f t="shared" si="75"/>
        <v/>
      </c>
      <c r="DG41" s="343" t="str">
        <f t="shared" si="76"/>
        <v/>
      </c>
      <c r="DH41" s="326" t="str">
        <f t="shared" si="77"/>
        <v/>
      </c>
      <c r="DI41" s="343" t="str">
        <f t="shared" si="78"/>
        <v/>
      </c>
      <c r="DJ41" s="767">
        <f t="shared" si="79"/>
        <v>0</v>
      </c>
      <c r="DK41" s="768">
        <f t="shared" si="80"/>
        <v>0</v>
      </c>
      <c r="DL41" s="768">
        <f t="shared" si="81"/>
        <v>0</v>
      </c>
      <c r="DM41" s="768">
        <f t="shared" si="82"/>
        <v>0</v>
      </c>
      <c r="DN41" s="768">
        <f t="shared" si="83"/>
        <v>0</v>
      </c>
      <c r="DO41" s="769">
        <f t="shared" si="84"/>
        <v>0</v>
      </c>
      <c r="DP41" s="767">
        <f t="shared" si="85"/>
        <v>0</v>
      </c>
      <c r="DQ41" s="768">
        <f t="shared" si="86"/>
        <v>0</v>
      </c>
      <c r="DR41" s="768">
        <f t="shared" si="87"/>
        <v>0</v>
      </c>
      <c r="DS41" s="768">
        <f t="shared" si="88"/>
        <v>0</v>
      </c>
      <c r="DT41" s="768">
        <f t="shared" si="89"/>
        <v>0</v>
      </c>
      <c r="DU41" s="791">
        <f t="shared" si="90"/>
        <v>0</v>
      </c>
      <c r="DV41" s="791">
        <f t="shared" si="91"/>
        <v>0</v>
      </c>
      <c r="DW41" s="769">
        <f t="shared" si="92"/>
        <v>0</v>
      </c>
      <c r="DX41" s="767">
        <f t="shared" si="93"/>
        <v>0</v>
      </c>
      <c r="DY41" s="768">
        <f t="shared" si="94"/>
        <v>0</v>
      </c>
      <c r="DZ41" s="768">
        <f t="shared" si="95"/>
        <v>0</v>
      </c>
      <c r="EA41" s="768">
        <f t="shared" si="96"/>
        <v>0</v>
      </c>
      <c r="EB41" s="768">
        <f t="shared" si="97"/>
        <v>0</v>
      </c>
      <c r="EC41" s="791">
        <f t="shared" si="98"/>
        <v>0</v>
      </c>
      <c r="ED41" s="791">
        <f t="shared" si="99"/>
        <v>0</v>
      </c>
      <c r="EE41" s="769">
        <f t="shared" si="100"/>
        <v>0</v>
      </c>
      <c r="EF41" s="767">
        <f t="shared" si="101"/>
        <v>0</v>
      </c>
      <c r="EG41" s="768">
        <f t="shared" si="102"/>
        <v>0</v>
      </c>
      <c r="EH41" s="768">
        <f t="shared" si="103"/>
        <v>0</v>
      </c>
      <c r="EI41" s="768">
        <f t="shared" si="104"/>
        <v>0</v>
      </c>
      <c r="EJ41" s="768">
        <f t="shared" si="105"/>
        <v>0</v>
      </c>
      <c r="EK41" s="791">
        <f t="shared" si="106"/>
        <v>0</v>
      </c>
      <c r="EL41" s="791">
        <f t="shared" si="107"/>
        <v>0</v>
      </c>
      <c r="EM41" s="769">
        <f t="shared" si="108"/>
        <v>0</v>
      </c>
      <c r="EN41" s="767">
        <f t="shared" si="109"/>
        <v>0</v>
      </c>
      <c r="EO41" s="768">
        <f t="shared" si="110"/>
        <v>0</v>
      </c>
      <c r="EP41" s="768">
        <f t="shared" si="111"/>
        <v>0</v>
      </c>
      <c r="EQ41" s="768">
        <f t="shared" si="112"/>
        <v>0</v>
      </c>
      <c r="ER41" s="768">
        <f t="shared" si="113"/>
        <v>0</v>
      </c>
      <c r="ES41" s="791">
        <f t="shared" si="114"/>
        <v>0</v>
      </c>
      <c r="ET41" s="791">
        <f t="shared" si="115"/>
        <v>0</v>
      </c>
      <c r="EU41" s="769">
        <f t="shared" si="116"/>
        <v>0</v>
      </c>
      <c r="EV41" s="767">
        <f t="shared" si="117"/>
        <v>0</v>
      </c>
      <c r="EW41" s="768">
        <f t="shared" si="118"/>
        <v>0</v>
      </c>
      <c r="EX41" s="768">
        <f t="shared" si="119"/>
        <v>0</v>
      </c>
      <c r="EY41" s="768">
        <f t="shared" si="120"/>
        <v>0</v>
      </c>
      <c r="EZ41" s="768">
        <f t="shared" si="121"/>
        <v>0</v>
      </c>
      <c r="FA41" s="791">
        <f t="shared" si="122"/>
        <v>0</v>
      </c>
      <c r="FB41" s="791">
        <f t="shared" si="123"/>
        <v>0</v>
      </c>
      <c r="FC41" s="769">
        <f t="shared" si="124"/>
        <v>0</v>
      </c>
      <c r="FD41" s="767">
        <f t="shared" si="125"/>
        <v>0</v>
      </c>
      <c r="FE41" s="768">
        <f t="shared" si="126"/>
        <v>0</v>
      </c>
      <c r="FF41" s="768">
        <f t="shared" si="127"/>
        <v>0</v>
      </c>
      <c r="FG41" s="768">
        <f t="shared" si="128"/>
        <v>0</v>
      </c>
      <c r="FH41" s="768">
        <f t="shared" si="129"/>
        <v>0</v>
      </c>
      <c r="FI41" s="791">
        <f t="shared" si="130"/>
        <v>0</v>
      </c>
      <c r="FJ41" s="791">
        <f t="shared" si="131"/>
        <v>0</v>
      </c>
      <c r="FK41" s="769">
        <f t="shared" si="132"/>
        <v>0</v>
      </c>
      <c r="FL41" s="776">
        <f t="shared" si="162"/>
        <v>1</v>
      </c>
      <c r="FM41" s="777">
        <f t="shared" si="163"/>
        <v>1</v>
      </c>
      <c r="FN41" s="777">
        <f t="shared" si="164"/>
        <v>1</v>
      </c>
      <c r="FO41" s="777">
        <f t="shared" si="165"/>
        <v>2</v>
      </c>
      <c r="FP41" s="777">
        <f t="shared" si="166"/>
        <v>2</v>
      </c>
      <c r="FQ41" s="787">
        <f t="shared" si="167"/>
        <v>2</v>
      </c>
      <c r="FR41" s="787">
        <f t="shared" si="168"/>
        <v>1</v>
      </c>
      <c r="FS41" s="778">
        <f t="shared" si="169"/>
        <v>1</v>
      </c>
      <c r="FT41" s="784">
        <f t="shared" si="154"/>
        <v>0</v>
      </c>
      <c r="FU41" s="785">
        <f t="shared" si="155"/>
        <v>0</v>
      </c>
      <c r="FV41" s="785">
        <f t="shared" si="156"/>
        <v>0</v>
      </c>
      <c r="FW41" s="785">
        <f t="shared" si="157"/>
        <v>0</v>
      </c>
      <c r="FX41" s="785">
        <f t="shared" si="158"/>
        <v>0</v>
      </c>
      <c r="FY41" s="785">
        <f t="shared" si="159"/>
        <v>0</v>
      </c>
      <c r="FZ41" s="785">
        <f t="shared" si="160"/>
        <v>0</v>
      </c>
      <c r="GA41" s="786">
        <f t="shared" si="161"/>
        <v>0</v>
      </c>
      <c r="GB41" s="781">
        <f t="shared" si="133"/>
        <v>18</v>
      </c>
      <c r="GC41" s="771">
        <f t="shared" si="134"/>
        <v>19.75</v>
      </c>
      <c r="GD41" s="771">
        <f t="shared" si="135"/>
        <v>20</v>
      </c>
      <c r="GE41" s="771">
        <f t="shared" si="136"/>
        <v>22.25</v>
      </c>
      <c r="GF41" s="771">
        <f t="shared" si="137"/>
        <v>26.75</v>
      </c>
      <c r="GG41" s="771">
        <f t="shared" si="138"/>
        <v>27</v>
      </c>
      <c r="GH41" s="781">
        <f t="shared" si="139"/>
        <v>32.75</v>
      </c>
      <c r="GI41" s="772">
        <f t="shared" si="140"/>
        <v>33</v>
      </c>
      <c r="GJ41" s="555">
        <f t="shared" si="141"/>
        <v>0</v>
      </c>
      <c r="GK41" s="811"/>
      <c r="GL41" s="345"/>
      <c r="GM41" s="329" t="str">
        <f t="shared" si="142"/>
        <v/>
      </c>
      <c r="GN41" s="484" t="str">
        <f t="shared" si="143"/>
        <v/>
      </c>
      <c r="GO41" s="329" t="str">
        <f t="shared" si="144"/>
        <v/>
      </c>
      <c r="GP41" s="116"/>
    </row>
    <row r="42" spans="1:198" ht="18" customHeight="1" thickBot="1">
      <c r="A42" s="213"/>
      <c r="B42" s="286" t="str">
        <f>IF($BA42&lt;&gt;"",$BA42,"--")</f>
        <v>--</v>
      </c>
      <c r="C42" s="287" t="str">
        <f>IF(OR(BA42="",BA42="--"),"--",BB42)</f>
        <v>--</v>
      </c>
      <c r="D42" s="288" t="str">
        <f>IF($C41="土",1,"")</f>
        <v/>
      </c>
      <c r="E42" s="289" t="str">
        <f>IF(AND(ISNUMBER($B42),$BD42=""),IF($K42=7,"",$E$4),"")</f>
        <v/>
      </c>
      <c r="F42" s="290"/>
      <c r="G42" s="291"/>
      <c r="H42" s="292" t="str">
        <f t="shared" si="7"/>
        <v/>
      </c>
      <c r="I42" s="835"/>
      <c r="J42" s="836"/>
      <c r="K42" s="293"/>
      <c r="L42" s="824" t="str">
        <f t="shared" si="8"/>
        <v/>
      </c>
      <c r="M42" s="825"/>
      <c r="N42" s="294" t="str">
        <f t="shared" si="52"/>
        <v/>
      </c>
      <c r="O42" s="295" t="str">
        <f t="shared" si="9"/>
        <v/>
      </c>
      <c r="P42" s="296" t="str">
        <f t="shared" si="9"/>
        <v/>
      </c>
      <c r="Q42" s="297" t="str">
        <f t="shared" si="53"/>
        <v/>
      </c>
      <c r="R42" s="298" t="str">
        <f t="shared" si="173"/>
        <v/>
      </c>
      <c r="S42" s="299" t="str">
        <f t="shared" si="173"/>
        <v/>
      </c>
      <c r="T42" s="299" t="str">
        <f t="shared" si="173"/>
        <v/>
      </c>
      <c r="U42" s="299" t="str">
        <f t="shared" si="173"/>
        <v/>
      </c>
      <c r="V42" s="299" t="str">
        <f t="shared" si="173"/>
        <v/>
      </c>
      <c r="W42" s="298" t="str">
        <f t="shared" si="173"/>
        <v/>
      </c>
      <c r="X42" s="299" t="str">
        <f t="shared" si="173"/>
        <v/>
      </c>
      <c r="Y42" s="300" t="str">
        <f t="shared" si="173"/>
        <v/>
      </c>
      <c r="Z42" s="300" t="str">
        <f t="shared" si="173"/>
        <v/>
      </c>
      <c r="AA42" s="300" t="str">
        <f t="shared" si="173"/>
        <v/>
      </c>
      <c r="AB42" s="300" t="str">
        <f t="shared" si="173"/>
        <v/>
      </c>
      <c r="AC42" s="798" t="str">
        <f t="shared" si="55"/>
        <v/>
      </c>
      <c r="AD42" s="525" t="str">
        <f t="shared" si="56"/>
        <v/>
      </c>
      <c r="AE42" s="525" t="str">
        <f t="shared" si="57"/>
        <v/>
      </c>
      <c r="AF42" s="516" t="str">
        <f t="shared" si="153"/>
        <v/>
      </c>
      <c r="AG42" s="525" t="str">
        <f t="shared" si="58"/>
        <v/>
      </c>
      <c r="AH42" s="525" t="str">
        <f t="shared" si="11"/>
        <v/>
      </c>
      <c r="AI42" s="525" t="str">
        <f t="shared" si="59"/>
        <v/>
      </c>
      <c r="AJ42" s="799" t="str">
        <f t="shared" si="12"/>
        <v/>
      </c>
      <c r="AK42" s="518" t="str">
        <f t="shared" si="60"/>
        <v/>
      </c>
      <c r="AL42" s="352" t="str">
        <f t="shared" si="13"/>
        <v/>
      </c>
      <c r="AM42" s="353" t="str">
        <f t="shared" si="14"/>
        <v/>
      </c>
      <c r="AN42" s="354"/>
      <c r="AO42" s="355"/>
      <c r="AP42" s="309" t="str">
        <f t="shared" si="15"/>
        <v/>
      </c>
      <c r="AQ42" s="309" t="str">
        <f t="shared" si="145"/>
        <v/>
      </c>
      <c r="AR42" s="309" t="str">
        <f t="shared" si="146"/>
        <v/>
      </c>
      <c r="AS42" s="356"/>
      <c r="AT42" s="357" t="str">
        <f t="shared" si="61"/>
        <v/>
      </c>
      <c r="AU42" s="312" t="str">
        <f t="shared" si="170"/>
        <v/>
      </c>
      <c r="AV42" s="794"/>
      <c r="AW42" s="795"/>
      <c r="AX42" s="795"/>
      <c r="AY42" s="795"/>
      <c r="AZ42" s="796"/>
      <c r="BA42" s="330" t="str">
        <f>IF(月="",31,IF(月=2,"",IF(OR(月=4,月=6,月=9,月=11),"",31)))</f>
        <v/>
      </c>
      <c r="BB42" s="358" t="str">
        <f t="shared" si="171"/>
        <v>火</v>
      </c>
      <c r="BC42" s="701">
        <v>31</v>
      </c>
      <c r="BD42" s="331" t="str">
        <f t="shared" si="147"/>
        <v/>
      </c>
      <c r="BE42" s="315" t="str">
        <f t="shared" si="63"/>
        <v/>
      </c>
      <c r="BF42" s="333" t="str">
        <f>IF(BA42="","",IF(ISNUMBER($F42),ROUND((DAY($F42)*24*60+HOUR($F42)*60+MINUTE($F42))/60,2),""))</f>
        <v/>
      </c>
      <c r="BG42" s="333" t="str">
        <f>IF(BA42="","",IF(ISNUMBER($G42),IF($G42&gt;$F42,ROUND((DAY($G42)*24*60+HOUR($G42)*60+MINUTE($G42))/60,2),ROUND((DAY($G42)*24*60+HOUR($G42)*60+MINUTE($G42))/60,2)+24),""))</f>
        <v/>
      </c>
      <c r="BH42" s="333" t="str">
        <f>IF(ISNUMBER(BF42),IF(AND($E42&lt;&gt;"",$K42&lt;&gt;8,$K42&lt;&gt;9),INDEX(所定ＴＢＬ,$E42,1),IF($BF42&lt;休出始業,休出始業,IF($BF42=INT($BF42/0.25)*0.25,$BF42,(INT($BF42/0.25)+1)*0.25))),"")</f>
        <v/>
      </c>
      <c r="BI42" s="333" t="str">
        <f>IF(ISNUMBER(BG42),IF(OR($E42="",$K42=8,$K42=9),$BH42+8.75,INDEX(所定ＴＢＬ,$E42,2)),"")</f>
        <v/>
      </c>
      <c r="BJ42" s="334" t="str">
        <f>IF(ISNUMBER(BF42),IF(OR($E42="",$K42=8,$K42=9),1,""),"")</f>
        <v/>
      </c>
      <c r="BK42" s="359" t="str">
        <f>IF(ISNUMBER(BF42),IF($BJ42=1,VLOOKUP($BH42,始業ＴＢＬ,7,FALSE),($E42-1)*10+1),"")</f>
        <v/>
      </c>
      <c r="BL42" s="360" t="str">
        <f>IF(ISNUMBER(BF42),IF($BJ42=1,BK42+1,($E42-1)*10+2),"")</f>
        <v/>
      </c>
      <c r="BM42" s="360" t="str">
        <f>IF(ISNUMBER(BF42),IF($BJ42=1,BL42+1,($E42-1)*10+3),"")</f>
        <v/>
      </c>
      <c r="BN42" s="361" t="str">
        <f t="shared" si="23"/>
        <v/>
      </c>
      <c r="BO42" s="362" t="str">
        <f t="shared" si="24"/>
        <v/>
      </c>
      <c r="BP42" s="363">
        <f t="shared" si="25"/>
        <v>0</v>
      </c>
      <c r="BQ42" s="364">
        <f t="shared" si="26"/>
        <v>0</v>
      </c>
      <c r="BR42" s="364" t="str">
        <f t="shared" si="27"/>
        <v/>
      </c>
      <c r="BS42" s="365" t="str">
        <f t="shared" si="65"/>
        <v/>
      </c>
      <c r="BT42" s="364" t="str">
        <f t="shared" si="28"/>
        <v/>
      </c>
      <c r="BU42" s="365" t="str">
        <f t="shared" si="66"/>
        <v/>
      </c>
      <c r="BV42" s="364" t="str">
        <f t="shared" si="29"/>
        <v/>
      </c>
      <c r="BW42" s="324" t="str">
        <f t="shared" si="67"/>
        <v/>
      </c>
      <c r="BX42" s="324" t="str">
        <f t="shared" si="68"/>
        <v/>
      </c>
      <c r="BY42" s="324" t="str">
        <f t="shared" si="69"/>
        <v/>
      </c>
      <c r="BZ42" s="324">
        <f t="shared" si="30"/>
        <v>0</v>
      </c>
      <c r="CA42" s="324" t="str">
        <f t="shared" si="31"/>
        <v/>
      </c>
      <c r="CB42" s="324">
        <f t="shared" si="32"/>
        <v>0</v>
      </c>
      <c r="CC42" s="324">
        <f t="shared" si="33"/>
        <v>0</v>
      </c>
      <c r="CD42" s="324" t="str">
        <f t="shared" si="34"/>
        <v/>
      </c>
      <c r="CE42" s="495">
        <f t="shared" si="70"/>
        <v>41</v>
      </c>
      <c r="CF42" s="339" t="str">
        <f t="shared" si="71"/>
        <v/>
      </c>
      <c r="CG42" s="340">
        <f t="shared" si="35"/>
        <v>0</v>
      </c>
      <c r="CH42" s="341" t="str">
        <f t="shared" si="36"/>
        <v/>
      </c>
      <c r="CI42" s="341" t="str">
        <f t="shared" si="148"/>
        <v/>
      </c>
      <c r="CJ42" s="488">
        <f t="shared" si="37"/>
        <v>0</v>
      </c>
      <c r="CK42" s="301" t="str">
        <f t="shared" si="38"/>
        <v/>
      </c>
      <c r="CL42" s="302" t="str">
        <f t="shared" si="39"/>
        <v/>
      </c>
      <c r="CM42" s="302" t="str">
        <f t="shared" si="40"/>
        <v/>
      </c>
      <c r="CN42" s="302" t="str">
        <f t="shared" si="41"/>
        <v/>
      </c>
      <c r="CO42" s="302" t="str">
        <f t="shared" si="42"/>
        <v/>
      </c>
      <c r="CP42" s="303" t="str">
        <f t="shared" si="43"/>
        <v/>
      </c>
      <c r="CQ42" s="302" t="str">
        <f t="shared" si="72"/>
        <v/>
      </c>
      <c r="CR42" s="304" t="str">
        <f t="shared" si="44"/>
        <v/>
      </c>
      <c r="CS42" s="342" t="str">
        <f t="shared" si="73"/>
        <v/>
      </c>
      <c r="CT42" s="343" t="str">
        <f t="shared" si="45"/>
        <v/>
      </c>
      <c r="CU42" s="342" t="str">
        <f t="shared" si="149"/>
        <v/>
      </c>
      <c r="CV42" s="342" t="str">
        <f t="shared" si="150"/>
        <v/>
      </c>
      <c r="CW42" s="344" t="str">
        <f t="shared" si="151"/>
        <v/>
      </c>
      <c r="CX42" s="343" t="str">
        <f t="shared" si="152"/>
        <v/>
      </c>
      <c r="CY42" s="466" t="str">
        <f t="shared" si="46"/>
        <v/>
      </c>
      <c r="CZ42" s="476" t="str">
        <f t="shared" si="47"/>
        <v/>
      </c>
      <c r="DA42" s="473" t="str">
        <f t="shared" si="48"/>
        <v/>
      </c>
      <c r="DB42" s="474" t="str">
        <f t="shared" si="49"/>
        <v/>
      </c>
      <c r="DC42" s="475">
        <f t="shared" si="74"/>
        <v>0</v>
      </c>
      <c r="DD42" s="476">
        <f t="shared" si="50"/>
        <v>0</v>
      </c>
      <c r="DE42" s="466">
        <f t="shared" si="51"/>
        <v>0</v>
      </c>
      <c r="DF42" s="342" t="str">
        <f t="shared" si="75"/>
        <v/>
      </c>
      <c r="DG42" s="343" t="str">
        <f t="shared" si="76"/>
        <v/>
      </c>
      <c r="DH42" s="326" t="str">
        <f t="shared" si="77"/>
        <v/>
      </c>
      <c r="DI42" s="366" t="str">
        <f t="shared" si="78"/>
        <v/>
      </c>
      <c r="DJ42" s="767">
        <f t="shared" si="79"/>
        <v>0</v>
      </c>
      <c r="DK42" s="768">
        <f t="shared" si="80"/>
        <v>0</v>
      </c>
      <c r="DL42" s="768">
        <f t="shared" si="81"/>
        <v>0</v>
      </c>
      <c r="DM42" s="768">
        <f t="shared" si="82"/>
        <v>0</v>
      </c>
      <c r="DN42" s="768">
        <f t="shared" si="83"/>
        <v>0</v>
      </c>
      <c r="DO42" s="769">
        <f t="shared" si="84"/>
        <v>0</v>
      </c>
      <c r="DP42" s="767">
        <f t="shared" si="85"/>
        <v>0</v>
      </c>
      <c r="DQ42" s="768">
        <f t="shared" si="86"/>
        <v>0</v>
      </c>
      <c r="DR42" s="768">
        <f t="shared" si="87"/>
        <v>0</v>
      </c>
      <c r="DS42" s="768">
        <f t="shared" si="88"/>
        <v>0</v>
      </c>
      <c r="DT42" s="768">
        <f t="shared" si="89"/>
        <v>0</v>
      </c>
      <c r="DU42" s="791">
        <f t="shared" si="90"/>
        <v>0</v>
      </c>
      <c r="DV42" s="791">
        <f t="shared" si="91"/>
        <v>0</v>
      </c>
      <c r="DW42" s="769">
        <f t="shared" si="92"/>
        <v>0</v>
      </c>
      <c r="DX42" s="767">
        <f t="shared" si="93"/>
        <v>0</v>
      </c>
      <c r="DY42" s="768">
        <f t="shared" si="94"/>
        <v>0</v>
      </c>
      <c r="DZ42" s="768">
        <f t="shared" si="95"/>
        <v>0</v>
      </c>
      <c r="EA42" s="768">
        <f t="shared" si="96"/>
        <v>0</v>
      </c>
      <c r="EB42" s="768">
        <f t="shared" si="97"/>
        <v>0</v>
      </c>
      <c r="EC42" s="791">
        <f t="shared" si="98"/>
        <v>0</v>
      </c>
      <c r="ED42" s="791">
        <f t="shared" si="99"/>
        <v>0</v>
      </c>
      <c r="EE42" s="769">
        <f t="shared" si="100"/>
        <v>0</v>
      </c>
      <c r="EF42" s="767">
        <f t="shared" si="101"/>
        <v>0</v>
      </c>
      <c r="EG42" s="768">
        <f t="shared" si="102"/>
        <v>0</v>
      </c>
      <c r="EH42" s="768">
        <f t="shared" si="103"/>
        <v>0</v>
      </c>
      <c r="EI42" s="768">
        <f t="shared" si="104"/>
        <v>0</v>
      </c>
      <c r="EJ42" s="768">
        <f t="shared" si="105"/>
        <v>0</v>
      </c>
      <c r="EK42" s="791">
        <f t="shared" si="106"/>
        <v>0</v>
      </c>
      <c r="EL42" s="791">
        <f t="shared" si="107"/>
        <v>0</v>
      </c>
      <c r="EM42" s="769">
        <f t="shared" si="108"/>
        <v>0</v>
      </c>
      <c r="EN42" s="767">
        <f t="shared" si="109"/>
        <v>0</v>
      </c>
      <c r="EO42" s="768">
        <f t="shared" si="110"/>
        <v>0</v>
      </c>
      <c r="EP42" s="768">
        <f t="shared" si="111"/>
        <v>0</v>
      </c>
      <c r="EQ42" s="768">
        <f t="shared" si="112"/>
        <v>0</v>
      </c>
      <c r="ER42" s="768">
        <f t="shared" si="113"/>
        <v>0</v>
      </c>
      <c r="ES42" s="791">
        <f t="shared" si="114"/>
        <v>0</v>
      </c>
      <c r="ET42" s="791">
        <f t="shared" si="115"/>
        <v>0</v>
      </c>
      <c r="EU42" s="769">
        <f t="shared" si="116"/>
        <v>0</v>
      </c>
      <c r="EV42" s="767">
        <f t="shared" si="117"/>
        <v>0</v>
      </c>
      <c r="EW42" s="768">
        <f t="shared" si="118"/>
        <v>0</v>
      </c>
      <c r="EX42" s="768">
        <f t="shared" si="119"/>
        <v>0</v>
      </c>
      <c r="EY42" s="768">
        <f t="shared" si="120"/>
        <v>0</v>
      </c>
      <c r="EZ42" s="768">
        <f t="shared" si="121"/>
        <v>0</v>
      </c>
      <c r="FA42" s="791">
        <f t="shared" si="122"/>
        <v>0</v>
      </c>
      <c r="FB42" s="791">
        <f t="shared" si="123"/>
        <v>0</v>
      </c>
      <c r="FC42" s="769">
        <f t="shared" si="124"/>
        <v>0</v>
      </c>
      <c r="FD42" s="767">
        <f t="shared" si="125"/>
        <v>0</v>
      </c>
      <c r="FE42" s="768">
        <f t="shared" si="126"/>
        <v>0</v>
      </c>
      <c r="FF42" s="768">
        <f t="shared" si="127"/>
        <v>0</v>
      </c>
      <c r="FG42" s="768">
        <f t="shared" si="128"/>
        <v>0</v>
      </c>
      <c r="FH42" s="768">
        <f t="shared" si="129"/>
        <v>0</v>
      </c>
      <c r="FI42" s="791">
        <f t="shared" si="130"/>
        <v>0</v>
      </c>
      <c r="FJ42" s="791">
        <f t="shared" si="131"/>
        <v>0</v>
      </c>
      <c r="FK42" s="769">
        <f t="shared" si="132"/>
        <v>0</v>
      </c>
      <c r="FL42" s="776">
        <f t="shared" si="162"/>
        <v>3</v>
      </c>
      <c r="FM42" s="777">
        <f t="shared" si="163"/>
        <v>3</v>
      </c>
      <c r="FN42" s="777">
        <f t="shared" si="164"/>
        <v>3</v>
      </c>
      <c r="FO42" s="777">
        <f t="shared" si="165"/>
        <v>4</v>
      </c>
      <c r="FP42" s="777">
        <f t="shared" si="166"/>
        <v>4</v>
      </c>
      <c r="FQ42" s="787">
        <f t="shared" si="167"/>
        <v>4</v>
      </c>
      <c r="FR42" s="787">
        <f t="shared" si="168"/>
        <v>3</v>
      </c>
      <c r="FS42" s="778">
        <f t="shared" si="169"/>
        <v>3</v>
      </c>
      <c r="FT42" s="784">
        <f t="shared" si="154"/>
        <v>0</v>
      </c>
      <c r="FU42" s="785">
        <f t="shared" si="155"/>
        <v>0</v>
      </c>
      <c r="FV42" s="785">
        <f t="shared" si="156"/>
        <v>0</v>
      </c>
      <c r="FW42" s="785">
        <f t="shared" si="157"/>
        <v>0</v>
      </c>
      <c r="FX42" s="785">
        <f t="shared" si="158"/>
        <v>0</v>
      </c>
      <c r="FY42" s="785">
        <f t="shared" si="159"/>
        <v>0</v>
      </c>
      <c r="FZ42" s="785">
        <f t="shared" si="160"/>
        <v>0</v>
      </c>
      <c r="GA42" s="786">
        <f t="shared" si="161"/>
        <v>0</v>
      </c>
      <c r="GB42" s="781">
        <f t="shared" si="133"/>
        <v>18</v>
      </c>
      <c r="GC42" s="771">
        <f t="shared" si="134"/>
        <v>19.75</v>
      </c>
      <c r="GD42" s="771">
        <f t="shared" si="135"/>
        <v>20</v>
      </c>
      <c r="GE42" s="771">
        <f t="shared" si="136"/>
        <v>22.25</v>
      </c>
      <c r="GF42" s="771">
        <f t="shared" si="137"/>
        <v>26.75</v>
      </c>
      <c r="GG42" s="771">
        <f t="shared" si="138"/>
        <v>27</v>
      </c>
      <c r="GH42" s="781">
        <f t="shared" si="139"/>
        <v>32.75</v>
      </c>
      <c r="GI42" s="772">
        <f t="shared" si="140"/>
        <v>33</v>
      </c>
      <c r="GJ42" s="555">
        <f t="shared" si="141"/>
        <v>0</v>
      </c>
      <c r="GK42" s="811"/>
      <c r="GL42" s="345"/>
      <c r="GM42" s="329" t="str">
        <f t="shared" si="142"/>
        <v/>
      </c>
      <c r="GN42" s="484" t="str">
        <f t="shared" si="143"/>
        <v/>
      </c>
      <c r="GO42" s="329" t="str">
        <f t="shared" si="144"/>
        <v/>
      </c>
      <c r="GP42" s="116"/>
    </row>
    <row r="43" spans="1:198" ht="21.9" customHeight="1" thickTop="1" thickBot="1">
      <c r="A43" s="116"/>
      <c r="B43" s="586"/>
      <c r="C43" s="650" t="s">
        <v>183</v>
      </c>
      <c r="D43" s="805" t="str">
        <f>IF($C42="土",1,"")</f>
        <v/>
      </c>
      <c r="E43" s="649"/>
      <c r="F43" s="594"/>
      <c r="G43" s="650" t="s">
        <v>79</v>
      </c>
      <c r="H43" s="368">
        <f>SUM(H12:H42)</f>
        <v>0</v>
      </c>
      <c r="I43" s="483">
        <f>IF(H43=0,0,FLOOR(ROUND((DAY(H43)*24*60+HOUR(H43)*60+MINUTE(H43))/60,2),0.25))</f>
        <v>0</v>
      </c>
      <c r="J43" s="702"/>
      <c r="K43" s="702"/>
      <c r="L43" s="703"/>
      <c r="M43" s="703" t="s">
        <v>119</v>
      </c>
      <c r="N43" s="369">
        <f>SUM(N12:N42)</f>
        <v>0</v>
      </c>
      <c r="O43" s="370">
        <f>SUM(O12:O42)</f>
        <v>0</v>
      </c>
      <c r="P43" s="371">
        <f>SUM(P12:P42)</f>
        <v>0</v>
      </c>
      <c r="Q43" s="372">
        <f>COUNT(Q12:Q42)</f>
        <v>0</v>
      </c>
      <c r="R43" s="373">
        <f t="shared" ref="R43:Z43" si="174">COUNT(R12:R42)</f>
        <v>0</v>
      </c>
      <c r="S43" s="374">
        <f t="shared" si="174"/>
        <v>0</v>
      </c>
      <c r="T43" s="374">
        <f t="shared" si="174"/>
        <v>0</v>
      </c>
      <c r="U43" s="374">
        <f t="shared" si="174"/>
        <v>0</v>
      </c>
      <c r="V43" s="374">
        <f t="shared" si="174"/>
        <v>0</v>
      </c>
      <c r="W43" s="373">
        <f t="shared" si="174"/>
        <v>0</v>
      </c>
      <c r="X43" s="374">
        <f t="shared" si="174"/>
        <v>0</v>
      </c>
      <c r="Y43" s="375">
        <f t="shared" si="174"/>
        <v>0</v>
      </c>
      <c r="Z43" s="375">
        <f t="shared" si="174"/>
        <v>0</v>
      </c>
      <c r="AA43" s="375">
        <f>COUNT(AA12:AA42)</f>
        <v>0</v>
      </c>
      <c r="AB43" s="375">
        <f>COUNT(AB12:AB42)</f>
        <v>0</v>
      </c>
      <c r="AC43" s="520">
        <f t="shared" ref="AC43:AI43" si="175">INT(SUM(AC12:AC42)/0.25)*0.25</f>
        <v>0</v>
      </c>
      <c r="AD43" s="521">
        <f t="shared" si="175"/>
        <v>0</v>
      </c>
      <c r="AE43" s="521">
        <f t="shared" si="175"/>
        <v>0</v>
      </c>
      <c r="AF43" s="521">
        <f t="shared" si="175"/>
        <v>0</v>
      </c>
      <c r="AG43" s="521">
        <f t="shared" si="175"/>
        <v>0</v>
      </c>
      <c r="AH43" s="521">
        <f t="shared" si="175"/>
        <v>0</v>
      </c>
      <c r="AI43" s="521">
        <f t="shared" si="175"/>
        <v>0</v>
      </c>
      <c r="AJ43" s="522" t="str">
        <f>IF(管理&lt;&gt;"",INT(SUM(AJ12:AJ42)/0.25)*0.25,"")</f>
        <v/>
      </c>
      <c r="AK43" s="523">
        <f>INT(SUM(AK12:AK42)/0.25)*0.25</f>
        <v>0</v>
      </c>
      <c r="AL43" s="376">
        <f>INT(SUM(AL12:AL42)/0.25)*0.25</f>
        <v>0</v>
      </c>
      <c r="AM43" s="377">
        <f>INT(SUM(AM12:AM42)/0.25)*0.25</f>
        <v>0</v>
      </c>
      <c r="AN43" s="553"/>
      <c r="AO43" s="554"/>
      <c r="AP43" s="378">
        <f>SUM(AP12:AP42)</f>
        <v>0</v>
      </c>
      <c r="AQ43" s="379">
        <f>SUM(AQ12:AQ42)</f>
        <v>0</v>
      </c>
      <c r="AR43" s="379">
        <f>SUM(AR12:AR42)</f>
        <v>0</v>
      </c>
      <c r="AS43" s="380"/>
      <c r="AT43" s="800">
        <f>SUM(AT12:AT42)</f>
        <v>0</v>
      </c>
      <c r="AU43" s="801">
        <f>SUM(AU12:AU42)</f>
        <v>0</v>
      </c>
      <c r="AV43" s="401"/>
      <c r="AW43" s="401"/>
      <c r="AX43" s="401"/>
      <c r="AY43" s="401"/>
      <c r="AZ43" s="401"/>
      <c r="BA43" s="381"/>
      <c r="BB43" s="381"/>
      <c r="BC43" s="681"/>
      <c r="BD43" s="682"/>
      <c r="BE43" s="681"/>
      <c r="BF43" s="683"/>
      <c r="BG43" s="683"/>
      <c r="BH43" s="683"/>
      <c r="BI43" s="683"/>
      <c r="BJ43" s="683"/>
      <c r="BK43" s="683"/>
      <c r="BL43" s="683"/>
      <c r="BM43" s="683"/>
      <c r="BN43" s="683"/>
      <c r="BO43" s="625" t="s">
        <v>80</v>
      </c>
      <c r="BP43" s="684">
        <f t="shared" ref="BP43:BV43" si="176">SUM(BP12:BP42)</f>
        <v>0</v>
      </c>
      <c r="BQ43" s="685">
        <f t="shared" si="176"/>
        <v>0</v>
      </c>
      <c r="BR43" s="685">
        <f t="shared" si="176"/>
        <v>0</v>
      </c>
      <c r="BS43" s="686">
        <f t="shared" si="176"/>
        <v>0</v>
      </c>
      <c r="BT43" s="685">
        <f t="shared" si="176"/>
        <v>0</v>
      </c>
      <c r="BU43" s="686">
        <f t="shared" si="176"/>
        <v>0</v>
      </c>
      <c r="BV43" s="685">
        <f t="shared" si="176"/>
        <v>0</v>
      </c>
      <c r="BW43" s="685"/>
      <c r="BX43" s="685"/>
      <c r="BY43" s="685"/>
      <c r="BZ43" s="685"/>
      <c r="CA43" s="685"/>
      <c r="CB43" s="685"/>
      <c r="CC43" s="685"/>
      <c r="CD43" s="685"/>
      <c r="CE43" s="685"/>
      <c r="CF43" s="685">
        <f>SUM(CF12:CF42)</f>
        <v>0</v>
      </c>
      <c r="CG43" s="686">
        <f>SUM(CG12:CG42)</f>
        <v>0</v>
      </c>
      <c r="CH43" s="687">
        <f>SUM(CH12:CH42)</f>
        <v>0</v>
      </c>
      <c r="CI43" s="687">
        <f>SUM(CI12:CI42)</f>
        <v>0</v>
      </c>
      <c r="CJ43" s="688"/>
      <c r="CK43" s="689">
        <f>IF(管理="",INT(SUM(CK12:CK42)/0.25)*0.25,"")</f>
        <v>0</v>
      </c>
      <c r="CL43" s="690">
        <f>INT(SUM(CL12:CL42)/0.25)*0.25</f>
        <v>0</v>
      </c>
      <c r="CM43" s="690">
        <f>INT(SUM(CM12:CM42)/0.25)*0.25</f>
        <v>0</v>
      </c>
      <c r="CN43" s="690">
        <f>IF(管理="",INT(SUM(CN12:CN42)/0.25)*0.25,"")</f>
        <v>0</v>
      </c>
      <c r="CO43" s="690">
        <f>INT(SUM(CO12:CO42)/0.25)*0.25</f>
        <v>0</v>
      </c>
      <c r="CP43" s="690">
        <f>IF(管理="",INT(SUM(CP12:CP42)/0.25)*0.25,"")</f>
        <v>0</v>
      </c>
      <c r="CQ43" s="690">
        <f>INT(SUM(CQ12:CQ42)/0.25)*0.25</f>
        <v>0</v>
      </c>
      <c r="CR43" s="691" t="str">
        <f>IF(管理=1,INT(SUM(CR12:CR42)/0.25)*0.25,"")</f>
        <v/>
      </c>
      <c r="CS43" s="692"/>
      <c r="CT43" s="693"/>
      <c r="CU43" s="694">
        <f>SUM(CU12:CU42)</f>
        <v>0</v>
      </c>
      <c r="CV43" s="692">
        <f t="shared" ref="CV43:DI43" si="177">SUM(CV12:CV42)</f>
        <v>0</v>
      </c>
      <c r="CW43" s="695">
        <f t="shared" si="177"/>
        <v>0</v>
      </c>
      <c r="CX43" s="693">
        <f t="shared" si="177"/>
        <v>0</v>
      </c>
      <c r="CY43" s="694"/>
      <c r="CZ43" s="694"/>
      <c r="DA43" s="694"/>
      <c r="DB43" s="694"/>
      <c r="DC43" s="694"/>
      <c r="DD43" s="694"/>
      <c r="DE43" s="694"/>
      <c r="DF43" s="692">
        <f t="shared" si="177"/>
        <v>0</v>
      </c>
      <c r="DG43" s="693">
        <f t="shared" si="177"/>
        <v>0</v>
      </c>
      <c r="DH43" s="692">
        <f t="shared" si="177"/>
        <v>0</v>
      </c>
      <c r="DI43" s="696">
        <f t="shared" si="177"/>
        <v>0</v>
      </c>
      <c r="DJ43" s="697"/>
      <c r="DK43" s="697"/>
      <c r="DL43" s="697"/>
      <c r="DM43" s="697"/>
      <c r="DN43" s="697"/>
      <c r="DO43" s="697"/>
      <c r="DP43" s="697"/>
      <c r="DQ43" s="697"/>
      <c r="DR43" s="697"/>
      <c r="DS43" s="697"/>
      <c r="DT43" s="697"/>
      <c r="DU43" s="697"/>
      <c r="DV43" s="697"/>
      <c r="DW43" s="697"/>
      <c r="DX43" s="697"/>
      <c r="DY43" s="697"/>
      <c r="DZ43" s="697"/>
      <c r="EA43" s="697"/>
      <c r="EB43" s="697"/>
      <c r="EC43" s="697"/>
      <c r="ED43" s="697"/>
      <c r="EE43" s="697"/>
      <c r="EF43" s="697"/>
      <c r="EG43" s="697"/>
      <c r="EH43" s="697"/>
      <c r="EI43" s="697"/>
      <c r="EJ43" s="697"/>
      <c r="EK43" s="697"/>
      <c r="EL43" s="697"/>
      <c r="EM43" s="697"/>
      <c r="EN43" s="697"/>
      <c r="EO43" s="697"/>
      <c r="EP43" s="697"/>
      <c r="EQ43" s="697"/>
      <c r="ER43" s="697"/>
      <c r="ES43" s="697"/>
      <c r="ET43" s="697"/>
      <c r="EU43" s="697"/>
      <c r="EV43" s="697"/>
      <c r="EW43" s="697"/>
      <c r="EX43" s="697"/>
      <c r="EY43" s="697"/>
      <c r="EZ43" s="697"/>
      <c r="FA43" s="697"/>
      <c r="FB43" s="697"/>
      <c r="FC43" s="697"/>
      <c r="FD43" s="697"/>
      <c r="FE43" s="697"/>
      <c r="FF43" s="697"/>
      <c r="FG43" s="697"/>
      <c r="FH43" s="697"/>
      <c r="FI43" s="697"/>
      <c r="FJ43" s="697"/>
      <c r="FK43" s="697"/>
      <c r="FL43" s="697"/>
      <c r="FM43" s="697"/>
      <c r="FN43" s="697"/>
      <c r="FO43" s="697"/>
      <c r="FP43" s="697"/>
      <c r="FQ43" s="697"/>
      <c r="FR43" s="697"/>
      <c r="FS43" s="697"/>
      <c r="FT43" s="697"/>
      <c r="FU43" s="697"/>
      <c r="FV43" s="697"/>
      <c r="FW43" s="697"/>
      <c r="FX43" s="697"/>
      <c r="FY43" s="697"/>
      <c r="FZ43" s="697"/>
      <c r="GA43" s="697"/>
      <c r="GB43" s="697"/>
      <c r="GC43" s="697"/>
      <c r="GD43" s="697"/>
      <c r="GE43" s="697"/>
      <c r="GF43" s="697"/>
      <c r="GG43" s="697"/>
      <c r="GH43" s="697"/>
      <c r="GI43" s="697"/>
      <c r="GJ43" s="697"/>
      <c r="GK43" s="698" t="s">
        <v>120</v>
      </c>
      <c r="GL43" s="382">
        <f>SUM($GN43:$GO43)</f>
        <v>0</v>
      </c>
      <c r="GM43" s="383">
        <f>SUM($GM12:$GM42)</f>
        <v>0</v>
      </c>
      <c r="GN43" s="383">
        <f>INT(SUM($GN12:$GN42)/0.25)*0.25</f>
        <v>0</v>
      </c>
      <c r="GO43" s="383">
        <f>INT(SUM($GO12:$GO42)/0.25)*0.25</f>
        <v>0</v>
      </c>
      <c r="GP43" s="384"/>
    </row>
    <row r="44" spans="1:198" ht="28.2" customHeight="1" thickTop="1" thickBot="1">
      <c r="A44" s="116"/>
      <c r="B44" s="651" t="s">
        <v>126</v>
      </c>
      <c r="C44" s="652"/>
      <c r="D44" s="385"/>
      <c r="E44" s="386"/>
      <c r="F44" s="387">
        <f>COUNT(E12:E42)</f>
        <v>19</v>
      </c>
      <c r="G44" s="586"/>
      <c r="H44" s="664" t="s">
        <v>157</v>
      </c>
      <c r="I44" s="656"/>
      <c r="J44" s="656"/>
      <c r="K44" s="594"/>
      <c r="L44" s="665"/>
      <c r="M44" s="665"/>
      <c r="N44" s="666" t="s">
        <v>162</v>
      </c>
      <c r="O44" s="647"/>
      <c r="P44" s="647"/>
      <c r="Q44" s="660" t="s">
        <v>29</v>
      </c>
      <c r="R44" s="660" t="s">
        <v>314</v>
      </c>
      <c r="S44" s="660" t="s">
        <v>284</v>
      </c>
      <c r="T44" s="660" t="s">
        <v>81</v>
      </c>
      <c r="U44" s="660" t="s">
        <v>31</v>
      </c>
      <c r="V44" s="716" t="s">
        <v>315</v>
      </c>
      <c r="W44" s="716" t="s">
        <v>316</v>
      </c>
      <c r="X44" s="660" t="s">
        <v>317</v>
      </c>
      <c r="Y44" s="716" t="s">
        <v>320</v>
      </c>
      <c r="Z44" s="660" t="s">
        <v>291</v>
      </c>
      <c r="AA44" s="660" t="s">
        <v>286</v>
      </c>
      <c r="AB44" s="660" t="s">
        <v>318</v>
      </c>
      <c r="AC44" s="660"/>
      <c r="AD44" s="667" t="s">
        <v>111</v>
      </c>
      <c r="AE44" s="667" t="s">
        <v>206</v>
      </c>
      <c r="AF44" s="667" t="s">
        <v>200</v>
      </c>
      <c r="AG44" s="668" t="s">
        <v>207</v>
      </c>
      <c r="AH44" s="668" t="s">
        <v>208</v>
      </c>
      <c r="AI44" s="667" t="s">
        <v>209</v>
      </c>
      <c r="AJ44" s="804" t="s">
        <v>377</v>
      </c>
      <c r="AK44" s="667"/>
      <c r="AL44" s="669" t="s">
        <v>35</v>
      </c>
      <c r="AM44" s="669" t="s">
        <v>36</v>
      </c>
      <c r="AN44" s="670"/>
      <c r="AO44" s="618"/>
      <c r="AP44" s="671" t="s">
        <v>82</v>
      </c>
      <c r="AQ44" s="672" t="s">
        <v>188</v>
      </c>
      <c r="AR44" s="672" t="s">
        <v>187</v>
      </c>
      <c r="AS44" s="673"/>
      <c r="AT44" s="673" t="s">
        <v>121</v>
      </c>
      <c r="AU44" s="673"/>
      <c r="AV44" s="673"/>
      <c r="AW44" s="673"/>
      <c r="AX44" s="673"/>
      <c r="AY44" s="673"/>
      <c r="AZ44" s="673"/>
      <c r="BA44" s="673"/>
      <c r="BB44" s="673"/>
      <c r="BC44" s="673"/>
      <c r="BD44" s="673"/>
      <c r="BE44" s="634"/>
      <c r="BF44" s="634"/>
      <c r="BG44" s="589"/>
      <c r="BH44" s="634"/>
      <c r="BI44" s="674"/>
      <c r="BJ44" s="675"/>
      <c r="BK44" s="675"/>
      <c r="BL44" s="675"/>
      <c r="BM44" s="675"/>
      <c r="BN44" s="675"/>
      <c r="BO44" s="675"/>
      <c r="BP44" s="675"/>
      <c r="BQ44" s="675"/>
      <c r="BR44" s="675"/>
      <c r="BS44" s="675"/>
      <c r="BT44" s="676"/>
      <c r="BU44" s="676"/>
      <c r="BV44" s="676"/>
      <c r="BW44" s="675"/>
      <c r="BX44" s="675"/>
      <c r="BY44" s="675"/>
      <c r="BZ44" s="675"/>
      <c r="CA44" s="675"/>
      <c r="CB44" s="675"/>
      <c r="CC44" s="676"/>
      <c r="CD44" s="675"/>
      <c r="CE44" s="675"/>
      <c r="CF44" s="675"/>
      <c r="CG44" s="675"/>
      <c r="CH44" s="675"/>
      <c r="CI44" s="675"/>
      <c r="CJ44" s="675"/>
      <c r="CK44" s="660"/>
      <c r="CL44" s="660"/>
      <c r="CM44" s="660"/>
      <c r="CN44" s="660"/>
      <c r="CO44" s="660"/>
      <c r="CP44" s="660"/>
      <c r="CQ44" s="660"/>
      <c r="CR44" s="660"/>
      <c r="CS44" s="660"/>
      <c r="CT44" s="675"/>
      <c r="CU44" s="675"/>
      <c r="CV44" s="675"/>
      <c r="CW44" s="675"/>
      <c r="CX44" s="675"/>
      <c r="CY44" s="675"/>
      <c r="CZ44" s="675"/>
      <c r="DA44" s="675"/>
      <c r="DB44" s="675"/>
      <c r="DC44" s="675"/>
      <c r="DD44" s="675"/>
      <c r="DE44" s="675"/>
      <c r="DF44" s="675"/>
      <c r="DG44" s="675"/>
      <c r="DH44" s="675"/>
      <c r="DI44" s="677"/>
      <c r="DJ44" s="677"/>
      <c r="DK44" s="677"/>
      <c r="DL44" s="677"/>
      <c r="DM44" s="677"/>
      <c r="DN44" s="677"/>
      <c r="DO44" s="677"/>
      <c r="DP44" s="677"/>
      <c r="DQ44" s="677"/>
      <c r="DR44" s="677"/>
      <c r="DS44" s="677"/>
      <c r="DT44" s="677"/>
      <c r="DU44" s="677"/>
      <c r="DV44" s="677"/>
      <c r="DW44" s="677"/>
      <c r="DX44" s="677"/>
      <c r="DY44" s="677"/>
      <c r="DZ44" s="677"/>
      <c r="EA44" s="677"/>
      <c r="EB44" s="677"/>
      <c r="EC44" s="677"/>
      <c r="ED44" s="677"/>
      <c r="EE44" s="677"/>
      <c r="EF44" s="677"/>
      <c r="EG44" s="677"/>
      <c r="EH44" s="677"/>
      <c r="EI44" s="677"/>
      <c r="EJ44" s="677"/>
      <c r="EK44" s="677"/>
      <c r="EL44" s="677"/>
      <c r="EM44" s="677"/>
      <c r="EN44" s="677"/>
      <c r="EO44" s="677"/>
      <c r="EP44" s="677"/>
      <c r="EQ44" s="677"/>
      <c r="ER44" s="677"/>
      <c r="ES44" s="677"/>
      <c r="ET44" s="677"/>
      <c r="EU44" s="677"/>
      <c r="EV44" s="677"/>
      <c r="EW44" s="677"/>
      <c r="EX44" s="677"/>
      <c r="EY44" s="677"/>
      <c r="EZ44" s="677"/>
      <c r="FA44" s="677"/>
      <c r="FB44" s="677"/>
      <c r="FC44" s="677"/>
      <c r="FD44" s="677"/>
      <c r="FE44" s="677"/>
      <c r="FF44" s="677"/>
      <c r="FG44" s="677"/>
      <c r="FH44" s="677"/>
      <c r="FI44" s="677"/>
      <c r="FJ44" s="677"/>
      <c r="FK44" s="677"/>
      <c r="FL44" s="677"/>
      <c r="FM44" s="677"/>
      <c r="FN44" s="677"/>
      <c r="FO44" s="677"/>
      <c r="FP44" s="677"/>
      <c r="FQ44" s="677"/>
      <c r="FR44" s="677"/>
      <c r="FS44" s="677"/>
      <c r="FT44" s="677"/>
      <c r="FU44" s="677"/>
      <c r="FV44" s="677"/>
      <c r="FW44" s="677"/>
      <c r="FX44" s="677"/>
      <c r="FY44" s="677"/>
      <c r="FZ44" s="677"/>
      <c r="GA44" s="677"/>
      <c r="GB44" s="677"/>
      <c r="GC44" s="677"/>
      <c r="GD44" s="677"/>
      <c r="GE44" s="677"/>
      <c r="GF44" s="677"/>
      <c r="GG44" s="677"/>
      <c r="GH44" s="677"/>
      <c r="GI44" s="677"/>
      <c r="GJ44" s="677" t="s">
        <v>117</v>
      </c>
      <c r="GK44" s="678" t="s">
        <v>48</v>
      </c>
      <c r="GL44" s="390" t="s">
        <v>49</v>
      </c>
      <c r="GM44" s="390" t="s">
        <v>50</v>
      </c>
      <c r="GN44" s="390" t="s">
        <v>51</v>
      </c>
      <c r="GO44" s="390" t="s">
        <v>33</v>
      </c>
      <c r="GP44" s="384"/>
    </row>
    <row r="45" spans="1:198" ht="25" customHeight="1" thickTop="1" thickBot="1">
      <c r="B45" s="594"/>
      <c r="C45" s="653"/>
      <c r="D45" s="594"/>
      <c r="E45" s="649"/>
      <c r="F45" s="655" t="str">
        <f>IF(F44=AO6,"","???就業日数と標準日数が不一致???")</f>
        <v/>
      </c>
      <c r="G45" s="656"/>
      <c r="H45" s="656"/>
      <c r="I45" s="656"/>
      <c r="J45" s="656"/>
      <c r="K45" s="594"/>
      <c r="L45" s="657"/>
      <c r="M45" s="658" t="s">
        <v>181</v>
      </c>
      <c r="N45" s="392"/>
      <c r="O45" s="393">
        <f>SUM(N43:P43)</f>
        <v>0</v>
      </c>
      <c r="P45" s="394"/>
      <c r="Q45" s="395">
        <f>Q43</f>
        <v>0</v>
      </c>
      <c r="R45" s="396">
        <f t="shared" ref="R45:AB45" si="178">R43</f>
        <v>0</v>
      </c>
      <c r="S45" s="374">
        <f t="shared" si="178"/>
        <v>0</v>
      </c>
      <c r="T45" s="374">
        <f t="shared" si="178"/>
        <v>0</v>
      </c>
      <c r="U45" s="374">
        <f t="shared" si="178"/>
        <v>0</v>
      </c>
      <c r="V45" s="374">
        <f t="shared" si="178"/>
        <v>0</v>
      </c>
      <c r="W45" s="374">
        <f t="shared" si="178"/>
        <v>0</v>
      </c>
      <c r="X45" s="374">
        <f t="shared" si="178"/>
        <v>0</v>
      </c>
      <c r="Y45" s="374">
        <f t="shared" si="178"/>
        <v>0</v>
      </c>
      <c r="Z45" s="374">
        <f t="shared" si="178"/>
        <v>0</v>
      </c>
      <c r="AA45" s="374">
        <f t="shared" si="178"/>
        <v>0</v>
      </c>
      <c r="AB45" s="489">
        <f t="shared" si="178"/>
        <v>0</v>
      </c>
      <c r="AC45" s="490"/>
      <c r="AD45" s="548">
        <f>IF(管理&lt;&gt;"",0,SUM($AC43,$AD43,$I43))</f>
        <v>0</v>
      </c>
      <c r="AE45" s="549">
        <f>IF(OR(管理="",管理=1,管理=2),$AD43+$AE43,0)</f>
        <v>0</v>
      </c>
      <c r="AF45" s="550">
        <f>IF(管理&lt;&gt;"",0,$AF43)</f>
        <v>0</v>
      </c>
      <c r="AG45" s="550">
        <f>IF(OR(管理="",管理=1,管理=2),$AG43,0)</f>
        <v>0</v>
      </c>
      <c r="AH45" s="550">
        <f>IF(管理&lt;&gt;"",0,$AH43)</f>
        <v>0</v>
      </c>
      <c r="AI45" s="551">
        <f>IF(OR(管理="",管理=1,管理=2),$AI43,0)</f>
        <v>0</v>
      </c>
      <c r="AJ45" s="552" t="str">
        <f>IF(管理&lt;&gt;"",SUM($AJ43,$I43,$AR43),"")</f>
        <v/>
      </c>
      <c r="AK45" s="491"/>
      <c r="AL45" s="492">
        <f>IF(OR(管理="",管理=2,管理=3),AL43,0)</f>
        <v>0</v>
      </c>
      <c r="AM45" s="397">
        <f>IF(OR(管理="",管理=2,管理=3),AM43,0)</f>
        <v>0</v>
      </c>
      <c r="AN45" s="398"/>
      <c r="AO45" s="399" t="s">
        <v>112</v>
      </c>
      <c r="AP45" s="400">
        <f>IF(OR(管理="",管理=2,管理=3),AP43,0)</f>
        <v>0</v>
      </c>
      <c r="AQ45" s="679"/>
      <c r="AR45" s="679"/>
      <c r="AS45" s="680"/>
      <c r="AT45" s="802">
        <f>SUM(AT43:AU43)</f>
        <v>0</v>
      </c>
      <c r="AU45" s="401"/>
      <c r="AV45" s="401"/>
      <c r="AW45" s="401"/>
      <c r="AX45" s="401"/>
      <c r="AY45" s="401"/>
      <c r="AZ45" s="401"/>
      <c r="BA45" s="401"/>
      <c r="BB45" s="401"/>
      <c r="BC45" s="401"/>
      <c r="BD45" s="401"/>
      <c r="BE45" s="136"/>
      <c r="BF45" s="136"/>
      <c r="BG45" s="118"/>
      <c r="BH45" s="136"/>
      <c r="BI45" s="118"/>
      <c r="BJ45" s="402"/>
      <c r="BK45" s="402"/>
      <c r="BL45" s="402"/>
      <c r="BO45" s="388"/>
      <c r="BP45" s="388"/>
      <c r="BQ45" s="388"/>
      <c r="BR45" s="388"/>
      <c r="BS45" s="388"/>
      <c r="BT45" s="389"/>
      <c r="BU45" s="389"/>
      <c r="BV45" s="389"/>
      <c r="BW45" s="388"/>
      <c r="BX45" s="388"/>
      <c r="BY45" s="388"/>
      <c r="BZ45" s="388"/>
      <c r="CA45" s="388"/>
      <c r="CB45" s="388"/>
      <c r="CC45" s="389"/>
      <c r="CD45" s="388"/>
      <c r="CE45" s="388"/>
      <c r="CF45" s="388"/>
      <c r="CG45" s="388"/>
      <c r="CH45" s="388"/>
      <c r="CI45" s="388"/>
      <c r="CJ45" s="388"/>
      <c r="CK45" s="490"/>
      <c r="CL45" s="490"/>
      <c r="CM45" s="490"/>
      <c r="CN45" s="490"/>
      <c r="CO45" s="490"/>
      <c r="CP45" s="490"/>
      <c r="CQ45" s="490"/>
      <c r="CR45" s="490"/>
      <c r="CS45" s="490"/>
      <c r="CT45" s="388"/>
      <c r="CU45" s="388"/>
      <c r="CV45" s="388"/>
      <c r="CW45" s="388"/>
      <c r="CX45" s="388"/>
      <c r="CY45" s="388"/>
      <c r="CZ45" s="388"/>
      <c r="DA45" s="388"/>
      <c r="DB45" s="388"/>
      <c r="DC45" s="388"/>
      <c r="DD45" s="388"/>
      <c r="DE45" s="388"/>
      <c r="DF45" s="388"/>
      <c r="DG45" s="388"/>
      <c r="DH45" s="388"/>
      <c r="DI45" s="403"/>
      <c r="DJ45" s="403"/>
      <c r="DK45" s="403"/>
      <c r="DL45" s="403"/>
      <c r="DM45" s="403"/>
      <c r="DN45" s="403"/>
      <c r="DO45" s="403"/>
      <c r="DP45" s="403"/>
      <c r="DQ45" s="403"/>
      <c r="DR45" s="403"/>
      <c r="DS45" s="403"/>
      <c r="DT45" s="403"/>
      <c r="DU45" s="403"/>
      <c r="DV45" s="403"/>
      <c r="DW45" s="403"/>
      <c r="DX45" s="403"/>
      <c r="DY45" s="403"/>
      <c r="DZ45" s="403"/>
      <c r="EA45" s="403"/>
      <c r="EB45" s="403"/>
      <c r="EC45" s="403"/>
      <c r="ED45" s="403"/>
      <c r="EE45" s="403"/>
      <c r="EF45" s="403"/>
      <c r="EG45" s="403"/>
      <c r="EH45" s="403"/>
      <c r="EI45" s="403"/>
      <c r="EJ45" s="403"/>
      <c r="EK45" s="403"/>
      <c r="EL45" s="403"/>
      <c r="EM45" s="403"/>
      <c r="EN45" s="403"/>
      <c r="EO45" s="403"/>
      <c r="EP45" s="403"/>
      <c r="EQ45" s="403"/>
      <c r="ER45" s="403"/>
      <c r="ES45" s="403"/>
      <c r="ET45" s="403"/>
      <c r="EU45" s="403"/>
      <c r="EV45" s="403"/>
      <c r="EW45" s="403"/>
      <c r="EX45" s="403"/>
      <c r="EY45" s="403"/>
      <c r="EZ45" s="403"/>
      <c r="FA45" s="403"/>
      <c r="FB45" s="403"/>
      <c r="FC45" s="403"/>
      <c r="FD45" s="403"/>
      <c r="FE45" s="403"/>
      <c r="FF45" s="403"/>
      <c r="FG45" s="403"/>
      <c r="FH45" s="403"/>
      <c r="FI45" s="403"/>
      <c r="FJ45" s="403"/>
      <c r="FK45" s="403"/>
      <c r="FL45" s="403"/>
      <c r="FM45" s="403"/>
      <c r="FN45" s="403"/>
      <c r="FO45" s="403"/>
      <c r="FP45" s="403"/>
      <c r="FQ45" s="403"/>
      <c r="FR45" s="403"/>
      <c r="FS45" s="403"/>
      <c r="FT45" s="403"/>
      <c r="FU45" s="403"/>
      <c r="FV45" s="403"/>
      <c r="FW45" s="403"/>
      <c r="FX45" s="403"/>
      <c r="FY45" s="403"/>
      <c r="FZ45" s="403"/>
      <c r="GA45" s="403"/>
      <c r="GB45" s="403"/>
      <c r="GC45" s="403"/>
      <c r="GD45" s="403"/>
      <c r="GE45" s="403"/>
      <c r="GF45" s="403"/>
      <c r="GG45" s="403"/>
      <c r="GH45" s="403"/>
      <c r="GI45" s="403"/>
      <c r="GJ45" s="403" t="s">
        <v>116</v>
      </c>
      <c r="GK45" s="808">
        <v>1</v>
      </c>
      <c r="GL45" s="538" t="s">
        <v>271</v>
      </c>
      <c r="GM45" s="541">
        <f t="shared" ref="GM45:GM52" si="179">IF($GK45="","",IF($GL45="Z9000",SUMPRODUCT(($GK$12:$GK$42=$GK45)*($GL$12:$GL$42=$GL45)*($GM$12:$GM$42=7.75)*(7.75))+SUMPRODUCT(($GK$12:$GK$42=$GK45)*($O$12:$O$42=0.5)*(3))+SUMPRODUCT(($GK$12:$GK$42=$GK45)*($P$12:$P$42=0.5)*(4.75)),IF($GL45="",0,SUMPRODUCT(($GK$12:$GK$42=$GK45)*($GL$12:$GL$42=$GL45)*($GM$12:$GM$42=7.75)*(7.75))-SUMPRODUCT(($GK$12:$GK$42=$GK45)*($GL$12:$GL$42=$GL45)*($O$12:$O$42=0.5)*(3))-SUMPRODUCT(($GK$12:$GK$42=$GK45)*($GL$12:$GL$42=$GL45)*($P$12:$P$42=0.5)*(4.75)))))</f>
        <v>0</v>
      </c>
      <c r="GN45" s="541">
        <f t="shared" ref="GN45:GN52" si="180">IF($GK45="","",IF($GL45="Z9000",SUMPRODUCT(($GK$12:$GK$42=$GK45)*($GL$12:$GL$42=$GL45),($GN$12:$GN$42)),IF($GL45="",0,SUMPRODUCT(($GK$12:$GK$42=$GK45)*($GL$12:$GL$42=$GL45),($GN$12:$GN$42)))))</f>
        <v>0</v>
      </c>
      <c r="GO45" s="542">
        <f t="shared" ref="GO45:GO52" si="181">IF($GK45="","",IF($GL45="Z9000",SUMPRODUCT(($GK$12:$GK$42=$GK45)*($GL$12:$GL$42=$GL45),($GO$12:$GO$42)),IF($GL45="",0,SUMPRODUCT(($GK$12:$GK$42=$GK45)*($GL$12:$GL$42=$GL45),($GO$12:$GO$42)))))</f>
        <v>0</v>
      </c>
      <c r="GP45" s="116"/>
    </row>
    <row r="46" spans="1:198" ht="16.5" customHeight="1">
      <c r="B46" s="654"/>
      <c r="C46" s="594"/>
      <c r="D46" s="594"/>
      <c r="E46" s="649"/>
      <c r="F46" s="594"/>
      <c r="G46" s="586"/>
      <c r="H46" s="588"/>
      <c r="I46" s="652"/>
      <c r="J46" s="594"/>
      <c r="K46" s="594"/>
      <c r="L46" s="594"/>
      <c r="M46" s="594"/>
      <c r="N46" s="594"/>
      <c r="O46" s="594"/>
      <c r="P46" s="594"/>
      <c r="Q46" s="594"/>
      <c r="R46" s="594"/>
      <c r="S46" s="594"/>
      <c r="T46" s="594"/>
      <c r="U46" s="594"/>
      <c r="V46" s="594"/>
      <c r="W46" s="594"/>
      <c r="X46" s="594"/>
      <c r="Y46" s="625"/>
      <c r="Z46" s="625"/>
      <c r="AA46" s="625"/>
      <c r="AB46" s="625"/>
      <c r="AC46" s="625"/>
      <c r="AD46" s="659"/>
      <c r="AE46" s="659"/>
      <c r="AF46" s="634"/>
      <c r="AG46" s="634"/>
      <c r="AH46" s="634"/>
      <c r="AI46" s="634"/>
      <c r="AJ46" s="625" t="s">
        <v>141</v>
      </c>
      <c r="AK46" s="625"/>
      <c r="AL46" s="404">
        <f>IF(OR(管理="",管理=2,管理=3),COUNT(AL12:AL42),0)</f>
        <v>0</v>
      </c>
      <c r="AM46" s="404">
        <f>IF(OR(管理="",管理=2,管理=3),COUNT(AM12:AM42),0)</f>
        <v>0</v>
      </c>
      <c r="AN46" s="675"/>
      <c r="AO46" s="675"/>
      <c r="AP46" s="404">
        <f>IF(OR(管理="",管理=2,管理=3),COUNT(AP12:AP42),0)</f>
        <v>0</v>
      </c>
      <c r="AQ46" s="675"/>
      <c r="AR46" s="675"/>
      <c r="AS46" s="675"/>
      <c r="AT46" s="404">
        <f>COUNT(AS12:AS42)</f>
        <v>0</v>
      </c>
      <c r="AU46" s="405"/>
      <c r="AV46" s="405"/>
      <c r="AW46" s="405"/>
      <c r="AX46" s="405"/>
      <c r="AY46" s="405"/>
      <c r="AZ46" s="405"/>
      <c r="BA46" s="405"/>
      <c r="BB46" s="405"/>
      <c r="BC46" s="405"/>
      <c r="BD46" s="405"/>
      <c r="BE46" s="135"/>
      <c r="BF46" s="135"/>
      <c r="BG46" s="119"/>
      <c r="BH46" s="135"/>
      <c r="BI46" s="118"/>
      <c r="BJ46" s="402"/>
      <c r="BK46" s="402"/>
      <c r="BL46" s="402"/>
      <c r="BN46" s="402"/>
      <c r="BO46" s="388"/>
      <c r="BP46" s="388"/>
      <c r="BQ46" s="388"/>
      <c r="BR46" s="388"/>
      <c r="BS46" s="388"/>
      <c r="BT46" s="389"/>
      <c r="BU46" s="389"/>
      <c r="BV46" s="389"/>
      <c r="BW46" s="388"/>
      <c r="BX46" s="388"/>
      <c r="BY46" s="388"/>
      <c r="BZ46" s="388"/>
      <c r="CA46" s="388"/>
      <c r="CB46" s="388"/>
      <c r="CC46" s="389"/>
      <c r="CD46" s="388"/>
      <c r="CE46" s="388"/>
      <c r="CF46" s="388"/>
      <c r="CG46" s="388"/>
      <c r="CH46" s="388"/>
      <c r="CI46" s="388"/>
      <c r="CJ46" s="388"/>
      <c r="CK46" s="207"/>
      <c r="CL46" s="207"/>
      <c r="CM46" s="207"/>
      <c r="CN46" s="207"/>
      <c r="CO46" s="207"/>
      <c r="CP46" s="207"/>
      <c r="CQ46" s="207"/>
      <c r="CR46" s="207"/>
      <c r="CS46" s="207"/>
      <c r="CT46" s="388"/>
      <c r="CU46" s="388"/>
      <c r="CV46" s="388"/>
      <c r="CW46" s="388"/>
      <c r="CX46" s="388"/>
      <c r="CY46" s="388"/>
      <c r="CZ46" s="388"/>
      <c r="DA46" s="388"/>
      <c r="DB46" s="388"/>
      <c r="DC46" s="388"/>
      <c r="DD46" s="388"/>
      <c r="DE46" s="388"/>
      <c r="DF46" s="388"/>
      <c r="DG46" s="388"/>
      <c r="DH46" s="388"/>
      <c r="DI46" s="120"/>
      <c r="DJ46" s="120"/>
      <c r="DK46" s="120"/>
      <c r="DL46" s="120"/>
      <c r="DM46" s="120"/>
      <c r="DN46" s="120"/>
      <c r="DO46" s="120"/>
      <c r="DP46" s="120"/>
      <c r="DQ46" s="120"/>
      <c r="DR46" s="120"/>
      <c r="DS46" s="120"/>
      <c r="DT46" s="120"/>
      <c r="DU46" s="120"/>
      <c r="DV46" s="120"/>
      <c r="DW46" s="120"/>
      <c r="DX46" s="120"/>
      <c r="DY46" s="120"/>
      <c r="DZ46" s="120"/>
      <c r="EA46" s="120"/>
      <c r="EB46" s="120"/>
      <c r="EC46" s="120"/>
      <c r="ED46" s="120"/>
      <c r="EE46" s="120"/>
      <c r="EF46" s="120"/>
      <c r="EG46" s="120"/>
      <c r="EH46" s="120"/>
      <c r="EI46" s="120"/>
      <c r="EJ46" s="120"/>
      <c r="EK46" s="120"/>
      <c r="EL46" s="120"/>
      <c r="EM46" s="120"/>
      <c r="EN46" s="120"/>
      <c r="EO46" s="120"/>
      <c r="EP46" s="120"/>
      <c r="EQ46" s="120"/>
      <c r="ER46" s="120"/>
      <c r="ES46" s="120"/>
      <c r="ET46" s="120"/>
      <c r="EU46" s="120"/>
      <c r="EV46" s="120"/>
      <c r="EW46" s="120"/>
      <c r="EX46" s="120"/>
      <c r="EY46" s="120"/>
      <c r="EZ46" s="120"/>
      <c r="FA46" s="120"/>
      <c r="FB46" s="120"/>
      <c r="FC46" s="120"/>
      <c r="FD46" s="120"/>
      <c r="FE46" s="120"/>
      <c r="FF46" s="120"/>
      <c r="FG46" s="120"/>
      <c r="FH46" s="120"/>
      <c r="FI46" s="120"/>
      <c r="FJ46" s="120"/>
      <c r="FK46" s="120"/>
      <c r="FL46" s="120"/>
      <c r="FM46" s="120"/>
      <c r="FN46" s="120"/>
      <c r="FO46" s="120"/>
      <c r="FP46" s="120"/>
      <c r="FQ46" s="120"/>
      <c r="FR46" s="120"/>
      <c r="FS46" s="120"/>
      <c r="FT46" s="120"/>
      <c r="FU46" s="120"/>
      <c r="FV46" s="120"/>
      <c r="FW46" s="120"/>
      <c r="FX46" s="120"/>
      <c r="FY46" s="120"/>
      <c r="FZ46" s="120"/>
      <c r="GA46" s="120"/>
      <c r="GB46" s="120"/>
      <c r="GC46" s="120"/>
      <c r="GD46" s="120"/>
      <c r="GE46" s="120"/>
      <c r="GF46" s="120"/>
      <c r="GG46" s="120"/>
      <c r="GH46" s="120"/>
      <c r="GI46" s="120"/>
      <c r="GJ46" s="120"/>
      <c r="GK46" s="809">
        <v>1</v>
      </c>
      <c r="GL46" s="539" t="s">
        <v>272</v>
      </c>
      <c r="GM46" s="543">
        <f t="shared" si="179"/>
        <v>0</v>
      </c>
      <c r="GN46" s="543">
        <f t="shared" si="180"/>
        <v>0</v>
      </c>
      <c r="GO46" s="544">
        <f t="shared" si="181"/>
        <v>0</v>
      </c>
      <c r="GP46" s="116"/>
    </row>
    <row r="47" spans="1:198" ht="16.5" customHeight="1">
      <c r="B47" s="594"/>
      <c r="C47" s="594"/>
      <c r="D47" s="594"/>
      <c r="E47" s="649"/>
      <c r="F47" s="594"/>
      <c r="G47" s="586"/>
      <c r="H47" s="588"/>
      <c r="I47" s="720"/>
      <c r="J47" s="594"/>
      <c r="K47" s="594"/>
      <c r="M47" s="594"/>
      <c r="N47" s="594"/>
      <c r="O47" s="594"/>
      <c r="P47" s="594"/>
      <c r="Q47" s="594"/>
      <c r="R47" s="724" t="s">
        <v>319</v>
      </c>
      <c r="S47" s="594"/>
      <c r="T47" s="594"/>
      <c r="U47" s="594"/>
      <c r="V47" s="594"/>
      <c r="W47" s="594"/>
      <c r="X47" s="594"/>
      <c r="Y47" s="724"/>
      <c r="Z47" s="594"/>
      <c r="AA47" s="724"/>
      <c r="AB47" s="594"/>
      <c r="AC47" s="594"/>
      <c r="AD47" s="594"/>
      <c r="AE47" s="594"/>
      <c r="AF47" s="594"/>
      <c r="AG47" s="594"/>
      <c r="AH47" s="618"/>
      <c r="AI47" s="719"/>
      <c r="AK47" s="618"/>
      <c r="AM47" s="734" t="s">
        <v>370</v>
      </c>
      <c r="AO47" s="734"/>
      <c r="AP47" s="734"/>
      <c r="AQ47" s="734"/>
      <c r="AR47" s="734"/>
      <c r="AS47" s="734"/>
      <c r="AT47" s="618"/>
      <c r="AU47" s="663"/>
      <c r="AV47" s="663"/>
      <c r="AW47" s="663"/>
      <c r="AX47" s="663"/>
      <c r="AY47" s="663"/>
      <c r="AZ47" s="663"/>
      <c r="BA47" s="406"/>
      <c r="BB47" s="407"/>
      <c r="BC47" s="407"/>
      <c r="BD47" s="407"/>
      <c r="BE47" s="407"/>
      <c r="BF47" s="407"/>
      <c r="BG47" s="407"/>
      <c r="BH47" s="402"/>
      <c r="BI47" s="402"/>
      <c r="BJ47" s="402"/>
      <c r="BK47" s="134"/>
      <c r="BL47" s="402"/>
      <c r="BM47" s="388"/>
      <c r="BN47" s="388"/>
      <c r="BO47" s="388"/>
      <c r="BP47" s="388"/>
      <c r="BQ47" s="388"/>
      <c r="BR47" s="389"/>
      <c r="BS47" s="389"/>
      <c r="BT47" s="389"/>
      <c r="BU47" s="388"/>
      <c r="BV47" s="388"/>
      <c r="BW47" s="388"/>
      <c r="BX47" s="388"/>
      <c r="BY47" s="389"/>
      <c r="BZ47" s="388"/>
      <c r="CA47" s="388"/>
      <c r="CB47" s="388"/>
      <c r="CC47" s="388"/>
      <c r="CD47" s="388"/>
      <c r="CE47" s="388"/>
      <c r="CF47" s="388"/>
      <c r="CG47" s="388"/>
      <c r="CH47" s="388"/>
      <c r="CI47" s="388"/>
      <c r="CJ47" s="388"/>
      <c r="CK47" s="212"/>
      <c r="CL47" s="212"/>
      <c r="CM47" s="212"/>
      <c r="CN47" s="212"/>
      <c r="CO47" s="212"/>
      <c r="CP47" s="212"/>
      <c r="CQ47" s="212"/>
      <c r="CR47" s="212"/>
      <c r="CS47" s="212"/>
      <c r="CT47" s="388"/>
      <c r="CU47" s="388"/>
      <c r="CV47" s="388"/>
      <c r="CW47" s="388"/>
      <c r="CX47" s="388"/>
      <c r="CY47" s="388"/>
      <c r="CZ47" s="388"/>
      <c r="DA47" s="388"/>
      <c r="DB47" s="388"/>
      <c r="DC47" s="388"/>
      <c r="DD47" s="388"/>
      <c r="DE47" s="388"/>
      <c r="DF47" s="388"/>
      <c r="DG47" s="388"/>
      <c r="DH47" s="388"/>
      <c r="DI47" s="116"/>
      <c r="DJ47" s="116"/>
      <c r="DK47" s="116"/>
      <c r="DL47" s="116"/>
      <c r="DM47" s="116"/>
      <c r="DN47" s="116"/>
      <c r="DO47" s="116"/>
      <c r="DP47" s="116"/>
      <c r="DQ47" s="116"/>
      <c r="DR47" s="116"/>
      <c r="DS47" s="116"/>
      <c r="DT47" s="116"/>
      <c r="DU47" s="116"/>
      <c r="DV47" s="116"/>
      <c r="DW47" s="116"/>
      <c r="DX47" s="116"/>
      <c r="DY47" s="116"/>
      <c r="DZ47" s="116"/>
      <c r="EA47" s="116"/>
      <c r="EB47" s="116"/>
      <c r="EC47" s="116"/>
      <c r="ED47" s="116"/>
      <c r="EE47" s="116"/>
      <c r="EF47" s="116"/>
      <c r="EG47" s="116"/>
      <c r="EH47" s="116"/>
      <c r="EI47" s="116"/>
      <c r="EJ47" s="116"/>
      <c r="EK47" s="116"/>
      <c r="EL47" s="116"/>
      <c r="EM47" s="116"/>
      <c r="EN47" s="116"/>
      <c r="EO47" s="116"/>
      <c r="EP47" s="116"/>
      <c r="EQ47" s="116"/>
      <c r="ER47" s="116"/>
      <c r="ES47" s="116"/>
      <c r="ET47" s="116"/>
      <c r="EU47" s="116"/>
      <c r="EV47" s="116"/>
      <c r="EW47" s="116"/>
      <c r="EX47" s="116"/>
      <c r="EY47" s="116"/>
      <c r="EZ47" s="116"/>
      <c r="FA47" s="116"/>
      <c r="FB47" s="116"/>
      <c r="FC47" s="116"/>
      <c r="FD47" s="116"/>
      <c r="FE47" s="116"/>
      <c r="FF47" s="116"/>
      <c r="FG47" s="116"/>
      <c r="FH47" s="116"/>
      <c r="FI47" s="116"/>
      <c r="FJ47" s="116"/>
      <c r="FK47" s="116"/>
      <c r="FL47" s="116"/>
      <c r="FM47" s="116"/>
      <c r="FN47" s="116"/>
      <c r="FO47" s="116"/>
      <c r="FP47" s="116"/>
      <c r="FQ47" s="116"/>
      <c r="FR47" s="116"/>
      <c r="FS47" s="116"/>
      <c r="FT47" s="116"/>
      <c r="FU47" s="116"/>
      <c r="FV47" s="116"/>
      <c r="FW47" s="116"/>
      <c r="FX47" s="116"/>
      <c r="FY47" s="116"/>
      <c r="FZ47" s="116"/>
      <c r="GA47" s="116"/>
      <c r="GB47" s="116"/>
      <c r="GC47" s="116"/>
      <c r="GD47" s="116"/>
      <c r="GE47" s="116"/>
      <c r="GF47" s="116"/>
      <c r="GG47" s="116"/>
      <c r="GH47" s="116"/>
      <c r="GI47" s="116"/>
      <c r="GJ47" s="116"/>
      <c r="GK47" s="809"/>
      <c r="GL47" s="539"/>
      <c r="GM47" s="543" t="str">
        <f t="shared" si="179"/>
        <v/>
      </c>
      <c r="GN47" s="543" t="str">
        <f t="shared" si="180"/>
        <v/>
      </c>
      <c r="GO47" s="544" t="str">
        <f t="shared" si="181"/>
        <v/>
      </c>
      <c r="GP47" s="116"/>
    </row>
    <row r="48" spans="1:198" ht="18" customHeight="1">
      <c r="B48" s="849" t="s">
        <v>84</v>
      </c>
      <c r="C48" s="853"/>
      <c r="D48" s="853"/>
      <c r="E48" s="853"/>
      <c r="F48" s="853"/>
      <c r="G48" s="853"/>
      <c r="H48" s="848"/>
      <c r="I48" s="721"/>
      <c r="J48" s="722"/>
      <c r="K48" s="723"/>
      <c r="M48" s="729"/>
      <c r="N48" s="729"/>
      <c r="O48" s="729"/>
      <c r="P48" s="729"/>
      <c r="Q48" s="729"/>
      <c r="R48" s="730" t="s">
        <v>321</v>
      </c>
      <c r="S48" s="729"/>
      <c r="T48" s="730"/>
      <c r="U48" s="727"/>
      <c r="V48" s="730"/>
      <c r="W48" s="730"/>
      <c r="X48" s="730"/>
      <c r="Y48" s="730"/>
      <c r="Z48" s="729"/>
      <c r="AA48" s="730"/>
      <c r="AB48" s="729"/>
      <c r="AC48" s="729"/>
      <c r="AD48" s="729"/>
      <c r="AE48" s="729"/>
      <c r="AF48" s="724"/>
      <c r="AG48" s="729"/>
      <c r="AH48" s="729"/>
      <c r="AI48" s="729"/>
      <c r="AK48" s="731"/>
      <c r="AN48" s="134" t="s">
        <v>337</v>
      </c>
      <c r="AQ48" s="134"/>
      <c r="AS48" s="135"/>
      <c r="AT48" s="746"/>
      <c r="AU48" s="747"/>
      <c r="AV48" s="747"/>
      <c r="AW48" s="747"/>
      <c r="AX48" s="747"/>
      <c r="AY48" s="747"/>
      <c r="AZ48" s="747"/>
      <c r="BA48" s="709"/>
      <c r="BB48" s="710"/>
      <c r="BC48" s="661"/>
      <c r="BD48" s="407"/>
      <c r="BE48" s="407"/>
      <c r="BF48" s="407"/>
      <c r="BG48" s="407"/>
      <c r="BH48" s="408"/>
      <c r="BI48" s="408"/>
      <c r="BJ48" s="408"/>
      <c r="BK48" s="134"/>
      <c r="BL48" s="402"/>
      <c r="BM48" s="388"/>
      <c r="BN48" s="388"/>
      <c r="BO48" s="388"/>
      <c r="BP48" s="388"/>
      <c r="BQ48" s="388"/>
      <c r="BR48" s="389"/>
      <c r="BS48" s="389"/>
      <c r="BT48" s="389"/>
      <c r="BU48" s="388"/>
      <c r="BV48" s="388"/>
      <c r="BW48" s="388"/>
      <c r="BX48" s="388"/>
      <c r="BY48" s="389"/>
      <c r="BZ48" s="388"/>
      <c r="CA48" s="388"/>
      <c r="CB48" s="388"/>
      <c r="CC48" s="388"/>
      <c r="CD48" s="388"/>
      <c r="CE48" s="388"/>
      <c r="CF48" s="388"/>
      <c r="CG48" s="388"/>
      <c r="CH48" s="388"/>
      <c r="CI48" s="388"/>
      <c r="CJ48" s="388"/>
      <c r="CK48" s="388"/>
      <c r="CL48" s="388"/>
      <c r="CM48" s="388"/>
      <c r="CN48" s="388"/>
      <c r="CO48" s="388"/>
      <c r="CP48" s="388"/>
      <c r="CQ48" s="388"/>
      <c r="CR48" s="388"/>
      <c r="CS48" s="388"/>
      <c r="CT48" s="388"/>
      <c r="CU48" s="388"/>
      <c r="CV48" s="388"/>
      <c r="CW48" s="388"/>
      <c r="CX48" s="388"/>
      <c r="CY48" s="388"/>
      <c r="CZ48" s="388"/>
      <c r="DA48" s="388"/>
      <c r="DB48" s="388"/>
      <c r="DC48" s="388"/>
      <c r="DD48" s="388"/>
      <c r="DE48" s="388"/>
      <c r="DF48" s="388"/>
      <c r="DG48" s="388"/>
      <c r="DH48" s="388"/>
      <c r="DI48" s="120"/>
      <c r="DJ48" s="120"/>
      <c r="DK48" s="120"/>
      <c r="DL48" s="120"/>
      <c r="DM48" s="120"/>
      <c r="DN48" s="120"/>
      <c r="DO48" s="120"/>
      <c r="DP48" s="120"/>
      <c r="DQ48" s="120"/>
      <c r="DR48" s="120"/>
      <c r="DS48" s="120"/>
      <c r="DT48" s="120"/>
      <c r="DU48" s="120"/>
      <c r="DV48" s="120"/>
      <c r="DW48" s="120"/>
      <c r="DX48" s="120"/>
      <c r="DY48" s="120"/>
      <c r="DZ48" s="120"/>
      <c r="EA48" s="120"/>
      <c r="EB48" s="120"/>
      <c r="EC48" s="120"/>
      <c r="ED48" s="120"/>
      <c r="EE48" s="120"/>
      <c r="EF48" s="120"/>
      <c r="EG48" s="120"/>
      <c r="EH48" s="120"/>
      <c r="EI48" s="120"/>
      <c r="EJ48" s="120"/>
      <c r="EK48" s="120"/>
      <c r="EL48" s="120"/>
      <c r="EM48" s="120"/>
      <c r="EN48" s="120"/>
      <c r="EO48" s="120"/>
      <c r="EP48" s="120"/>
      <c r="EQ48" s="120"/>
      <c r="ER48" s="120"/>
      <c r="ES48" s="120"/>
      <c r="ET48" s="120"/>
      <c r="EU48" s="120"/>
      <c r="EV48" s="120"/>
      <c r="EW48" s="120"/>
      <c r="EX48" s="120"/>
      <c r="EY48" s="120"/>
      <c r="EZ48" s="120"/>
      <c r="FA48" s="120"/>
      <c r="FB48" s="120"/>
      <c r="FC48" s="120"/>
      <c r="FD48" s="120"/>
      <c r="FE48" s="120"/>
      <c r="FF48" s="120"/>
      <c r="FG48" s="120"/>
      <c r="FH48" s="120"/>
      <c r="FI48" s="120"/>
      <c r="FJ48" s="120"/>
      <c r="FK48" s="120"/>
      <c r="FL48" s="120"/>
      <c r="FM48" s="120"/>
      <c r="FN48" s="120"/>
      <c r="FO48" s="120"/>
      <c r="FP48" s="120"/>
      <c r="FQ48" s="120"/>
      <c r="FR48" s="120"/>
      <c r="FS48" s="120"/>
      <c r="FT48" s="120"/>
      <c r="FU48" s="120"/>
      <c r="FV48" s="120"/>
      <c r="FW48" s="120"/>
      <c r="FX48" s="120"/>
      <c r="FY48" s="120"/>
      <c r="FZ48" s="120"/>
      <c r="GA48" s="120"/>
      <c r="GB48" s="120"/>
      <c r="GC48" s="120"/>
      <c r="GD48" s="120"/>
      <c r="GE48" s="120"/>
      <c r="GF48" s="120"/>
      <c r="GG48" s="120"/>
      <c r="GH48" s="120"/>
      <c r="GI48" s="120"/>
      <c r="GJ48" s="120"/>
      <c r="GK48" s="809"/>
      <c r="GL48" s="539"/>
      <c r="GM48" s="543" t="str">
        <f t="shared" si="179"/>
        <v/>
      </c>
      <c r="GN48" s="543" t="str">
        <f t="shared" si="180"/>
        <v/>
      </c>
      <c r="GO48" s="544" t="str">
        <f t="shared" si="181"/>
        <v/>
      </c>
      <c r="GP48" s="116"/>
    </row>
    <row r="49" spans="2:198" ht="20.05" customHeight="1">
      <c r="B49" s="924"/>
      <c r="C49" s="925"/>
      <c r="D49" s="925"/>
      <c r="E49" s="925"/>
      <c r="F49" s="925"/>
      <c r="G49" s="925"/>
      <c r="H49" s="926"/>
      <c r="I49" s="725"/>
      <c r="J49" s="726"/>
      <c r="K49" s="723"/>
      <c r="M49" s="730"/>
      <c r="N49" s="730"/>
      <c r="O49" s="730"/>
      <c r="P49" s="730"/>
      <c r="Q49" s="724"/>
      <c r="R49" s="730" t="s">
        <v>322</v>
      </c>
      <c r="S49" s="732"/>
      <c r="T49" s="730"/>
      <c r="U49" s="724"/>
      <c r="V49" s="730"/>
      <c r="W49" s="730"/>
      <c r="X49" s="730"/>
      <c r="Y49" s="730"/>
      <c r="Z49" s="732"/>
      <c r="AA49" s="730"/>
      <c r="AB49" s="732"/>
      <c r="AC49" s="732"/>
      <c r="AD49" s="732"/>
      <c r="AE49" s="732"/>
      <c r="AF49" s="724"/>
      <c r="AG49" s="729"/>
      <c r="AH49" s="729"/>
      <c r="AI49" s="729"/>
      <c r="AK49" s="731"/>
      <c r="AM49" s="742" t="s">
        <v>323</v>
      </c>
      <c r="AN49" s="743"/>
      <c r="AO49" s="744" t="s">
        <v>332</v>
      </c>
      <c r="AP49" s="745" t="s">
        <v>324</v>
      </c>
      <c r="AQ49" s="939" t="s">
        <v>325</v>
      </c>
      <c r="AR49" s="939"/>
      <c r="AS49" s="940"/>
      <c r="AT49" s="756" t="s">
        <v>339</v>
      </c>
      <c r="AU49" s="748"/>
      <c r="AV49" s="757"/>
      <c r="AW49" s="757"/>
      <c r="AX49" s="757"/>
      <c r="AY49" s="757"/>
      <c r="AZ49" s="757"/>
      <c r="BA49" s="710"/>
      <c r="BB49" s="710"/>
      <c r="BC49" s="661"/>
      <c r="BD49" s="407"/>
      <c r="BE49" s="407"/>
      <c r="BF49" s="407"/>
      <c r="BG49" s="407"/>
      <c r="BH49" s="408"/>
      <c r="BI49" s="408"/>
      <c r="BJ49" s="408"/>
      <c r="BK49" s="134"/>
      <c r="BL49" s="402"/>
      <c r="BM49" s="388"/>
      <c r="BN49" s="388"/>
      <c r="BO49" s="388"/>
      <c r="BP49" s="388"/>
      <c r="BQ49" s="388"/>
      <c r="BR49" s="389"/>
      <c r="BS49" s="389"/>
      <c r="BT49" s="389"/>
      <c r="BU49" s="388"/>
      <c r="BV49" s="388"/>
      <c r="BW49" s="388"/>
      <c r="BX49" s="388"/>
      <c r="BY49" s="389"/>
      <c r="BZ49" s="388"/>
      <c r="CA49" s="388"/>
      <c r="CB49" s="388"/>
      <c r="CC49" s="388"/>
      <c r="CD49" s="388"/>
      <c r="CE49" s="388"/>
      <c r="CF49" s="388"/>
      <c r="CG49" s="388"/>
      <c r="CH49" s="388"/>
      <c r="CI49" s="388"/>
      <c r="CJ49" s="388"/>
      <c r="CK49" s="388"/>
      <c r="CL49" s="388"/>
      <c r="CM49" s="388"/>
      <c r="CN49" s="388"/>
      <c r="CO49" s="388"/>
      <c r="CP49" s="388"/>
      <c r="CQ49" s="388"/>
      <c r="CR49" s="388"/>
      <c r="CS49" s="388"/>
      <c r="CT49" s="388"/>
      <c r="CU49" s="388"/>
      <c r="CV49" s="388"/>
      <c r="CW49" s="388"/>
      <c r="CX49" s="388"/>
      <c r="CY49" s="388"/>
      <c r="CZ49" s="388"/>
      <c r="DA49" s="388"/>
      <c r="DB49" s="388"/>
      <c r="DC49" s="388"/>
      <c r="DD49" s="388"/>
      <c r="DE49" s="388"/>
      <c r="DF49" s="388"/>
      <c r="DG49" s="388"/>
      <c r="DH49" s="388"/>
      <c r="DI49" s="120"/>
      <c r="DJ49" s="120"/>
      <c r="DK49" s="120"/>
      <c r="DL49" s="120"/>
      <c r="DM49" s="120"/>
      <c r="DN49" s="120"/>
      <c r="DO49" s="120"/>
      <c r="DP49" s="120"/>
      <c r="DQ49" s="120"/>
      <c r="DR49" s="120"/>
      <c r="DS49" s="120"/>
      <c r="DT49" s="120"/>
      <c r="DU49" s="120"/>
      <c r="DV49" s="120"/>
      <c r="DW49" s="120"/>
      <c r="DX49" s="120"/>
      <c r="DY49" s="120"/>
      <c r="DZ49" s="120"/>
      <c r="EA49" s="120"/>
      <c r="EB49" s="120"/>
      <c r="EC49" s="120"/>
      <c r="ED49" s="120"/>
      <c r="EE49" s="120"/>
      <c r="EF49" s="120"/>
      <c r="EG49" s="120"/>
      <c r="EH49" s="120"/>
      <c r="EI49" s="120"/>
      <c r="EJ49" s="120"/>
      <c r="EK49" s="120"/>
      <c r="EL49" s="120"/>
      <c r="EM49" s="120"/>
      <c r="EN49" s="120"/>
      <c r="EO49" s="120"/>
      <c r="EP49" s="120"/>
      <c r="EQ49" s="120"/>
      <c r="ER49" s="120"/>
      <c r="ES49" s="120"/>
      <c r="ET49" s="120"/>
      <c r="EU49" s="120"/>
      <c r="EV49" s="120"/>
      <c r="EW49" s="120"/>
      <c r="EX49" s="120"/>
      <c r="EY49" s="120"/>
      <c r="EZ49" s="120"/>
      <c r="FA49" s="120"/>
      <c r="FB49" s="120"/>
      <c r="FC49" s="120"/>
      <c r="FD49" s="120"/>
      <c r="FE49" s="120"/>
      <c r="FF49" s="120"/>
      <c r="FG49" s="120"/>
      <c r="FH49" s="120"/>
      <c r="FI49" s="120"/>
      <c r="FJ49" s="120"/>
      <c r="FK49" s="120"/>
      <c r="FL49" s="120"/>
      <c r="FM49" s="120"/>
      <c r="FN49" s="120"/>
      <c r="FO49" s="120"/>
      <c r="FP49" s="120"/>
      <c r="FQ49" s="120"/>
      <c r="FR49" s="120"/>
      <c r="FS49" s="120"/>
      <c r="FT49" s="120"/>
      <c r="FU49" s="120"/>
      <c r="FV49" s="120"/>
      <c r="FW49" s="120"/>
      <c r="FX49" s="120"/>
      <c r="FY49" s="120"/>
      <c r="FZ49" s="120"/>
      <c r="GA49" s="120"/>
      <c r="GB49" s="120"/>
      <c r="GC49" s="120"/>
      <c r="GD49" s="120"/>
      <c r="GE49" s="120"/>
      <c r="GF49" s="120"/>
      <c r="GG49" s="120"/>
      <c r="GH49" s="120"/>
      <c r="GI49" s="120"/>
      <c r="GJ49" s="120"/>
      <c r="GK49" s="809"/>
      <c r="GL49" s="539"/>
      <c r="GM49" s="543" t="str">
        <f t="shared" si="179"/>
        <v/>
      </c>
      <c r="GN49" s="543" t="str">
        <f t="shared" si="180"/>
        <v/>
      </c>
      <c r="GO49" s="544" t="str">
        <f t="shared" si="181"/>
        <v/>
      </c>
      <c r="GP49" s="116"/>
    </row>
    <row r="50" spans="2:198" ht="20.05" customHeight="1">
      <c r="B50" s="912"/>
      <c r="C50" s="913"/>
      <c r="D50" s="913"/>
      <c r="E50" s="913"/>
      <c r="F50" s="913"/>
      <c r="G50" s="913"/>
      <c r="H50" s="914"/>
      <c r="I50" s="725"/>
      <c r="J50" s="723"/>
      <c r="K50" s="723"/>
      <c r="M50" s="730"/>
      <c r="N50" s="730"/>
      <c r="O50" s="730"/>
      <c r="P50" s="730"/>
      <c r="Q50" s="730"/>
      <c r="R50" s="724" t="s">
        <v>326</v>
      </c>
      <c r="S50" s="733"/>
      <c r="T50" s="730"/>
      <c r="U50" s="730"/>
      <c r="V50" s="730"/>
      <c r="W50" s="730"/>
      <c r="X50" s="730"/>
      <c r="Y50" s="724"/>
      <c r="Z50" s="733"/>
      <c r="AA50" s="724"/>
      <c r="AB50" s="733"/>
      <c r="AC50" s="733"/>
      <c r="AD50" s="733"/>
      <c r="AE50" s="728"/>
      <c r="AF50" s="724"/>
      <c r="AG50" s="729"/>
      <c r="AH50" s="729"/>
      <c r="AI50" s="729"/>
      <c r="AK50" s="731"/>
      <c r="AM50" s="735">
        <v>41013</v>
      </c>
      <c r="AN50" s="736" t="s">
        <v>327</v>
      </c>
      <c r="AO50" s="739" t="s">
        <v>329</v>
      </c>
      <c r="AP50" s="750">
        <v>1</v>
      </c>
      <c r="AQ50" s="751" t="s">
        <v>338</v>
      </c>
      <c r="AR50" s="750"/>
      <c r="AS50" s="752"/>
      <c r="AT50" s="136"/>
      <c r="AU50" s="748"/>
      <c r="AV50" s="757"/>
      <c r="AW50" s="757"/>
      <c r="AX50" s="757"/>
      <c r="AY50" s="757"/>
      <c r="AZ50" s="757"/>
      <c r="BA50" s="711"/>
      <c r="BB50" s="710"/>
      <c r="BC50" s="634"/>
      <c r="BD50" s="135"/>
      <c r="BE50" s="119"/>
      <c r="BF50" s="135"/>
      <c r="BG50" s="409"/>
      <c r="BH50" s="408"/>
      <c r="BI50" s="408"/>
      <c r="BJ50" s="408"/>
      <c r="BK50" s="134"/>
      <c r="BL50" s="402"/>
      <c r="BM50" s="388"/>
      <c r="BN50" s="388"/>
      <c r="BO50" s="388"/>
      <c r="BP50" s="388"/>
      <c r="BQ50" s="388"/>
      <c r="BR50" s="389"/>
      <c r="BS50" s="389"/>
      <c r="BT50" s="389"/>
      <c r="BU50" s="388"/>
      <c r="BV50" s="388"/>
      <c r="BW50" s="388"/>
      <c r="BX50" s="388"/>
      <c r="BY50" s="389"/>
      <c r="BZ50" s="388"/>
      <c r="CA50" s="388"/>
      <c r="CB50" s="388"/>
      <c r="CC50" s="388"/>
      <c r="CD50" s="388"/>
      <c r="CE50" s="388"/>
      <c r="CF50" s="388"/>
      <c r="CG50" s="388"/>
      <c r="CH50" s="388"/>
      <c r="CI50" s="388"/>
      <c r="CJ50" s="388"/>
      <c r="CK50" s="388"/>
      <c r="CL50" s="388"/>
      <c r="CM50" s="388"/>
      <c r="CN50" s="388"/>
      <c r="CO50" s="388"/>
      <c r="CP50" s="388"/>
      <c r="CQ50" s="388"/>
      <c r="CR50" s="388"/>
      <c r="CS50" s="388"/>
      <c r="CT50" s="388"/>
      <c r="CU50" s="388"/>
      <c r="CV50" s="388"/>
      <c r="CW50" s="388"/>
      <c r="CX50" s="388"/>
      <c r="CY50" s="388"/>
      <c r="CZ50" s="388"/>
      <c r="DA50" s="388"/>
      <c r="DB50" s="388"/>
      <c r="DC50" s="388"/>
      <c r="DD50" s="388"/>
      <c r="DE50" s="388"/>
      <c r="DF50" s="388"/>
      <c r="DG50" s="388"/>
      <c r="DH50" s="388"/>
      <c r="DI50" s="120"/>
      <c r="DJ50" s="120"/>
      <c r="DK50" s="120"/>
      <c r="DL50" s="120"/>
      <c r="DM50" s="120"/>
      <c r="DN50" s="120"/>
      <c r="DO50" s="120"/>
      <c r="DP50" s="120"/>
      <c r="DQ50" s="120"/>
      <c r="DR50" s="120"/>
      <c r="DS50" s="120"/>
      <c r="DT50" s="120"/>
      <c r="DU50" s="120"/>
      <c r="DV50" s="120"/>
      <c r="DW50" s="120"/>
      <c r="DX50" s="120"/>
      <c r="DY50" s="120"/>
      <c r="DZ50" s="120"/>
      <c r="EA50" s="120"/>
      <c r="EB50" s="120"/>
      <c r="EC50" s="120"/>
      <c r="ED50" s="120"/>
      <c r="EE50" s="120"/>
      <c r="EF50" s="120"/>
      <c r="EG50" s="120"/>
      <c r="EH50" s="120"/>
      <c r="EI50" s="120"/>
      <c r="EJ50" s="120"/>
      <c r="EK50" s="120"/>
      <c r="EL50" s="120"/>
      <c r="EM50" s="120"/>
      <c r="EN50" s="120"/>
      <c r="EO50" s="120"/>
      <c r="EP50" s="120"/>
      <c r="EQ50" s="120"/>
      <c r="ER50" s="120"/>
      <c r="ES50" s="120"/>
      <c r="ET50" s="120"/>
      <c r="EU50" s="120"/>
      <c r="EV50" s="120"/>
      <c r="EW50" s="120"/>
      <c r="EX50" s="120"/>
      <c r="EY50" s="120"/>
      <c r="EZ50" s="120"/>
      <c r="FA50" s="120"/>
      <c r="FB50" s="120"/>
      <c r="FC50" s="120"/>
      <c r="FD50" s="120"/>
      <c r="FE50" s="120"/>
      <c r="FF50" s="120"/>
      <c r="FG50" s="120"/>
      <c r="FH50" s="120"/>
      <c r="FI50" s="120"/>
      <c r="FJ50" s="120"/>
      <c r="FK50" s="120"/>
      <c r="FL50" s="120"/>
      <c r="FM50" s="120"/>
      <c r="FN50" s="120"/>
      <c r="FO50" s="120"/>
      <c r="FP50" s="120"/>
      <c r="FQ50" s="120"/>
      <c r="FR50" s="120"/>
      <c r="FS50" s="120"/>
      <c r="FT50" s="120"/>
      <c r="FU50" s="120"/>
      <c r="FV50" s="120"/>
      <c r="FW50" s="120"/>
      <c r="FX50" s="120"/>
      <c r="FY50" s="120"/>
      <c r="FZ50" s="120"/>
      <c r="GA50" s="120"/>
      <c r="GB50" s="120"/>
      <c r="GC50" s="120"/>
      <c r="GD50" s="120"/>
      <c r="GE50" s="120"/>
      <c r="GF50" s="120"/>
      <c r="GG50" s="120"/>
      <c r="GH50" s="120"/>
      <c r="GI50" s="120"/>
      <c r="GJ50" s="120"/>
      <c r="GK50" s="809"/>
      <c r="GL50" s="539"/>
      <c r="GM50" s="543" t="str">
        <f t="shared" si="179"/>
        <v/>
      </c>
      <c r="GN50" s="543" t="str">
        <f t="shared" si="180"/>
        <v/>
      </c>
      <c r="GO50" s="544" t="str">
        <f t="shared" si="181"/>
        <v/>
      </c>
      <c r="GP50" s="116"/>
    </row>
    <row r="51" spans="2:198" ht="20.05" customHeight="1">
      <c r="B51" s="912"/>
      <c r="C51" s="913"/>
      <c r="D51" s="913"/>
      <c r="E51" s="913"/>
      <c r="F51" s="913"/>
      <c r="G51" s="913"/>
      <c r="H51" s="914"/>
      <c r="I51" s="725"/>
      <c r="J51" s="723"/>
      <c r="K51" s="723"/>
      <c r="M51" s="729"/>
      <c r="N51" s="729"/>
      <c r="O51" s="729"/>
      <c r="P51" s="729"/>
      <c r="Q51" s="729"/>
      <c r="R51" s="724" t="s">
        <v>395</v>
      </c>
      <c r="S51" s="733" t="s">
        <v>397</v>
      </c>
      <c r="T51" s="730"/>
      <c r="U51" s="730"/>
      <c r="V51" s="730"/>
      <c r="W51" s="730"/>
      <c r="X51" s="730"/>
      <c r="Y51" s="724"/>
      <c r="Z51" s="733"/>
      <c r="AA51" s="724"/>
      <c r="AB51" s="733"/>
      <c r="AC51" s="733"/>
      <c r="AE51" s="728"/>
      <c r="AF51" s="724"/>
      <c r="AG51" s="729"/>
      <c r="AH51" s="729"/>
      <c r="AI51" s="729"/>
      <c r="AK51" s="731"/>
      <c r="AM51" s="737">
        <v>41019</v>
      </c>
      <c r="AN51" s="738" t="s">
        <v>328</v>
      </c>
      <c r="AO51" s="740" t="s">
        <v>329</v>
      </c>
      <c r="AP51" s="753" t="s">
        <v>330</v>
      </c>
      <c r="AQ51" s="754" t="s">
        <v>334</v>
      </c>
      <c r="AR51" s="753"/>
      <c r="AS51" s="755"/>
      <c r="AT51" s="749">
        <v>7</v>
      </c>
      <c r="AU51" s="748"/>
      <c r="AV51" s="757"/>
      <c r="AW51" s="757"/>
      <c r="AX51" s="757"/>
      <c r="AY51" s="757"/>
      <c r="AZ51" s="757"/>
      <c r="BA51" s="711"/>
      <c r="BB51" s="710"/>
      <c r="BC51" s="662"/>
      <c r="BD51" s="409"/>
      <c r="BE51" s="409"/>
      <c r="BF51" s="409"/>
      <c r="BG51" s="409"/>
      <c r="BH51" s="120"/>
      <c r="BI51" s="120"/>
      <c r="BJ51" s="120"/>
      <c r="BK51" s="134"/>
      <c r="BL51" s="402"/>
      <c r="BM51" s="388"/>
      <c r="BN51" s="388"/>
      <c r="BO51" s="388"/>
      <c r="BP51" s="388"/>
      <c r="BQ51" s="388"/>
      <c r="BR51" s="389"/>
      <c r="BS51" s="389"/>
      <c r="BT51" s="389"/>
      <c r="BU51" s="388"/>
      <c r="BV51" s="388"/>
      <c r="BW51" s="388"/>
      <c r="BX51" s="388"/>
      <c r="BY51" s="389"/>
      <c r="BZ51" s="388"/>
      <c r="CA51" s="388"/>
      <c r="CB51" s="388"/>
      <c r="CC51" s="388"/>
      <c r="CD51" s="388"/>
      <c r="CE51" s="388"/>
      <c r="CF51" s="388"/>
      <c r="CG51" s="388"/>
      <c r="CH51" s="388"/>
      <c r="CI51" s="388"/>
      <c r="CJ51" s="388"/>
      <c r="CK51" s="388"/>
      <c r="CL51" s="388"/>
      <c r="CM51" s="388"/>
      <c r="CN51" s="388"/>
      <c r="CO51" s="388"/>
      <c r="CP51" s="388"/>
      <c r="CQ51" s="388"/>
      <c r="CR51" s="388"/>
      <c r="CS51" s="388"/>
      <c r="CT51" s="388"/>
      <c r="CU51" s="388"/>
      <c r="CV51" s="388"/>
      <c r="CW51" s="388"/>
      <c r="CX51" s="388"/>
      <c r="CY51" s="388"/>
      <c r="CZ51" s="388"/>
      <c r="DA51" s="388"/>
      <c r="DB51" s="388"/>
      <c r="DC51" s="388"/>
      <c r="DD51" s="388"/>
      <c r="DE51" s="388"/>
      <c r="DF51" s="388"/>
      <c r="DG51" s="388"/>
      <c r="DH51" s="388"/>
      <c r="DI51" s="120"/>
      <c r="DJ51" s="120"/>
      <c r="DK51" s="120"/>
      <c r="DL51" s="120"/>
      <c r="DM51" s="120"/>
      <c r="DN51" s="120"/>
      <c r="DO51" s="120"/>
      <c r="DP51" s="120"/>
      <c r="DQ51" s="120"/>
      <c r="DR51" s="120"/>
      <c r="DS51" s="120"/>
      <c r="DT51" s="120"/>
      <c r="DU51" s="120"/>
      <c r="DV51" s="120"/>
      <c r="DW51" s="120"/>
      <c r="DX51" s="120"/>
      <c r="DY51" s="120"/>
      <c r="DZ51" s="120"/>
      <c r="EA51" s="120"/>
      <c r="EB51" s="120"/>
      <c r="EC51" s="120"/>
      <c r="ED51" s="120"/>
      <c r="EE51" s="120"/>
      <c r="EF51" s="120"/>
      <c r="EG51" s="120"/>
      <c r="EH51" s="120"/>
      <c r="EI51" s="120"/>
      <c r="EJ51" s="120"/>
      <c r="EK51" s="120"/>
      <c r="EL51" s="120"/>
      <c r="EM51" s="120"/>
      <c r="EN51" s="120"/>
      <c r="EO51" s="120"/>
      <c r="EP51" s="120"/>
      <c r="EQ51" s="120"/>
      <c r="ER51" s="120"/>
      <c r="ES51" s="120"/>
      <c r="ET51" s="120"/>
      <c r="EU51" s="120"/>
      <c r="EV51" s="120"/>
      <c r="EW51" s="120"/>
      <c r="EX51" s="120"/>
      <c r="EY51" s="120"/>
      <c r="EZ51" s="120"/>
      <c r="FA51" s="120"/>
      <c r="FB51" s="120"/>
      <c r="FC51" s="120"/>
      <c r="FD51" s="120"/>
      <c r="FE51" s="120"/>
      <c r="FF51" s="120"/>
      <c r="FG51" s="120"/>
      <c r="FH51" s="120"/>
      <c r="FI51" s="120"/>
      <c r="FJ51" s="120"/>
      <c r="FK51" s="120"/>
      <c r="FL51" s="120"/>
      <c r="FM51" s="120"/>
      <c r="FN51" s="120"/>
      <c r="FO51" s="120"/>
      <c r="FP51" s="120"/>
      <c r="FQ51" s="120"/>
      <c r="FR51" s="120"/>
      <c r="FS51" s="120"/>
      <c r="FT51" s="120"/>
      <c r="FU51" s="120"/>
      <c r="FV51" s="120"/>
      <c r="FW51" s="120"/>
      <c r="FX51" s="120"/>
      <c r="FY51" s="120"/>
      <c r="FZ51" s="120"/>
      <c r="GA51" s="120"/>
      <c r="GB51" s="120"/>
      <c r="GC51" s="120"/>
      <c r="GD51" s="120"/>
      <c r="GE51" s="120"/>
      <c r="GF51" s="120"/>
      <c r="GG51" s="120"/>
      <c r="GH51" s="120"/>
      <c r="GI51" s="120"/>
      <c r="GJ51" s="120"/>
      <c r="GK51" s="814"/>
      <c r="GL51" s="539"/>
      <c r="GM51" s="543" t="str">
        <f t="shared" si="179"/>
        <v/>
      </c>
      <c r="GN51" s="543" t="str">
        <f t="shared" si="180"/>
        <v/>
      </c>
      <c r="GO51" s="544" t="str">
        <f t="shared" si="181"/>
        <v/>
      </c>
      <c r="GP51" s="116"/>
    </row>
    <row r="52" spans="2:198" ht="20.05" customHeight="1" thickBot="1">
      <c r="B52" s="912"/>
      <c r="C52" s="913"/>
      <c r="D52" s="913"/>
      <c r="E52" s="913"/>
      <c r="F52" s="913"/>
      <c r="G52" s="913"/>
      <c r="H52" s="914"/>
      <c r="I52" s="725"/>
      <c r="J52" s="723"/>
      <c r="K52" s="723"/>
      <c r="M52" s="730"/>
      <c r="N52" s="730"/>
      <c r="O52" s="730"/>
      <c r="P52" s="730"/>
      <c r="Q52" s="730"/>
      <c r="R52" s="724" t="s">
        <v>396</v>
      </c>
      <c r="S52" s="806" t="s">
        <v>398</v>
      </c>
      <c r="T52" s="730"/>
      <c r="U52" s="730"/>
      <c r="V52" s="730"/>
      <c r="W52" s="730"/>
      <c r="X52" s="730"/>
      <c r="Y52" s="724"/>
      <c r="AA52" s="724"/>
      <c r="AC52" s="733"/>
      <c r="AD52" s="733"/>
      <c r="AE52" s="728"/>
      <c r="AF52" s="724"/>
      <c r="AG52" s="729"/>
      <c r="AH52" s="729"/>
      <c r="AI52" s="729"/>
      <c r="AK52" s="731"/>
      <c r="AM52" s="735">
        <v>41042</v>
      </c>
      <c r="AN52" s="736" t="s">
        <v>331</v>
      </c>
      <c r="AO52" s="739" t="s">
        <v>329</v>
      </c>
      <c r="AP52" s="750">
        <v>1</v>
      </c>
      <c r="AQ52" s="751" t="s">
        <v>335</v>
      </c>
      <c r="AR52" s="750"/>
      <c r="AS52" s="752"/>
      <c r="AT52" s="136"/>
      <c r="AU52" s="748"/>
      <c r="AV52" s="757"/>
      <c r="AW52" s="757"/>
      <c r="AX52" s="757"/>
      <c r="AY52" s="757"/>
      <c r="AZ52" s="757"/>
      <c r="BA52" s="711"/>
      <c r="BB52" s="710"/>
      <c r="BC52" s="588"/>
      <c r="BD52" s="118"/>
      <c r="BE52" s="118"/>
      <c r="BF52" s="118"/>
      <c r="BG52" s="118"/>
      <c r="BH52" s="120"/>
      <c r="BI52" s="120"/>
      <c r="BJ52" s="120"/>
      <c r="BK52" s="408"/>
      <c r="BL52" s="408"/>
      <c r="BM52" s="388"/>
      <c r="BN52" s="388"/>
      <c r="BO52" s="388"/>
      <c r="BP52" s="388"/>
      <c r="BQ52" s="388"/>
      <c r="BR52" s="389"/>
      <c r="BS52" s="389"/>
      <c r="BT52" s="389"/>
      <c r="BU52" s="388"/>
      <c r="BV52" s="388"/>
      <c r="BW52" s="388"/>
      <c r="BX52" s="388"/>
      <c r="BY52" s="389"/>
      <c r="BZ52" s="388"/>
      <c r="CA52" s="388"/>
      <c r="CB52" s="388"/>
      <c r="CC52" s="388"/>
      <c r="CD52" s="388"/>
      <c r="CE52" s="388"/>
      <c r="CF52" s="388"/>
      <c r="CG52" s="388"/>
      <c r="CH52" s="388"/>
      <c r="CI52" s="388"/>
      <c r="CJ52" s="388"/>
      <c r="CK52" s="388"/>
      <c r="CL52" s="388"/>
      <c r="CM52" s="388"/>
      <c r="CN52" s="388"/>
      <c r="CO52" s="388"/>
      <c r="CP52" s="388"/>
      <c r="CQ52" s="388"/>
      <c r="CR52" s="388"/>
      <c r="CS52" s="388"/>
      <c r="CT52" s="388"/>
      <c r="CU52" s="388"/>
      <c r="CV52" s="388"/>
      <c r="CW52" s="388"/>
      <c r="CX52" s="388"/>
      <c r="CY52" s="388"/>
      <c r="CZ52" s="388"/>
      <c r="DA52" s="388"/>
      <c r="DB52" s="388"/>
      <c r="DC52" s="388"/>
      <c r="DD52" s="388"/>
      <c r="DE52" s="388"/>
      <c r="DF52" s="388"/>
      <c r="DG52" s="388"/>
      <c r="DH52" s="388"/>
      <c r="DI52" s="120"/>
      <c r="DJ52" s="120"/>
      <c r="DK52" s="120"/>
      <c r="DL52" s="120"/>
      <c r="DM52" s="120"/>
      <c r="DN52" s="120"/>
      <c r="DO52" s="120"/>
      <c r="DP52" s="120"/>
      <c r="DQ52" s="120"/>
      <c r="DR52" s="120"/>
      <c r="DS52" s="120"/>
      <c r="DT52" s="120"/>
      <c r="DU52" s="120"/>
      <c r="DV52" s="120"/>
      <c r="DW52" s="120"/>
      <c r="DX52" s="120"/>
      <c r="DY52" s="120"/>
      <c r="DZ52" s="120"/>
      <c r="EA52" s="120"/>
      <c r="EB52" s="120"/>
      <c r="EC52" s="120"/>
      <c r="ED52" s="120"/>
      <c r="EE52" s="120"/>
      <c r="EF52" s="120"/>
      <c r="EG52" s="120"/>
      <c r="EH52" s="120"/>
      <c r="EI52" s="120"/>
      <c r="EJ52" s="120"/>
      <c r="EK52" s="120"/>
      <c r="EL52" s="120"/>
      <c r="EM52" s="120"/>
      <c r="EN52" s="120"/>
      <c r="EO52" s="120"/>
      <c r="EP52" s="120"/>
      <c r="EQ52" s="120"/>
      <c r="ER52" s="120"/>
      <c r="ES52" s="120"/>
      <c r="ET52" s="120"/>
      <c r="EU52" s="120"/>
      <c r="EV52" s="120"/>
      <c r="EW52" s="120"/>
      <c r="EX52" s="120"/>
      <c r="EY52" s="120"/>
      <c r="EZ52" s="120"/>
      <c r="FA52" s="120"/>
      <c r="FB52" s="120"/>
      <c r="FC52" s="120"/>
      <c r="FD52" s="120"/>
      <c r="FE52" s="120"/>
      <c r="FF52" s="120"/>
      <c r="FG52" s="120"/>
      <c r="FH52" s="120"/>
      <c r="FI52" s="120"/>
      <c r="FJ52" s="120"/>
      <c r="FK52" s="120"/>
      <c r="FL52" s="120"/>
      <c r="FM52" s="120"/>
      <c r="FN52" s="120"/>
      <c r="FO52" s="120"/>
      <c r="FP52" s="120"/>
      <c r="FQ52" s="120"/>
      <c r="FR52" s="120"/>
      <c r="FS52" s="120"/>
      <c r="FT52" s="120"/>
      <c r="FU52" s="120"/>
      <c r="FV52" s="120"/>
      <c r="FW52" s="120"/>
      <c r="FX52" s="120"/>
      <c r="FY52" s="120"/>
      <c r="FZ52" s="120"/>
      <c r="GA52" s="120"/>
      <c r="GB52" s="120"/>
      <c r="GC52" s="120"/>
      <c r="GD52" s="120"/>
      <c r="GE52" s="120"/>
      <c r="GF52" s="120"/>
      <c r="GG52" s="120"/>
      <c r="GH52" s="120"/>
      <c r="GI52" s="120"/>
      <c r="GJ52" s="120"/>
      <c r="GK52" s="813"/>
      <c r="GL52" s="540"/>
      <c r="GM52" s="545" t="str">
        <f t="shared" si="179"/>
        <v/>
      </c>
      <c r="GN52" s="545" t="str">
        <f t="shared" si="180"/>
        <v/>
      </c>
      <c r="GO52" s="546" t="str">
        <f t="shared" si="181"/>
        <v/>
      </c>
      <c r="GP52" s="116"/>
    </row>
    <row r="53" spans="2:198" ht="20.05" customHeight="1" thickTop="1">
      <c r="B53" s="920"/>
      <c r="C53" s="921"/>
      <c r="D53" s="921"/>
      <c r="E53" s="921"/>
      <c r="F53" s="921"/>
      <c r="G53" s="921"/>
      <c r="H53" s="922"/>
      <c r="I53" s="724"/>
      <c r="J53" s="723"/>
      <c r="K53" s="723"/>
      <c r="M53" s="730"/>
      <c r="N53" s="730"/>
      <c r="O53" s="730"/>
      <c r="P53" s="730"/>
      <c r="Q53" s="730"/>
      <c r="R53" s="724" t="s">
        <v>372</v>
      </c>
      <c r="S53" s="730"/>
      <c r="T53" s="730"/>
      <c r="U53" s="730"/>
      <c r="V53" s="730"/>
      <c r="W53" s="730"/>
      <c r="X53" s="730"/>
      <c r="Y53" s="724"/>
      <c r="Z53" s="730"/>
      <c r="AA53" s="724"/>
      <c r="AB53" s="730"/>
      <c r="AC53" s="730"/>
      <c r="AD53" s="730"/>
      <c r="AE53" s="733"/>
      <c r="AF53" s="733"/>
      <c r="AG53" s="728"/>
      <c r="AH53" s="724"/>
      <c r="AI53" s="729"/>
      <c r="AJ53" s="729"/>
      <c r="AK53" s="729"/>
      <c r="AL53" s="731"/>
      <c r="AM53" s="737">
        <v>41059</v>
      </c>
      <c r="AN53" s="738" t="s">
        <v>333</v>
      </c>
      <c r="AO53" s="740">
        <v>1</v>
      </c>
      <c r="AP53" s="753" t="s">
        <v>330</v>
      </c>
      <c r="AQ53" s="754" t="s">
        <v>336</v>
      </c>
      <c r="AR53" s="753"/>
      <c r="AS53" s="755"/>
      <c r="AT53" s="749">
        <v>7</v>
      </c>
      <c r="AU53" s="748"/>
      <c r="AV53" s="757"/>
      <c r="AW53" s="757"/>
      <c r="AX53" s="757"/>
      <c r="AY53" s="757"/>
      <c r="AZ53" s="757"/>
      <c r="BA53" s="711"/>
      <c r="BB53" s="710"/>
      <c r="BC53" s="588"/>
      <c r="BD53" s="118"/>
      <c r="BE53" s="118"/>
      <c r="BF53" s="118"/>
      <c r="BG53" s="118"/>
      <c r="BH53" s="120"/>
      <c r="BI53" s="120"/>
      <c r="BJ53" s="120"/>
      <c r="BK53" s="134"/>
      <c r="BL53" s="134"/>
      <c r="BM53" s="388"/>
      <c r="BN53" s="388"/>
      <c r="BO53" s="388"/>
      <c r="BP53" s="388"/>
      <c r="BQ53" s="388"/>
      <c r="BR53" s="389"/>
      <c r="BS53" s="389"/>
      <c r="BT53" s="389"/>
      <c r="BU53" s="388"/>
      <c r="BV53" s="388"/>
      <c r="BW53" s="388"/>
      <c r="BX53" s="388"/>
      <c r="BY53" s="389"/>
      <c r="BZ53" s="388"/>
      <c r="CA53" s="388"/>
      <c r="CB53" s="388"/>
      <c r="CC53" s="388"/>
      <c r="CD53" s="388"/>
      <c r="CE53" s="388"/>
      <c r="CF53" s="388"/>
      <c r="CG53" s="388"/>
      <c r="CH53" s="388"/>
      <c r="CI53" s="388"/>
      <c r="CJ53" s="388"/>
      <c r="CK53" s="388"/>
      <c r="CL53" s="388"/>
      <c r="CM53" s="388"/>
      <c r="CN53" s="388"/>
      <c r="CO53" s="388"/>
      <c r="CP53" s="388"/>
      <c r="CQ53" s="388"/>
      <c r="CR53" s="388"/>
      <c r="CS53" s="388"/>
      <c r="CT53" s="388"/>
      <c r="CU53" s="388"/>
      <c r="CV53" s="388"/>
      <c r="CW53" s="388"/>
      <c r="CX53" s="388"/>
      <c r="CY53" s="388"/>
      <c r="CZ53" s="388"/>
      <c r="DA53" s="388"/>
      <c r="DB53" s="388"/>
      <c r="DC53" s="388"/>
      <c r="DD53" s="388"/>
      <c r="DE53" s="388"/>
      <c r="DF53" s="388"/>
      <c r="DG53" s="388"/>
      <c r="DH53" s="388"/>
      <c r="DI53" s="120"/>
      <c r="DJ53" s="120"/>
      <c r="DK53" s="120"/>
      <c r="DL53" s="120"/>
      <c r="DM53" s="120"/>
      <c r="DN53" s="120"/>
      <c r="DO53" s="120"/>
      <c r="DP53" s="120"/>
      <c r="DQ53" s="120"/>
      <c r="DR53" s="120"/>
      <c r="DS53" s="120"/>
      <c r="DT53" s="120"/>
      <c r="DU53" s="120"/>
      <c r="DV53" s="120"/>
      <c r="DW53" s="120"/>
      <c r="DX53" s="120"/>
      <c r="DY53" s="120"/>
      <c r="DZ53" s="120"/>
      <c r="EA53" s="120"/>
      <c r="EB53" s="120"/>
      <c r="EC53" s="120"/>
      <c r="ED53" s="120"/>
      <c r="EE53" s="120"/>
      <c r="EF53" s="120"/>
      <c r="EG53" s="120"/>
      <c r="EH53" s="120"/>
      <c r="EI53" s="120"/>
      <c r="EJ53" s="120"/>
      <c r="EK53" s="120"/>
      <c r="EL53" s="120"/>
      <c r="EM53" s="120"/>
      <c r="EN53" s="120"/>
      <c r="EO53" s="120"/>
      <c r="EP53" s="120"/>
      <c r="EQ53" s="120"/>
      <c r="ER53" s="120"/>
      <c r="ES53" s="120"/>
      <c r="ET53" s="120"/>
      <c r="EU53" s="120"/>
      <c r="EV53" s="120"/>
      <c r="EW53" s="120"/>
      <c r="EX53" s="120"/>
      <c r="EY53" s="120"/>
      <c r="EZ53" s="120"/>
      <c r="FA53" s="120"/>
      <c r="FB53" s="120"/>
      <c r="FC53" s="120"/>
      <c r="FD53" s="120"/>
      <c r="FE53" s="120"/>
      <c r="FF53" s="120"/>
      <c r="FG53" s="120"/>
      <c r="FH53" s="120"/>
      <c r="FI53" s="120"/>
      <c r="FJ53" s="120"/>
      <c r="FK53" s="120"/>
      <c r="FL53" s="120"/>
      <c r="FM53" s="120"/>
      <c r="FN53" s="120"/>
      <c r="FO53" s="120"/>
      <c r="FP53" s="120"/>
      <c r="FQ53" s="120"/>
      <c r="FR53" s="120"/>
      <c r="FS53" s="120"/>
      <c r="FT53" s="120"/>
      <c r="FU53" s="120"/>
      <c r="FV53" s="120"/>
      <c r="FW53" s="120"/>
      <c r="FX53" s="120"/>
      <c r="FY53" s="120"/>
      <c r="FZ53" s="120"/>
      <c r="GA53" s="120"/>
      <c r="GB53" s="120"/>
      <c r="GC53" s="120"/>
      <c r="GD53" s="120"/>
      <c r="GE53" s="120"/>
      <c r="GF53" s="120"/>
      <c r="GG53" s="120"/>
      <c r="GH53" s="120"/>
      <c r="GI53" s="120"/>
      <c r="GJ53" s="120"/>
      <c r="GK53" s="812" t="s">
        <v>120</v>
      </c>
      <c r="GL53" s="382">
        <f>SUM(GN53:GO53)</f>
        <v>0</v>
      </c>
      <c r="GM53" s="482">
        <f>SUM($GM45:$GM52)</f>
        <v>0</v>
      </c>
      <c r="GN53" s="410">
        <f>INT(SUM($GN45:$GN52)/0.25)*0.25</f>
        <v>0</v>
      </c>
      <c r="GO53" s="410">
        <f>INT(SUM($GO45:$GO52)/0.25)*0.25</f>
        <v>0</v>
      </c>
      <c r="GP53" s="116"/>
    </row>
    <row r="54" spans="2:198" ht="14.95">
      <c r="B54" s="116"/>
      <c r="C54" s="116"/>
      <c r="D54" s="116"/>
      <c r="E54" s="117"/>
      <c r="F54" s="116"/>
      <c r="J54" s="206"/>
      <c r="K54" s="206"/>
      <c r="R54" s="724"/>
      <c r="Y54" s="724"/>
      <c r="Z54" s="127"/>
      <c r="AA54" s="724"/>
      <c r="AB54" s="127"/>
      <c r="AC54" s="127"/>
      <c r="AD54" s="127"/>
      <c r="AG54" s="127"/>
      <c r="AH54" s="127"/>
      <c r="AI54" s="391"/>
      <c r="AJ54" s="207"/>
      <c r="AK54" s="207"/>
      <c r="AL54" s="207"/>
      <c r="AM54" s="734" t="s">
        <v>375</v>
      </c>
      <c r="AN54" s="207"/>
      <c r="AO54" s="207"/>
      <c r="AP54" s="207"/>
      <c r="AQ54" s="207"/>
      <c r="AR54" s="207"/>
      <c r="AT54" s="119"/>
      <c r="BA54" s="119"/>
      <c r="BB54" s="119"/>
      <c r="BC54" s="120"/>
      <c r="BD54" s="120"/>
      <c r="BE54" s="120"/>
      <c r="BG54" s="402"/>
      <c r="BH54" s="388"/>
      <c r="BI54" s="388"/>
      <c r="BJ54" s="388"/>
      <c r="BK54" s="388"/>
      <c r="BL54" s="388"/>
      <c r="BM54" s="389"/>
      <c r="BN54" s="389"/>
      <c r="BO54" s="389"/>
      <c r="BP54" s="388"/>
      <c r="BQ54" s="388"/>
      <c r="BR54" s="388"/>
      <c r="BS54" s="388"/>
      <c r="BT54" s="389"/>
      <c r="BU54" s="388"/>
      <c r="BV54" s="388"/>
      <c r="BW54" s="388"/>
      <c r="BX54" s="388"/>
      <c r="BY54" s="388"/>
      <c r="BZ54" s="388"/>
      <c r="CA54" s="388"/>
      <c r="CB54" s="388"/>
      <c r="CC54" s="388"/>
      <c r="CD54" s="388"/>
      <c r="CE54" s="388"/>
      <c r="CF54" s="388"/>
      <c r="CG54" s="388"/>
      <c r="CH54" s="388"/>
      <c r="CI54" s="388"/>
      <c r="CJ54" s="388"/>
      <c r="CK54" s="127"/>
      <c r="CL54" s="127"/>
      <c r="CM54" s="127"/>
      <c r="CN54" s="127"/>
      <c r="CO54" s="127"/>
      <c r="CP54" s="127"/>
      <c r="CQ54" s="391"/>
      <c r="CR54" s="207"/>
      <c r="CS54" s="388"/>
      <c r="CT54" s="388"/>
      <c r="CU54" s="388"/>
      <c r="CV54" s="388"/>
      <c r="CW54" s="116"/>
      <c r="DB54" s="127"/>
      <c r="DE54" s="116"/>
    </row>
    <row r="55" spans="2:198" ht="14.95" hidden="1">
      <c r="J55" s="411"/>
      <c r="K55" s="411"/>
      <c r="L55" s="411"/>
      <c r="M55" s="411"/>
      <c r="N55" s="411"/>
      <c r="O55" s="411"/>
      <c r="P55" s="411"/>
      <c r="Q55" s="411"/>
      <c r="T55" s="411"/>
      <c r="U55" s="411"/>
      <c r="V55" s="411"/>
      <c r="W55" s="411"/>
      <c r="BE55" s="402"/>
      <c r="BF55" s="388"/>
      <c r="BG55" s="388"/>
      <c r="BH55" s="388"/>
      <c r="BI55" s="388"/>
      <c r="BJ55" s="388"/>
      <c r="BK55" s="389"/>
      <c r="BL55" s="389"/>
      <c r="BM55" s="389"/>
      <c r="BN55" s="388"/>
      <c r="BO55" s="388"/>
      <c r="BP55" s="388"/>
      <c r="BQ55" s="388"/>
      <c r="BR55" s="389"/>
      <c r="BS55" s="388"/>
      <c r="BT55" s="388"/>
      <c r="BU55" s="388"/>
      <c r="BV55" s="388"/>
      <c r="BW55" s="388"/>
      <c r="BX55" s="388"/>
      <c r="BY55" s="388"/>
      <c r="BZ55" s="388"/>
      <c r="CA55" s="388"/>
      <c r="CB55" s="388"/>
      <c r="CC55" s="388"/>
      <c r="CD55" s="388"/>
      <c r="CE55" s="388"/>
      <c r="CF55" s="388"/>
      <c r="CG55" s="388"/>
      <c r="CH55" s="388"/>
      <c r="CI55" s="388"/>
      <c r="CJ55" s="388"/>
      <c r="CS55" s="388"/>
      <c r="CT55" s="388"/>
      <c r="CU55" s="388"/>
      <c r="CV55" s="127"/>
      <c r="DA55" s="116"/>
      <c r="DB55" s="412"/>
      <c r="DC55" s="116"/>
    </row>
    <row r="56" spans="2:198" ht="15.65" hidden="1" thickBot="1">
      <c r="BE56" s="402"/>
      <c r="BF56" s="388"/>
      <c r="BG56" s="388"/>
      <c r="BH56" s="388"/>
      <c r="BI56" s="388"/>
      <c r="BJ56" s="388"/>
      <c r="BK56" s="389"/>
      <c r="BL56" s="389"/>
      <c r="BM56" s="389"/>
      <c r="BN56" s="388"/>
      <c r="BO56" s="388"/>
      <c r="BP56" s="388"/>
      <c r="BQ56" s="388"/>
      <c r="BR56" s="389"/>
      <c r="BS56" s="388"/>
      <c r="BT56" s="388"/>
      <c r="BU56" s="388"/>
      <c r="BV56" s="388"/>
      <c r="BW56" s="388"/>
      <c r="BX56" s="388"/>
      <c r="BY56" s="388"/>
      <c r="BZ56" s="388"/>
      <c r="CA56" s="388"/>
      <c r="CB56" s="388"/>
      <c r="CC56" s="388"/>
      <c r="CD56" s="388"/>
      <c r="CE56" s="388"/>
      <c r="CF56" s="388"/>
      <c r="CG56" s="388"/>
      <c r="CH56" s="388"/>
      <c r="CI56" s="388"/>
      <c r="CJ56" s="388"/>
      <c r="CS56" s="388"/>
      <c r="CT56" s="388"/>
      <c r="CU56" s="388"/>
      <c r="DD56" s="116"/>
    </row>
    <row r="57" spans="2:198" ht="15.65" hidden="1" thickBot="1">
      <c r="B57" s="413" t="s">
        <v>406</v>
      </c>
      <c r="C57" s="413"/>
      <c r="D57" s="413"/>
      <c r="E57" s="134"/>
      <c r="F57" s="134"/>
      <c r="G57" s="414"/>
      <c r="H57" s="414"/>
      <c r="I57" s="414"/>
      <c r="J57" s="414"/>
      <c r="L57" s="910"/>
      <c r="M57" s="908" t="s">
        <v>234</v>
      </c>
      <c r="N57" s="908"/>
      <c r="O57" s="908" t="s">
        <v>235</v>
      </c>
      <c r="P57" s="908" t="s">
        <v>236</v>
      </c>
      <c r="Q57" s="908"/>
      <c r="R57" s="923" t="s">
        <v>238</v>
      </c>
      <c r="S57" s="908"/>
      <c r="T57" s="923" t="s">
        <v>239</v>
      </c>
      <c r="U57" s="908"/>
      <c r="V57" s="908" t="s">
        <v>237</v>
      </c>
      <c r="W57" s="908"/>
      <c r="X57" s="923" t="s">
        <v>240</v>
      </c>
      <c r="Y57" s="941"/>
      <c r="Z57" s="575"/>
      <c r="AA57" s="575"/>
      <c r="AB57" s="575"/>
      <c r="AU57" s="413" t="s">
        <v>85</v>
      </c>
      <c r="AV57" s="134"/>
      <c r="AW57" s="414"/>
      <c r="AX57" s="127"/>
      <c r="AY57" s="127"/>
      <c r="AZ57" s="402"/>
      <c r="BB57" s="402" t="s">
        <v>83</v>
      </c>
      <c r="BC57" s="402" t="s">
        <v>83</v>
      </c>
      <c r="BD57" s="402" t="s">
        <v>83</v>
      </c>
      <c r="BE57" s="402" t="s">
        <v>83</v>
      </c>
      <c r="BF57" s="402" t="s">
        <v>83</v>
      </c>
      <c r="BG57" s="402" t="s">
        <v>83</v>
      </c>
      <c r="BH57" s="402" t="s">
        <v>83</v>
      </c>
      <c r="BI57" s="402" t="s">
        <v>83</v>
      </c>
      <c r="BJ57" s="402" t="s">
        <v>83</v>
      </c>
      <c r="BK57" s="402" t="s">
        <v>83</v>
      </c>
      <c r="BL57" s="402" t="s">
        <v>83</v>
      </c>
      <c r="BM57" s="402" t="s">
        <v>83</v>
      </c>
      <c r="BN57" s="402"/>
      <c r="BO57" s="402"/>
      <c r="BP57" s="402"/>
      <c r="BQ57" s="402"/>
      <c r="BR57" s="402"/>
      <c r="BS57" s="402"/>
      <c r="BT57" s="402"/>
      <c r="CF57" s="135"/>
      <c r="CG57" s="135"/>
      <c r="CH57" s="135"/>
      <c r="CI57" s="135"/>
      <c r="CJ57" s="135"/>
      <c r="CK57" s="134"/>
      <c r="CL57" s="134"/>
      <c r="CM57" s="134"/>
      <c r="CN57" s="134"/>
      <c r="CO57" s="134"/>
      <c r="CQ57" s="116"/>
      <c r="CR57" s="127"/>
      <c r="CS57" s="127"/>
      <c r="CT57" s="127"/>
      <c r="CU57" s="127"/>
      <c r="CV57" s="127"/>
      <c r="CW57" s="116"/>
      <c r="CY57" s="116"/>
      <c r="DB57" s="127"/>
      <c r="DF57" s="127" t="s">
        <v>285</v>
      </c>
    </row>
    <row r="58" spans="2:198" ht="15.65" hidden="1" thickBot="1">
      <c r="B58" s="535">
        <v>210000</v>
      </c>
      <c r="C58" s="415" t="s">
        <v>378</v>
      </c>
      <c r="D58" s="416"/>
      <c r="E58" s="416"/>
      <c r="F58" s="416"/>
      <c r="G58" s="417"/>
      <c r="H58" s="417"/>
      <c r="I58" s="418"/>
      <c r="J58" s="414"/>
      <c r="L58" s="911"/>
      <c r="M58" s="909"/>
      <c r="N58" s="909"/>
      <c r="O58" s="909"/>
      <c r="P58" s="909"/>
      <c r="Q58" s="909"/>
      <c r="R58" s="909"/>
      <c r="S58" s="909"/>
      <c r="T58" s="909"/>
      <c r="U58" s="909"/>
      <c r="V58" s="909"/>
      <c r="W58" s="909"/>
      <c r="X58" s="942"/>
      <c r="Y58" s="943"/>
      <c r="Z58" s="575"/>
      <c r="AA58" s="575"/>
      <c r="AB58" s="575"/>
      <c r="AU58" s="419">
        <v>1</v>
      </c>
      <c r="AV58" s="420" t="s">
        <v>86</v>
      </c>
      <c r="AW58" s="421"/>
      <c r="AX58" s="422"/>
      <c r="AY58" s="127"/>
      <c r="AZ58" s="402"/>
      <c r="BA58" s="402" t="s">
        <v>9</v>
      </c>
      <c r="BB58" s="817">
        <v>1</v>
      </c>
      <c r="BC58" s="818">
        <f>BB58+1</f>
        <v>2</v>
      </c>
      <c r="BD58" s="818">
        <f>BC58+1</f>
        <v>3</v>
      </c>
      <c r="BE58" s="818">
        <f t="shared" ref="BE58:BM58" si="182">BD58+1</f>
        <v>4</v>
      </c>
      <c r="BF58" s="818">
        <f t="shared" si="182"/>
        <v>5</v>
      </c>
      <c r="BG58" s="818">
        <f t="shared" si="182"/>
        <v>6</v>
      </c>
      <c r="BH58" s="818">
        <f t="shared" si="182"/>
        <v>7</v>
      </c>
      <c r="BI58" s="818">
        <f t="shared" si="182"/>
        <v>8</v>
      </c>
      <c r="BJ58" s="818">
        <f>BI58+1</f>
        <v>9</v>
      </c>
      <c r="BK58" s="818">
        <f t="shared" si="182"/>
        <v>10</v>
      </c>
      <c r="BL58" s="818">
        <f t="shared" si="182"/>
        <v>11</v>
      </c>
      <c r="BM58" s="819">
        <f t="shared" si="182"/>
        <v>12</v>
      </c>
      <c r="BN58" s="402"/>
      <c r="BO58" s="402"/>
      <c r="BP58" s="402"/>
      <c r="BQ58" s="402"/>
      <c r="BR58" s="402"/>
      <c r="BS58" s="402"/>
      <c r="BT58" s="402"/>
      <c r="CF58" s="135"/>
      <c r="CG58" s="135"/>
      <c r="CH58" s="135"/>
      <c r="CI58" s="135"/>
      <c r="CJ58" s="135"/>
      <c r="CK58" s="134"/>
      <c r="CL58" s="134"/>
      <c r="CM58" s="134"/>
      <c r="CN58" s="134"/>
      <c r="CO58" s="134"/>
      <c r="CQ58" s="116"/>
      <c r="CR58" s="127"/>
      <c r="CS58" s="127"/>
      <c r="CT58" s="127"/>
      <c r="CU58" s="127"/>
      <c r="CV58" s="127"/>
      <c r="CW58" s="116"/>
      <c r="DB58" s="127"/>
      <c r="DF58" s="578"/>
    </row>
    <row r="59" spans="2:198" ht="17" hidden="1">
      <c r="B59" s="536">
        <v>210100</v>
      </c>
      <c r="C59" s="423" t="s">
        <v>422</v>
      </c>
      <c r="D59" s="424"/>
      <c r="E59" s="424"/>
      <c r="F59" s="424"/>
      <c r="G59" s="425"/>
      <c r="H59" s="425"/>
      <c r="I59" s="426"/>
      <c r="J59" s="414"/>
      <c r="L59" s="530">
        <v>11</v>
      </c>
      <c r="M59" s="531" t="s">
        <v>388</v>
      </c>
      <c r="N59" s="532"/>
      <c r="O59" s="532">
        <v>19</v>
      </c>
      <c r="P59" s="919">
        <f t="shared" ref="P59:P63" si="183">O59*7.75</f>
        <v>147.25</v>
      </c>
      <c r="Q59" s="916"/>
      <c r="R59" s="915">
        <f t="shared" ref="R59:R63" si="184">X59+100-P59</f>
        <v>112.5</v>
      </c>
      <c r="S59" s="916"/>
      <c r="T59" s="946"/>
      <c r="U59" s="916"/>
      <c r="V59" s="927">
        <f>P59-X59</f>
        <v>-12.5</v>
      </c>
      <c r="W59" s="916"/>
      <c r="X59" s="944">
        <v>159.75</v>
      </c>
      <c r="Y59" s="945"/>
      <c r="Z59" s="576"/>
      <c r="AA59" s="576"/>
      <c r="AB59" s="576"/>
      <c r="AU59" s="427">
        <v>2</v>
      </c>
      <c r="AV59" s="428" t="s">
        <v>87</v>
      </c>
      <c r="AW59" s="429"/>
      <c r="AX59" s="430"/>
      <c r="AY59" s="127"/>
      <c r="AZ59" s="402"/>
      <c r="BA59" s="402">
        <v>2012</v>
      </c>
      <c r="BB59" s="431">
        <v>19</v>
      </c>
      <c r="BC59" s="432">
        <v>21</v>
      </c>
      <c r="BD59" s="432">
        <v>21</v>
      </c>
      <c r="BE59" s="432">
        <v>20</v>
      </c>
      <c r="BF59" s="432">
        <v>21</v>
      </c>
      <c r="BG59" s="432">
        <v>21</v>
      </c>
      <c r="BH59" s="432">
        <v>21</v>
      </c>
      <c r="BI59" s="432">
        <v>23</v>
      </c>
      <c r="BJ59" s="432">
        <v>19</v>
      </c>
      <c r="BK59" s="432">
        <v>22</v>
      </c>
      <c r="BL59" s="432">
        <v>21</v>
      </c>
      <c r="BM59" s="433">
        <v>19</v>
      </c>
      <c r="BN59" s="402"/>
      <c r="BO59" s="402"/>
      <c r="BP59" s="402"/>
      <c r="BQ59" s="402"/>
      <c r="BR59" s="402"/>
      <c r="BS59" s="402"/>
      <c r="BT59" s="402"/>
      <c r="BU59" s="127"/>
      <c r="BV59" s="127"/>
      <c r="BW59" s="127"/>
      <c r="BX59" s="127"/>
      <c r="BY59" s="127"/>
      <c r="BZ59" s="127"/>
      <c r="CA59" s="127"/>
      <c r="CB59" s="127"/>
      <c r="CC59" s="127"/>
      <c r="CD59" s="127"/>
      <c r="CE59" s="127"/>
      <c r="CF59" s="135"/>
      <c r="CG59" s="135"/>
      <c r="CH59" s="135"/>
      <c r="CI59" s="135"/>
      <c r="CJ59" s="135"/>
      <c r="CK59" s="134"/>
      <c r="CL59" s="134"/>
      <c r="CM59" s="134"/>
      <c r="CN59" s="127"/>
      <c r="CO59" s="127"/>
      <c r="CP59" s="127"/>
      <c r="CQ59" s="116"/>
      <c r="CR59" s="127"/>
      <c r="CS59" s="127"/>
      <c r="CT59" s="127"/>
      <c r="CU59" s="127"/>
      <c r="CV59" s="127"/>
      <c r="CW59" s="116"/>
      <c r="DB59" s="127"/>
      <c r="DF59" s="579" t="s">
        <v>399</v>
      </c>
    </row>
    <row r="60" spans="2:198" ht="17" hidden="1">
      <c r="B60" s="536">
        <v>210110</v>
      </c>
      <c r="C60" s="423" t="s">
        <v>423</v>
      </c>
      <c r="D60" s="424"/>
      <c r="E60" s="424"/>
      <c r="F60" s="424"/>
      <c r="G60" s="425"/>
      <c r="H60" s="425"/>
      <c r="I60" s="426"/>
      <c r="J60" s="414"/>
      <c r="L60" s="526">
        <v>12</v>
      </c>
      <c r="M60" s="531" t="s">
        <v>389</v>
      </c>
      <c r="N60" s="527"/>
      <c r="O60" s="527">
        <v>20</v>
      </c>
      <c r="P60" s="917">
        <f t="shared" si="183"/>
        <v>155</v>
      </c>
      <c r="Q60" s="918"/>
      <c r="R60" s="915">
        <f t="shared" si="184"/>
        <v>110.5</v>
      </c>
      <c r="S60" s="916"/>
      <c r="T60" s="931"/>
      <c r="U60" s="918"/>
      <c r="V60" s="930">
        <f t="shared" ref="V60:V63" si="185">P60-X60</f>
        <v>-10.5</v>
      </c>
      <c r="W60" s="918"/>
      <c r="X60" s="928">
        <v>165.5</v>
      </c>
      <c r="Y60" s="929"/>
      <c r="Z60" s="576"/>
      <c r="AA60" s="576"/>
      <c r="AB60" s="576"/>
      <c r="AU60" s="427">
        <v>3</v>
      </c>
      <c r="AV60" s="428" t="s">
        <v>88</v>
      </c>
      <c r="AW60" s="429"/>
      <c r="AX60" s="430"/>
      <c r="AY60" s="127"/>
      <c r="AZ60" s="134"/>
      <c r="BA60" s="402">
        <v>2013</v>
      </c>
      <c r="BB60" s="435">
        <v>19</v>
      </c>
      <c r="BC60" s="436">
        <v>19</v>
      </c>
      <c r="BD60" s="436">
        <v>20</v>
      </c>
      <c r="BE60" s="436">
        <v>21</v>
      </c>
      <c r="BF60" s="436">
        <v>21</v>
      </c>
      <c r="BG60" s="436">
        <v>20</v>
      </c>
      <c r="BH60" s="436">
        <v>22</v>
      </c>
      <c r="BI60" s="436">
        <v>22</v>
      </c>
      <c r="BJ60" s="436">
        <v>19</v>
      </c>
      <c r="BK60" s="436">
        <v>22</v>
      </c>
      <c r="BL60" s="436">
        <v>20</v>
      </c>
      <c r="BM60" s="437">
        <v>19</v>
      </c>
      <c r="BN60" s="408"/>
      <c r="BO60" s="408"/>
      <c r="BP60" s="408"/>
      <c r="BQ60" s="408"/>
      <c r="BR60" s="408"/>
      <c r="BS60" s="408"/>
      <c r="BT60" s="408"/>
      <c r="BU60" s="120"/>
      <c r="BV60" s="120"/>
      <c r="BW60" s="120"/>
      <c r="BX60" s="120"/>
      <c r="BY60" s="120"/>
      <c r="BZ60" s="120"/>
      <c r="CA60" s="120"/>
      <c r="CB60" s="120"/>
      <c r="CC60" s="120"/>
      <c r="CD60" s="120"/>
      <c r="CE60" s="120"/>
      <c r="CF60" s="135"/>
      <c r="CG60" s="135"/>
      <c r="CH60" s="135"/>
      <c r="CI60" s="135"/>
      <c r="CJ60" s="135"/>
      <c r="CK60" s="134"/>
      <c r="CL60" s="134"/>
      <c r="CM60" s="134"/>
      <c r="CN60" s="120"/>
      <c r="CO60" s="120"/>
      <c r="CP60" s="120"/>
      <c r="CQ60" s="116"/>
      <c r="CR60" s="127"/>
      <c r="CS60" s="127"/>
      <c r="CT60" s="127"/>
      <c r="CU60" s="127"/>
      <c r="CV60" s="127"/>
      <c r="CW60" s="116"/>
      <c r="DB60" s="127"/>
      <c r="DF60" s="579" t="s">
        <v>400</v>
      </c>
    </row>
    <row r="61" spans="2:198" ht="17" hidden="1">
      <c r="B61" s="536">
        <v>211000</v>
      </c>
      <c r="C61" s="423" t="s">
        <v>424</v>
      </c>
      <c r="D61" s="424"/>
      <c r="E61" s="424"/>
      <c r="F61" s="424"/>
      <c r="G61" s="425"/>
      <c r="H61" s="425"/>
      <c r="I61" s="426"/>
      <c r="J61" s="414"/>
      <c r="L61" s="526">
        <v>1</v>
      </c>
      <c r="M61" s="531" t="s">
        <v>390</v>
      </c>
      <c r="N61" s="527"/>
      <c r="O61" s="527">
        <v>19</v>
      </c>
      <c r="P61" s="917">
        <f t="shared" si="183"/>
        <v>147.25</v>
      </c>
      <c r="Q61" s="918"/>
      <c r="R61" s="915">
        <f t="shared" si="184"/>
        <v>112.5</v>
      </c>
      <c r="S61" s="916"/>
      <c r="T61" s="931"/>
      <c r="U61" s="918"/>
      <c r="V61" s="930">
        <f t="shared" si="185"/>
        <v>-12.5</v>
      </c>
      <c r="W61" s="918"/>
      <c r="X61" s="928">
        <v>159.75</v>
      </c>
      <c r="Y61" s="929"/>
      <c r="Z61" s="576"/>
      <c r="AA61" s="576"/>
      <c r="AB61" s="576"/>
      <c r="AU61" s="427">
        <v>4</v>
      </c>
      <c r="AV61" s="434" t="s">
        <v>29</v>
      </c>
      <c r="AW61" s="429"/>
      <c r="AX61" s="430"/>
      <c r="AY61" s="127"/>
      <c r="AZ61" s="402"/>
      <c r="BA61" s="402">
        <v>2014</v>
      </c>
      <c r="BB61" s="435">
        <v>19</v>
      </c>
      <c r="BC61" s="436">
        <v>19</v>
      </c>
      <c r="BD61" s="436">
        <v>20</v>
      </c>
      <c r="BE61" s="436">
        <v>21</v>
      </c>
      <c r="BF61" s="436">
        <v>20</v>
      </c>
      <c r="BG61" s="436">
        <v>21</v>
      </c>
      <c r="BH61" s="436">
        <v>22</v>
      </c>
      <c r="BI61" s="436">
        <v>21</v>
      </c>
      <c r="BJ61" s="436">
        <v>20</v>
      </c>
      <c r="BK61" s="436">
        <v>22</v>
      </c>
      <c r="BL61" s="436">
        <v>18</v>
      </c>
      <c r="BM61" s="437">
        <v>20</v>
      </c>
      <c r="BN61" s="408"/>
      <c r="BO61" s="408"/>
      <c r="BP61" s="408"/>
      <c r="BQ61" s="408"/>
      <c r="BR61" s="408"/>
      <c r="BS61" s="408"/>
      <c r="BT61" s="408"/>
      <c r="BU61" s="120"/>
      <c r="BV61" s="120"/>
      <c r="BW61" s="120"/>
      <c r="BX61" s="120"/>
      <c r="BY61" s="120"/>
      <c r="BZ61" s="120"/>
      <c r="CA61" s="120"/>
      <c r="CB61" s="120"/>
      <c r="CC61" s="120"/>
      <c r="CD61" s="120"/>
      <c r="CE61" s="120"/>
      <c r="CF61" s="135"/>
      <c r="CG61" s="135"/>
      <c r="CH61" s="135"/>
      <c r="CI61" s="135"/>
      <c r="CJ61" s="135"/>
      <c r="CK61" s="134"/>
      <c r="CL61" s="134"/>
      <c r="CM61" s="134"/>
      <c r="CN61" s="120"/>
      <c r="CO61" s="120"/>
      <c r="CP61" s="120"/>
      <c r="CQ61" s="116"/>
      <c r="CR61" s="127"/>
      <c r="CS61" s="127"/>
      <c r="CT61" s="127"/>
      <c r="CU61" s="127"/>
      <c r="CV61" s="127"/>
      <c r="CW61" s="116"/>
      <c r="DB61" s="127"/>
      <c r="DF61" s="579" t="s">
        <v>401</v>
      </c>
    </row>
    <row r="62" spans="2:198" ht="17" hidden="1">
      <c r="B62" s="536">
        <v>211110</v>
      </c>
      <c r="C62" s="423" t="s">
        <v>379</v>
      </c>
      <c r="D62" s="424"/>
      <c r="E62" s="424"/>
      <c r="F62" s="424"/>
      <c r="G62" s="425"/>
      <c r="H62" s="425"/>
      <c r="I62" s="426"/>
      <c r="J62" s="414"/>
      <c r="L62" s="526">
        <v>2</v>
      </c>
      <c r="M62" s="531" t="s">
        <v>391</v>
      </c>
      <c r="N62" s="527"/>
      <c r="O62" s="527">
        <v>20</v>
      </c>
      <c r="P62" s="917">
        <f t="shared" si="183"/>
        <v>155</v>
      </c>
      <c r="Q62" s="918"/>
      <c r="R62" s="915">
        <f t="shared" si="184"/>
        <v>110.5</v>
      </c>
      <c r="S62" s="916"/>
      <c r="T62" s="931"/>
      <c r="U62" s="918"/>
      <c r="V62" s="930">
        <f t="shared" si="185"/>
        <v>-10.5</v>
      </c>
      <c r="W62" s="918"/>
      <c r="X62" s="928">
        <v>165.5</v>
      </c>
      <c r="Y62" s="929"/>
      <c r="Z62" s="576"/>
      <c r="AA62" s="576"/>
      <c r="AB62" s="576"/>
      <c r="AU62" s="427">
        <v>5</v>
      </c>
      <c r="AV62" s="434" t="s">
        <v>341</v>
      </c>
      <c r="AW62" s="429"/>
      <c r="AX62" s="430"/>
      <c r="AY62" s="127"/>
      <c r="AZ62" s="402"/>
      <c r="BA62" s="402">
        <v>2015</v>
      </c>
      <c r="BB62" s="431">
        <v>19</v>
      </c>
      <c r="BC62" s="432">
        <v>19</v>
      </c>
      <c r="BD62" s="432">
        <v>22</v>
      </c>
      <c r="BE62" s="432">
        <v>21</v>
      </c>
      <c r="BF62" s="432">
        <v>18</v>
      </c>
      <c r="BG62" s="432">
        <v>22</v>
      </c>
      <c r="BH62" s="432">
        <v>22</v>
      </c>
      <c r="BI62" s="432">
        <v>21</v>
      </c>
      <c r="BJ62" s="432">
        <v>19</v>
      </c>
      <c r="BK62" s="432">
        <v>21</v>
      </c>
      <c r="BL62" s="432">
        <v>19</v>
      </c>
      <c r="BM62" s="433">
        <v>20</v>
      </c>
      <c r="BN62" s="408"/>
      <c r="BO62" s="408"/>
      <c r="BP62" s="408"/>
      <c r="BQ62" s="408"/>
      <c r="BR62" s="408"/>
      <c r="BS62" s="408"/>
      <c r="BT62" s="408"/>
      <c r="BU62" s="120"/>
      <c r="BV62" s="120"/>
      <c r="BW62" s="120"/>
      <c r="BX62" s="120"/>
      <c r="BY62" s="120"/>
      <c r="BZ62" s="120"/>
      <c r="CA62" s="120"/>
      <c r="CB62" s="120"/>
      <c r="CC62" s="120"/>
      <c r="CD62" s="120"/>
      <c r="CE62" s="120"/>
      <c r="CF62" s="135"/>
      <c r="CG62" s="135"/>
      <c r="CH62" s="135"/>
      <c r="CI62" s="135"/>
      <c r="CJ62" s="135"/>
      <c r="CK62" s="134"/>
      <c r="CL62" s="134"/>
      <c r="CM62" s="134"/>
      <c r="CN62" s="120"/>
      <c r="CO62" s="120"/>
      <c r="CP62" s="120"/>
      <c r="CQ62" s="116"/>
      <c r="CR62" s="127"/>
      <c r="CS62" s="127"/>
      <c r="CT62" s="127"/>
      <c r="CU62" s="127"/>
      <c r="CV62" s="127"/>
      <c r="CW62" s="116"/>
      <c r="DB62" s="127"/>
      <c r="DF62" s="705" t="s">
        <v>402</v>
      </c>
    </row>
    <row r="63" spans="2:198" ht="17.7" hidden="1" thickBot="1">
      <c r="B63" s="536">
        <v>211120</v>
      </c>
      <c r="C63" s="423" t="s">
        <v>380</v>
      </c>
      <c r="D63" s="424"/>
      <c r="E63" s="424"/>
      <c r="F63" s="424"/>
      <c r="G63" s="425"/>
      <c r="H63" s="425"/>
      <c r="I63" s="426"/>
      <c r="J63" s="414"/>
      <c r="L63" s="526">
        <v>3</v>
      </c>
      <c r="M63" s="531" t="s">
        <v>392</v>
      </c>
      <c r="N63" s="527"/>
      <c r="O63" s="527">
        <v>22</v>
      </c>
      <c r="P63" s="917">
        <f t="shared" si="183"/>
        <v>170.5</v>
      </c>
      <c r="Q63" s="918"/>
      <c r="R63" s="915">
        <f t="shared" si="184"/>
        <v>106.5</v>
      </c>
      <c r="S63" s="916"/>
      <c r="T63" s="931"/>
      <c r="U63" s="918"/>
      <c r="V63" s="930">
        <f t="shared" si="185"/>
        <v>-6.5</v>
      </c>
      <c r="W63" s="918"/>
      <c r="X63" s="928">
        <v>177</v>
      </c>
      <c r="Y63" s="929"/>
      <c r="Z63" s="576"/>
      <c r="AA63" s="576"/>
      <c r="AB63" s="576"/>
      <c r="AU63" s="427">
        <v>6</v>
      </c>
      <c r="AV63" s="434" t="s">
        <v>283</v>
      </c>
      <c r="AW63" s="429"/>
      <c r="AX63" s="430"/>
      <c r="AY63" s="127"/>
      <c r="AZ63" s="402"/>
      <c r="BA63" s="402">
        <v>2016</v>
      </c>
      <c r="BB63" s="438">
        <v>19</v>
      </c>
      <c r="BC63" s="439">
        <v>20</v>
      </c>
      <c r="BD63" s="439">
        <v>22</v>
      </c>
      <c r="BE63" s="439">
        <v>20</v>
      </c>
      <c r="BF63" s="439">
        <v>19</v>
      </c>
      <c r="BG63" s="439">
        <v>22</v>
      </c>
      <c r="BH63" s="439">
        <v>20</v>
      </c>
      <c r="BI63" s="439">
        <v>22</v>
      </c>
      <c r="BJ63" s="439">
        <v>20</v>
      </c>
      <c r="BK63" s="439">
        <v>20</v>
      </c>
      <c r="BL63" s="439"/>
      <c r="BM63" s="440"/>
      <c r="BN63" s="120"/>
      <c r="BO63" s="120"/>
      <c r="BP63" s="120"/>
      <c r="BQ63" s="120"/>
      <c r="BR63" s="120"/>
      <c r="BS63" s="120"/>
      <c r="BT63" s="120"/>
      <c r="BU63" s="120"/>
      <c r="BV63" s="120"/>
      <c r="BW63" s="120"/>
      <c r="BX63" s="120"/>
      <c r="BY63" s="120"/>
      <c r="BZ63" s="120"/>
      <c r="CA63" s="120"/>
      <c r="CB63" s="120"/>
      <c r="CC63" s="120"/>
      <c r="CD63" s="120"/>
      <c r="CE63" s="120"/>
      <c r="CF63" s="135"/>
      <c r="CG63" s="135"/>
      <c r="CH63" s="135"/>
      <c r="CI63" s="135"/>
      <c r="CJ63" s="135"/>
      <c r="CK63" s="134"/>
      <c r="CL63" s="134"/>
      <c r="CM63" s="134"/>
      <c r="CN63" s="120"/>
      <c r="CO63" s="120"/>
      <c r="CP63" s="120"/>
      <c r="CQ63" s="116"/>
      <c r="CR63" s="116"/>
      <c r="CS63" s="127"/>
      <c r="CT63" s="127"/>
      <c r="CU63" s="127"/>
      <c r="CV63" s="127"/>
      <c r="CW63" s="116"/>
      <c r="DB63" s="127"/>
      <c r="DF63" s="579" t="s">
        <v>403</v>
      </c>
    </row>
    <row r="64" spans="2:198" ht="17" hidden="1">
      <c r="B64" s="536">
        <v>211130</v>
      </c>
      <c r="C64" s="423" t="s">
        <v>425</v>
      </c>
      <c r="D64" s="424"/>
      <c r="E64" s="424"/>
      <c r="F64" s="424"/>
      <c r="G64" s="425"/>
      <c r="H64" s="425"/>
      <c r="I64" s="426"/>
      <c r="J64" s="414"/>
      <c r="L64" s="526">
        <v>4</v>
      </c>
      <c r="M64" s="531" t="s">
        <v>412</v>
      </c>
      <c r="N64" s="527"/>
      <c r="O64" s="527">
        <v>20</v>
      </c>
      <c r="P64" s="917">
        <f t="shared" ref="P64:P70" si="186">O64*7.75</f>
        <v>155</v>
      </c>
      <c r="Q64" s="918"/>
      <c r="R64" s="915">
        <f t="shared" ref="R64:R70" si="187">X64+100-P64</f>
        <v>110.5</v>
      </c>
      <c r="S64" s="916"/>
      <c r="T64" s="931"/>
      <c r="U64" s="918"/>
      <c r="V64" s="930">
        <f t="shared" ref="V64:V70" si="188">P64-X64</f>
        <v>-10.5</v>
      </c>
      <c r="W64" s="918"/>
      <c r="X64" s="928">
        <v>165.5</v>
      </c>
      <c r="Y64" s="929"/>
      <c r="Z64" s="576"/>
      <c r="AA64" s="576"/>
      <c r="AB64" s="576"/>
      <c r="AU64" s="427">
        <v>7</v>
      </c>
      <c r="AV64" s="434" t="s">
        <v>30</v>
      </c>
      <c r="AW64" s="429"/>
      <c r="AX64" s="430"/>
      <c r="AY64" s="127"/>
      <c r="AZ64" s="402"/>
      <c r="BA64" s="408"/>
      <c r="BB64" s="408"/>
      <c r="BC64" s="408"/>
      <c r="BD64" s="408"/>
      <c r="BE64" s="441"/>
      <c r="BF64" s="441"/>
      <c r="BG64" s="441"/>
      <c r="BH64" s="408"/>
      <c r="BI64" s="408"/>
      <c r="BJ64" s="441"/>
      <c r="BK64" s="408"/>
      <c r="BL64" s="408"/>
      <c r="BM64" s="408"/>
      <c r="BN64" s="120"/>
      <c r="BO64" s="120"/>
      <c r="BP64" s="120"/>
      <c r="BQ64" s="120"/>
      <c r="BR64" s="120"/>
      <c r="BS64" s="120"/>
      <c r="BT64" s="120"/>
      <c r="BU64" s="120"/>
      <c r="BV64" s="120"/>
      <c r="BW64" s="120"/>
      <c r="BX64" s="120"/>
      <c r="BY64" s="120"/>
      <c r="BZ64" s="120"/>
      <c r="CA64" s="120"/>
      <c r="CB64" s="120"/>
      <c r="CC64" s="120"/>
      <c r="CD64" s="120"/>
      <c r="CE64" s="120"/>
      <c r="CF64" s="135"/>
      <c r="CG64" s="135"/>
      <c r="CH64" s="135"/>
      <c r="CI64" s="135"/>
      <c r="CJ64" s="135"/>
      <c r="CK64" s="134"/>
      <c r="CL64" s="134"/>
      <c r="CM64" s="134"/>
      <c r="CN64" s="120"/>
      <c r="CO64" s="120"/>
      <c r="CP64" s="120"/>
      <c r="CQ64" s="116"/>
      <c r="CR64" s="116"/>
      <c r="CS64" s="127"/>
      <c r="CT64" s="127"/>
      <c r="CU64" s="127"/>
      <c r="CV64" s="127"/>
      <c r="CW64" s="116"/>
      <c r="DB64" s="127"/>
      <c r="DF64" s="579" t="s">
        <v>404</v>
      </c>
    </row>
    <row r="65" spans="2:110" ht="17.7" hidden="1" thickBot="1">
      <c r="B65" s="536">
        <v>211140</v>
      </c>
      <c r="C65" s="423" t="s">
        <v>426</v>
      </c>
      <c r="D65" s="424"/>
      <c r="E65" s="424"/>
      <c r="F65" s="424"/>
      <c r="G65" s="425"/>
      <c r="H65" s="425"/>
      <c r="I65" s="426"/>
      <c r="J65" s="414"/>
      <c r="L65" s="526">
        <v>5</v>
      </c>
      <c r="M65" s="531" t="s">
        <v>411</v>
      </c>
      <c r="N65" s="527"/>
      <c r="O65" s="527">
        <v>19</v>
      </c>
      <c r="P65" s="917">
        <f t="shared" si="186"/>
        <v>147.25</v>
      </c>
      <c r="Q65" s="918"/>
      <c r="R65" s="915">
        <f t="shared" si="187"/>
        <v>112.5</v>
      </c>
      <c r="S65" s="916"/>
      <c r="T65" s="931"/>
      <c r="U65" s="918"/>
      <c r="V65" s="930">
        <f t="shared" si="188"/>
        <v>-12.5</v>
      </c>
      <c r="W65" s="918"/>
      <c r="X65" s="928">
        <v>159.75</v>
      </c>
      <c r="Y65" s="929"/>
      <c r="Z65" s="576"/>
      <c r="AA65" s="576"/>
      <c r="AB65" s="576"/>
      <c r="AU65" s="427">
        <v>8</v>
      </c>
      <c r="AV65" s="434" t="s">
        <v>31</v>
      </c>
      <c r="AW65" s="429"/>
      <c r="AX65" s="430"/>
      <c r="AY65" s="127"/>
      <c r="AZ65" s="402"/>
      <c r="BB65" s="402" t="s">
        <v>83</v>
      </c>
      <c r="BC65" s="402" t="s">
        <v>83</v>
      </c>
      <c r="BD65" s="402" t="s">
        <v>83</v>
      </c>
      <c r="BE65" s="402" t="s">
        <v>83</v>
      </c>
      <c r="BF65" s="402" t="s">
        <v>83</v>
      </c>
      <c r="BG65" s="402" t="s">
        <v>83</v>
      </c>
      <c r="BH65" s="402" t="s">
        <v>83</v>
      </c>
      <c r="BI65" s="402" t="s">
        <v>83</v>
      </c>
      <c r="BJ65" s="402" t="s">
        <v>83</v>
      </c>
      <c r="BK65" s="402" t="s">
        <v>83</v>
      </c>
      <c r="BL65" s="402" t="s">
        <v>83</v>
      </c>
      <c r="BM65" s="402" t="s">
        <v>83</v>
      </c>
      <c r="BN65" s="120"/>
      <c r="BO65" s="120"/>
      <c r="BP65" s="120"/>
      <c r="BQ65" s="120"/>
      <c r="BR65" s="120"/>
      <c r="BS65" s="120"/>
      <c r="BT65" s="120"/>
      <c r="BU65" s="120"/>
      <c r="BV65" s="120"/>
      <c r="BW65" s="120"/>
      <c r="BX65" s="120"/>
      <c r="BY65" s="120"/>
      <c r="BZ65" s="120"/>
      <c r="CA65" s="120"/>
      <c r="CB65" s="120"/>
      <c r="CC65" s="120"/>
      <c r="CD65" s="120"/>
      <c r="CE65" s="120"/>
      <c r="CF65" s="135"/>
      <c r="CG65" s="135"/>
      <c r="CH65" s="135"/>
      <c r="CI65" s="135"/>
      <c r="CJ65" s="135"/>
      <c r="CK65" s="134"/>
      <c r="CL65" s="134"/>
      <c r="CM65" s="134"/>
      <c r="CN65" s="120"/>
      <c r="CO65" s="120"/>
      <c r="CP65" s="120"/>
      <c r="CQ65" s="116"/>
      <c r="CR65" s="116"/>
      <c r="CS65" s="127"/>
      <c r="CT65" s="127"/>
      <c r="CU65" s="127"/>
      <c r="CV65" s="127"/>
      <c r="CW65" s="116"/>
      <c r="DB65" s="127"/>
      <c r="DF65" s="807" t="s">
        <v>405</v>
      </c>
    </row>
    <row r="66" spans="2:110" ht="17" hidden="1">
      <c r="B66" s="815">
        <v>212000</v>
      </c>
      <c r="C66" s="714" t="s">
        <v>427</v>
      </c>
      <c r="D66" s="424"/>
      <c r="E66" s="424"/>
      <c r="F66" s="424"/>
      <c r="G66" s="425"/>
      <c r="H66" s="425"/>
      <c r="I66" s="426"/>
      <c r="J66" s="414"/>
      <c r="L66" s="526">
        <v>6</v>
      </c>
      <c r="M66" s="531" t="s">
        <v>410</v>
      </c>
      <c r="N66" s="527"/>
      <c r="O66" s="527">
        <v>22</v>
      </c>
      <c r="P66" s="917">
        <f t="shared" si="186"/>
        <v>170.5</v>
      </c>
      <c r="Q66" s="918"/>
      <c r="R66" s="915">
        <f t="shared" si="187"/>
        <v>106.5</v>
      </c>
      <c r="S66" s="916"/>
      <c r="T66" s="931"/>
      <c r="U66" s="918"/>
      <c r="V66" s="930">
        <f t="shared" si="188"/>
        <v>-6.5</v>
      </c>
      <c r="W66" s="918"/>
      <c r="X66" s="928">
        <v>177</v>
      </c>
      <c r="Y66" s="929"/>
      <c r="Z66" s="576"/>
      <c r="AA66" s="576"/>
      <c r="AB66" s="576"/>
      <c r="AU66" s="427">
        <v>9</v>
      </c>
      <c r="AV66" s="434" t="s">
        <v>89</v>
      </c>
      <c r="AW66" s="429"/>
      <c r="AX66" s="430"/>
      <c r="AY66" s="127"/>
      <c r="AZ66" s="402"/>
      <c r="BA66" s="402" t="s">
        <v>9</v>
      </c>
      <c r="BB66" s="817">
        <v>1</v>
      </c>
      <c r="BC66" s="818">
        <f>BB66+1</f>
        <v>2</v>
      </c>
      <c r="BD66" s="818">
        <f>BC66+1</f>
        <v>3</v>
      </c>
      <c r="BE66" s="818">
        <f t="shared" ref="BE66:BM66" si="189">BD66+1</f>
        <v>4</v>
      </c>
      <c r="BF66" s="818">
        <f t="shared" si="189"/>
        <v>5</v>
      </c>
      <c r="BG66" s="818">
        <f t="shared" si="189"/>
        <v>6</v>
      </c>
      <c r="BH66" s="818">
        <f t="shared" si="189"/>
        <v>7</v>
      </c>
      <c r="BI66" s="818">
        <f t="shared" si="189"/>
        <v>8</v>
      </c>
      <c r="BJ66" s="818">
        <f>BI66+1</f>
        <v>9</v>
      </c>
      <c r="BK66" s="818">
        <f t="shared" si="189"/>
        <v>10</v>
      </c>
      <c r="BL66" s="818">
        <f t="shared" si="189"/>
        <v>11</v>
      </c>
      <c r="BM66" s="819">
        <f t="shared" si="189"/>
        <v>12</v>
      </c>
      <c r="BN66" s="120"/>
      <c r="BO66" s="120"/>
      <c r="BP66" s="120"/>
      <c r="BQ66" s="120"/>
      <c r="BR66" s="120"/>
      <c r="BS66" s="120"/>
      <c r="BT66" s="120"/>
      <c r="BU66" s="120"/>
      <c r="BV66" s="120"/>
      <c r="BW66" s="120"/>
      <c r="BX66" s="120"/>
      <c r="BY66" s="120"/>
      <c r="BZ66" s="120"/>
      <c r="CA66" s="120"/>
      <c r="CB66" s="120"/>
      <c r="CC66" s="120"/>
      <c r="CD66" s="120"/>
      <c r="CE66" s="120"/>
      <c r="CF66" s="135"/>
      <c r="CG66" s="135"/>
      <c r="CH66" s="135"/>
      <c r="CI66" s="135"/>
      <c r="CJ66" s="135"/>
      <c r="CK66" s="134"/>
      <c r="CL66" s="134"/>
      <c r="CM66" s="134"/>
      <c r="CN66" s="120"/>
      <c r="CO66" s="120"/>
      <c r="CP66" s="120"/>
      <c r="CQ66" s="137"/>
      <c r="CR66" s="137"/>
      <c r="CS66" s="127"/>
      <c r="CT66" s="127"/>
      <c r="CU66" s="127"/>
      <c r="CV66" s="127"/>
      <c r="CW66" s="116"/>
      <c r="DB66" s="127"/>
    </row>
    <row r="67" spans="2:110" ht="17" hidden="1">
      <c r="B67" s="815">
        <v>212110</v>
      </c>
      <c r="C67" s="714" t="s">
        <v>381</v>
      </c>
      <c r="D67" s="424"/>
      <c r="E67" s="424"/>
      <c r="F67" s="424"/>
      <c r="G67" s="425"/>
      <c r="H67" s="425"/>
      <c r="I67" s="426"/>
      <c r="J67" s="414"/>
      <c r="L67" s="526">
        <v>7</v>
      </c>
      <c r="M67" s="531" t="s">
        <v>421</v>
      </c>
      <c r="N67" s="527"/>
      <c r="O67" s="527">
        <v>20</v>
      </c>
      <c r="P67" s="917">
        <f t="shared" si="186"/>
        <v>155</v>
      </c>
      <c r="Q67" s="918"/>
      <c r="R67" s="915">
        <f t="shared" si="187"/>
        <v>110.5</v>
      </c>
      <c r="S67" s="916"/>
      <c r="T67" s="931"/>
      <c r="U67" s="918"/>
      <c r="V67" s="930">
        <f t="shared" si="188"/>
        <v>-10.5</v>
      </c>
      <c r="W67" s="918"/>
      <c r="X67" s="928">
        <v>165.5</v>
      </c>
      <c r="Y67" s="929"/>
      <c r="Z67" s="576"/>
      <c r="AA67" s="576"/>
      <c r="AB67" s="576"/>
      <c r="AU67" s="427">
        <v>10</v>
      </c>
      <c r="AV67" s="434" t="s">
        <v>300</v>
      </c>
      <c r="AW67" s="429"/>
      <c r="AX67" s="430"/>
      <c r="AY67" s="127"/>
      <c r="AZ67" s="134"/>
      <c r="BA67" s="402">
        <v>2012</v>
      </c>
      <c r="BB67" s="431" t="s">
        <v>299</v>
      </c>
      <c r="BC67" s="432" t="s">
        <v>232</v>
      </c>
      <c r="BD67" s="432" t="s">
        <v>229</v>
      </c>
      <c r="BE67" s="432" t="s">
        <v>230</v>
      </c>
      <c r="BF67" s="432" t="s">
        <v>226</v>
      </c>
      <c r="BG67" s="432" t="s">
        <v>227</v>
      </c>
      <c r="BH67" s="432" t="s">
        <v>230</v>
      </c>
      <c r="BI67" s="432" t="s">
        <v>232</v>
      </c>
      <c r="BJ67" s="432" t="s">
        <v>228</v>
      </c>
      <c r="BK67" s="432" t="s">
        <v>231</v>
      </c>
      <c r="BL67" s="432" t="s">
        <v>229</v>
      </c>
      <c r="BM67" s="433" t="s">
        <v>228</v>
      </c>
      <c r="BO67" s="134"/>
      <c r="CF67" s="135"/>
      <c r="CG67" s="135"/>
      <c r="CH67" s="135"/>
      <c r="CI67" s="135"/>
      <c r="CJ67" s="135"/>
      <c r="CK67" s="134"/>
      <c r="CL67" s="134"/>
      <c r="CM67" s="134"/>
      <c r="CN67" s="134"/>
      <c r="CO67" s="134"/>
      <c r="CQ67" s="442"/>
      <c r="CR67" s="442"/>
      <c r="CS67" s="127"/>
      <c r="CT67" s="127"/>
      <c r="CU67" s="127"/>
      <c r="CV67" s="127"/>
      <c r="CW67" s="116"/>
      <c r="DB67" s="127"/>
    </row>
    <row r="68" spans="2:110" ht="17" hidden="1">
      <c r="B68" s="536">
        <v>212120</v>
      </c>
      <c r="C68" s="423" t="s">
        <v>382</v>
      </c>
      <c r="D68" s="424"/>
      <c r="E68" s="424"/>
      <c r="F68" s="424"/>
      <c r="G68" s="425"/>
      <c r="H68" s="425"/>
      <c r="I68" s="426"/>
      <c r="J68" s="414"/>
      <c r="L68" s="526">
        <v>8</v>
      </c>
      <c r="M68" s="531" t="s">
        <v>409</v>
      </c>
      <c r="N68" s="527"/>
      <c r="O68" s="527">
        <v>22</v>
      </c>
      <c r="P68" s="917">
        <f t="shared" si="186"/>
        <v>170.5</v>
      </c>
      <c r="Q68" s="918"/>
      <c r="R68" s="915">
        <f t="shared" si="187"/>
        <v>106.5</v>
      </c>
      <c r="S68" s="916"/>
      <c r="T68" s="931"/>
      <c r="U68" s="918"/>
      <c r="V68" s="930">
        <f t="shared" si="188"/>
        <v>-6.5</v>
      </c>
      <c r="W68" s="918"/>
      <c r="X68" s="928">
        <v>177</v>
      </c>
      <c r="Y68" s="929"/>
      <c r="Z68" s="576"/>
      <c r="AA68" s="576"/>
      <c r="AB68" s="576"/>
      <c r="AU68" s="427">
        <v>11</v>
      </c>
      <c r="AV68" s="434" t="s">
        <v>301</v>
      </c>
      <c r="AW68" s="429"/>
      <c r="AX68" s="430"/>
      <c r="AY68" s="127"/>
      <c r="AZ68" s="134"/>
      <c r="BA68" s="402">
        <v>2013</v>
      </c>
      <c r="BB68" s="435" t="s">
        <v>226</v>
      </c>
      <c r="BC68" s="436" t="s">
        <v>227</v>
      </c>
      <c r="BD68" s="436" t="s">
        <v>227</v>
      </c>
      <c r="BE68" s="432" t="s">
        <v>231</v>
      </c>
      <c r="BF68" s="432" t="s">
        <v>232</v>
      </c>
      <c r="BG68" s="432" t="s">
        <v>228</v>
      </c>
      <c r="BH68" s="432" t="s">
        <v>231</v>
      </c>
      <c r="BI68" s="432" t="s">
        <v>229</v>
      </c>
      <c r="BJ68" s="432" t="s">
        <v>230</v>
      </c>
      <c r="BK68" s="432" t="s">
        <v>226</v>
      </c>
      <c r="BL68" s="432" t="s">
        <v>227</v>
      </c>
      <c r="BM68" s="437" t="s">
        <v>230</v>
      </c>
      <c r="BO68" s="134"/>
      <c r="CF68" s="135"/>
      <c r="CG68" s="135"/>
      <c r="CH68" s="135"/>
      <c r="CI68" s="135"/>
      <c r="CJ68" s="135"/>
      <c r="CK68" s="134"/>
      <c r="CL68" s="134"/>
      <c r="CM68" s="134"/>
      <c r="CN68" s="134"/>
      <c r="CO68" s="134"/>
      <c r="CQ68" s="116"/>
      <c r="CR68" s="116"/>
      <c r="CS68" s="127"/>
      <c r="CT68" s="127"/>
      <c r="CU68" s="127"/>
      <c r="CV68" s="127"/>
      <c r="CW68" s="116"/>
      <c r="DB68" s="127"/>
    </row>
    <row r="69" spans="2:110" ht="17" hidden="1">
      <c r="B69" s="536">
        <v>212130</v>
      </c>
      <c r="C69" s="423" t="s">
        <v>383</v>
      </c>
      <c r="D69" s="424"/>
      <c r="E69" s="424"/>
      <c r="F69" s="424"/>
      <c r="G69" s="425"/>
      <c r="H69" s="425"/>
      <c r="I69" s="426"/>
      <c r="J69" s="414"/>
      <c r="L69" s="526">
        <v>9</v>
      </c>
      <c r="M69" s="531" t="s">
        <v>408</v>
      </c>
      <c r="N69" s="527"/>
      <c r="O69" s="527">
        <v>20</v>
      </c>
      <c r="P69" s="917">
        <f t="shared" si="186"/>
        <v>155</v>
      </c>
      <c r="Q69" s="918"/>
      <c r="R69" s="915">
        <f t="shared" si="187"/>
        <v>110.5</v>
      </c>
      <c r="S69" s="916"/>
      <c r="T69" s="931"/>
      <c r="U69" s="918"/>
      <c r="V69" s="930">
        <f t="shared" si="188"/>
        <v>-10.5</v>
      </c>
      <c r="W69" s="918"/>
      <c r="X69" s="928">
        <v>165.5</v>
      </c>
      <c r="Y69" s="929"/>
      <c r="Z69" s="576"/>
      <c r="AA69" s="576"/>
      <c r="AB69" s="576"/>
      <c r="AU69" s="427">
        <v>12</v>
      </c>
      <c r="AV69" s="434" t="s">
        <v>302</v>
      </c>
      <c r="AW69" s="429"/>
      <c r="AX69" s="430"/>
      <c r="AY69" s="127"/>
      <c r="AZ69" s="134"/>
      <c r="BA69" s="402">
        <v>2014</v>
      </c>
      <c r="BB69" s="435" t="s">
        <v>232</v>
      </c>
      <c r="BC69" s="432" t="s">
        <v>228</v>
      </c>
      <c r="BD69" s="432" t="s">
        <v>228</v>
      </c>
      <c r="BE69" s="432" t="s">
        <v>226</v>
      </c>
      <c r="BF69" s="432" t="s">
        <v>229</v>
      </c>
      <c r="BG69" s="432" t="s">
        <v>230</v>
      </c>
      <c r="BH69" s="432" t="s">
        <v>226</v>
      </c>
      <c r="BI69" s="432" t="s">
        <v>227</v>
      </c>
      <c r="BJ69" s="432" t="s">
        <v>231</v>
      </c>
      <c r="BK69" s="432" t="s">
        <v>232</v>
      </c>
      <c r="BL69" s="432" t="s">
        <v>228</v>
      </c>
      <c r="BM69" s="437" t="s">
        <v>231</v>
      </c>
      <c r="BO69" s="134"/>
      <c r="CF69" s="135"/>
      <c r="CG69" s="135"/>
      <c r="CH69" s="135"/>
      <c r="CI69" s="135"/>
      <c r="CJ69" s="135"/>
      <c r="CK69" s="134"/>
      <c r="CL69" s="134"/>
      <c r="CM69" s="134"/>
      <c r="CN69" s="134"/>
      <c r="CO69" s="134"/>
      <c r="CQ69" s="116"/>
      <c r="CR69" s="116"/>
      <c r="CS69" s="127"/>
      <c r="CT69" s="127"/>
      <c r="CU69" s="127"/>
      <c r="CV69" s="127"/>
      <c r="CW69" s="116"/>
      <c r="DB69" s="127"/>
    </row>
    <row r="70" spans="2:110" ht="17.7" hidden="1" thickBot="1">
      <c r="B70" s="536">
        <v>212140</v>
      </c>
      <c r="C70" s="423" t="s">
        <v>428</v>
      </c>
      <c r="D70" s="424"/>
      <c r="E70" s="424"/>
      <c r="F70" s="424"/>
      <c r="G70" s="425"/>
      <c r="H70" s="425"/>
      <c r="I70" s="426"/>
      <c r="J70" s="414"/>
      <c r="L70" s="528">
        <v>10</v>
      </c>
      <c r="M70" s="803" t="s">
        <v>407</v>
      </c>
      <c r="N70" s="529"/>
      <c r="O70" s="529">
        <v>20</v>
      </c>
      <c r="P70" s="936">
        <f t="shared" si="186"/>
        <v>155</v>
      </c>
      <c r="Q70" s="933"/>
      <c r="R70" s="937">
        <f t="shared" si="187"/>
        <v>110.5</v>
      </c>
      <c r="S70" s="933"/>
      <c r="T70" s="932"/>
      <c r="U70" s="933"/>
      <c r="V70" s="938">
        <f t="shared" si="188"/>
        <v>-10.5</v>
      </c>
      <c r="W70" s="933"/>
      <c r="X70" s="934">
        <v>165.5</v>
      </c>
      <c r="Y70" s="935"/>
      <c r="Z70" s="576"/>
      <c r="AA70" s="576"/>
      <c r="AB70" s="576"/>
      <c r="AU70" s="443">
        <v>13</v>
      </c>
      <c r="AV70" s="444" t="s">
        <v>290</v>
      </c>
      <c r="AW70" s="445"/>
      <c r="AX70" s="446"/>
      <c r="AY70" s="127"/>
      <c r="AZ70" s="134"/>
      <c r="BA70" s="402">
        <v>2015</v>
      </c>
      <c r="BB70" s="431" t="s">
        <v>229</v>
      </c>
      <c r="BC70" s="432" t="s">
        <v>230</v>
      </c>
      <c r="BD70" s="432" t="s">
        <v>230</v>
      </c>
      <c r="BE70" s="432" t="s">
        <v>232</v>
      </c>
      <c r="BF70" s="432" t="s">
        <v>227</v>
      </c>
      <c r="BG70" s="432" t="s">
        <v>231</v>
      </c>
      <c r="BH70" s="432" t="s">
        <v>232</v>
      </c>
      <c r="BI70" s="432" t="s">
        <v>228</v>
      </c>
      <c r="BJ70" s="432" t="s">
        <v>226</v>
      </c>
      <c r="BK70" s="432" t="s">
        <v>393</v>
      </c>
      <c r="BL70" s="432" t="s">
        <v>230</v>
      </c>
      <c r="BM70" s="433" t="s">
        <v>226</v>
      </c>
      <c r="BO70" s="134"/>
      <c r="CF70" s="135"/>
      <c r="CG70" s="135"/>
      <c r="CH70" s="135"/>
      <c r="CI70" s="135"/>
      <c r="CJ70" s="135"/>
      <c r="CK70" s="134"/>
      <c r="CL70" s="134"/>
      <c r="CM70" s="134"/>
      <c r="CN70" s="134"/>
      <c r="CO70" s="134"/>
      <c r="CQ70" s="116"/>
      <c r="CR70" s="116"/>
      <c r="CS70" s="127"/>
      <c r="CT70" s="127"/>
      <c r="CU70" s="127"/>
      <c r="CV70" s="127"/>
      <c r="CW70" s="116"/>
      <c r="DB70" s="127"/>
    </row>
    <row r="71" spans="2:110" ht="15.65" hidden="1" thickBot="1">
      <c r="B71" s="536">
        <v>213000</v>
      </c>
      <c r="C71" s="423" t="s">
        <v>429</v>
      </c>
      <c r="D71" s="424"/>
      <c r="E71" s="424"/>
      <c r="F71" s="424"/>
      <c r="G71" s="425"/>
      <c r="H71" s="425"/>
      <c r="I71" s="426"/>
      <c r="J71" s="414"/>
      <c r="P71" s="547"/>
      <c r="AU71" s="443">
        <v>14</v>
      </c>
      <c r="AV71" s="444" t="s">
        <v>286</v>
      </c>
      <c r="AW71" s="445"/>
      <c r="AX71" s="446"/>
      <c r="AY71" s="127"/>
      <c r="AZ71" s="134"/>
      <c r="BA71" s="402">
        <v>2016</v>
      </c>
      <c r="BB71" s="438" t="s">
        <v>227</v>
      </c>
      <c r="BC71" s="439" t="s">
        <v>231</v>
      </c>
      <c r="BD71" s="439" t="s">
        <v>226</v>
      </c>
      <c r="BE71" s="439" t="s">
        <v>414</v>
      </c>
      <c r="BF71" s="439" t="s">
        <v>415</v>
      </c>
      <c r="BG71" s="439" t="s">
        <v>416</v>
      </c>
      <c r="BH71" s="439" t="s">
        <v>414</v>
      </c>
      <c r="BI71" s="439" t="s">
        <v>417</v>
      </c>
      <c r="BJ71" s="439" t="s">
        <v>418</v>
      </c>
      <c r="BK71" s="439" t="s">
        <v>419</v>
      </c>
      <c r="BL71" s="439" t="s">
        <v>420</v>
      </c>
      <c r="BM71" s="440" t="s">
        <v>418</v>
      </c>
      <c r="BO71" s="134"/>
      <c r="CF71" s="135"/>
      <c r="CG71" s="135"/>
      <c r="CH71" s="135"/>
      <c r="CI71" s="135"/>
      <c r="CJ71" s="135"/>
      <c r="CK71" s="134"/>
      <c r="CL71" s="134"/>
      <c r="CM71" s="134"/>
      <c r="CN71" s="134"/>
      <c r="CO71" s="134"/>
      <c r="CQ71" s="116"/>
      <c r="CR71" s="127"/>
      <c r="CS71" s="127"/>
      <c r="CT71" s="127"/>
      <c r="CU71" s="127"/>
      <c r="CV71" s="127"/>
      <c r="CW71" s="116"/>
      <c r="DB71" s="127"/>
    </row>
    <row r="72" spans="2:110" ht="13.6" hidden="1" thickBot="1">
      <c r="B72" s="536">
        <v>213110</v>
      </c>
      <c r="C72" s="423" t="s">
        <v>384</v>
      </c>
      <c r="D72" s="424"/>
      <c r="E72" s="424"/>
      <c r="F72" s="424"/>
      <c r="G72" s="425"/>
      <c r="H72" s="425"/>
      <c r="I72" s="426"/>
      <c r="J72" s="414"/>
      <c r="M72" s="127" t="s">
        <v>233</v>
      </c>
      <c r="N72" s="831">
        <f>SUM(O59:O70)</f>
        <v>243</v>
      </c>
      <c r="O72" s="832"/>
      <c r="AU72" s="447">
        <v>15</v>
      </c>
      <c r="AV72" s="448" t="s">
        <v>287</v>
      </c>
      <c r="AW72" s="449"/>
      <c r="AX72" s="450"/>
      <c r="AY72" s="127"/>
      <c r="AZ72" s="134"/>
      <c r="BE72" s="414"/>
      <c r="BF72" s="414"/>
      <c r="BG72" s="414"/>
      <c r="BK72" s="134"/>
      <c r="BL72" s="134"/>
      <c r="BO72" s="134"/>
      <c r="CF72" s="135"/>
      <c r="CG72" s="135"/>
      <c r="CH72" s="135"/>
      <c r="CI72" s="135"/>
      <c r="CJ72" s="135"/>
      <c r="CK72" s="134"/>
      <c r="CL72" s="134"/>
      <c r="CM72" s="134"/>
      <c r="CN72" s="134"/>
      <c r="CO72" s="134"/>
      <c r="CQ72" s="116"/>
      <c r="CR72" s="127"/>
      <c r="CS72" s="127"/>
      <c r="CT72" s="127"/>
      <c r="CU72" s="127"/>
      <c r="CV72" s="127"/>
      <c r="CW72" s="116"/>
      <c r="DB72" s="127"/>
    </row>
    <row r="73" spans="2:110" ht="14.95" hidden="1">
      <c r="B73" s="536">
        <v>213120</v>
      </c>
      <c r="C73" s="423" t="s">
        <v>430</v>
      </c>
      <c r="D73" s="424"/>
      <c r="E73" s="424"/>
      <c r="F73" s="424"/>
      <c r="G73" s="425"/>
      <c r="H73" s="425"/>
      <c r="I73" s="426"/>
      <c r="J73" s="414"/>
      <c r="AU73" s="134"/>
      <c r="AV73" s="134"/>
      <c r="AW73" s="414"/>
      <c r="AX73" s="127"/>
      <c r="AY73" s="127"/>
      <c r="AZ73" s="134"/>
      <c r="BA73" s="402" t="s">
        <v>9</v>
      </c>
      <c r="BB73" s="451">
        <f>INDEX(BB74:BB78,(年-2011))</f>
        <v>42005</v>
      </c>
      <c r="BC73" s="452">
        <f t="shared" ref="BC73:BW73" si="190">INDEX(BC74:BC78,(年-2011))</f>
        <v>42006</v>
      </c>
      <c r="BD73" s="452">
        <f t="shared" si="190"/>
        <v>42007</v>
      </c>
      <c r="BE73" s="452">
        <f t="shared" si="190"/>
        <v>42008</v>
      </c>
      <c r="BF73" s="452">
        <f t="shared" si="190"/>
        <v>42016</v>
      </c>
      <c r="BG73" s="452">
        <f t="shared" si="190"/>
        <v>42046</v>
      </c>
      <c r="BH73" s="452">
        <f t="shared" si="190"/>
        <v>42084</v>
      </c>
      <c r="BI73" s="452">
        <f t="shared" si="190"/>
        <v>42123</v>
      </c>
      <c r="BJ73" s="452">
        <f t="shared" si="190"/>
        <v>42127</v>
      </c>
      <c r="BK73" s="452">
        <f t="shared" si="190"/>
        <v>42128</v>
      </c>
      <c r="BL73" s="452">
        <f t="shared" si="190"/>
        <v>42129</v>
      </c>
      <c r="BM73" s="452">
        <f t="shared" si="190"/>
        <v>42130</v>
      </c>
      <c r="BN73" s="452">
        <f t="shared" si="190"/>
        <v>42205</v>
      </c>
      <c r="BO73" s="452">
        <f t="shared" si="190"/>
        <v>42268</v>
      </c>
      <c r="BP73" s="452">
        <f t="shared" si="190"/>
        <v>42269</v>
      </c>
      <c r="BQ73" s="452">
        <f t="shared" si="190"/>
        <v>42270</v>
      </c>
      <c r="BR73" s="452">
        <f t="shared" si="190"/>
        <v>42289</v>
      </c>
      <c r="BS73" s="452">
        <f t="shared" si="190"/>
        <v>42311</v>
      </c>
      <c r="BT73" s="452">
        <f t="shared" si="190"/>
        <v>42331</v>
      </c>
      <c r="BU73" s="452">
        <f t="shared" si="190"/>
        <v>42361</v>
      </c>
      <c r="BV73" s="452">
        <f t="shared" si="190"/>
        <v>42368</v>
      </c>
      <c r="BW73" s="453">
        <f t="shared" si="190"/>
        <v>42369</v>
      </c>
      <c r="BX73" s="467"/>
      <c r="BY73" s="467"/>
      <c r="BZ73" s="467"/>
      <c r="CA73" s="467"/>
      <c r="CB73" s="467"/>
      <c r="CC73" s="467"/>
      <c r="CF73" s="135"/>
      <c r="CG73" s="135"/>
      <c r="CH73" s="135"/>
      <c r="CI73" s="135"/>
      <c r="CJ73" s="135"/>
      <c r="CK73" s="134"/>
      <c r="CL73" s="134"/>
      <c r="CM73" s="134"/>
      <c r="CN73" s="134"/>
      <c r="CO73" s="134"/>
      <c r="CQ73" s="116"/>
      <c r="CR73" s="127"/>
      <c r="CS73" s="127"/>
      <c r="CT73" s="127"/>
      <c r="CU73" s="127"/>
      <c r="CV73" s="127"/>
      <c r="CW73" s="116"/>
      <c r="DB73" s="127"/>
    </row>
    <row r="74" spans="2:110" ht="14.95" hidden="1">
      <c r="B74" s="536">
        <v>213130</v>
      </c>
      <c r="C74" s="423" t="s">
        <v>385</v>
      </c>
      <c r="D74" s="424"/>
      <c r="E74" s="424"/>
      <c r="F74" s="424"/>
      <c r="G74" s="425"/>
      <c r="H74" s="425"/>
      <c r="I74" s="426"/>
      <c r="J74" s="414"/>
      <c r="AU74" s="134"/>
      <c r="AV74" s="134"/>
      <c r="AW74" s="414"/>
      <c r="AX74" s="127"/>
      <c r="AY74" s="127"/>
      <c r="AZ74" s="134"/>
      <c r="BA74" s="402">
        <v>2012</v>
      </c>
      <c r="BB74" s="457">
        <v>40909</v>
      </c>
      <c r="BC74" s="458">
        <v>40910</v>
      </c>
      <c r="BD74" s="458">
        <v>40911</v>
      </c>
      <c r="BE74" s="458">
        <v>40917</v>
      </c>
      <c r="BF74" s="458">
        <v>40950</v>
      </c>
      <c r="BG74" s="458">
        <v>40988</v>
      </c>
      <c r="BH74" s="458">
        <v>41029</v>
      </c>
      <c r="BI74" s="458">
        <v>41032</v>
      </c>
      <c r="BJ74" s="458">
        <v>41033</v>
      </c>
      <c r="BK74" s="458">
        <v>41034</v>
      </c>
      <c r="BL74" s="458">
        <v>41106</v>
      </c>
      <c r="BM74" s="458">
        <v>41169</v>
      </c>
      <c r="BN74" s="458">
        <v>41174</v>
      </c>
      <c r="BO74" s="458">
        <v>41190</v>
      </c>
      <c r="BP74" s="458">
        <v>41216</v>
      </c>
      <c r="BQ74" s="458">
        <v>41236</v>
      </c>
      <c r="BR74" s="458">
        <v>41267</v>
      </c>
      <c r="BS74" s="458">
        <v>41274</v>
      </c>
      <c r="BT74" s="458">
        <v>41274</v>
      </c>
      <c r="BU74" s="458">
        <v>41274</v>
      </c>
      <c r="BV74" s="458">
        <v>41274</v>
      </c>
      <c r="BW74" s="459">
        <v>41274</v>
      </c>
      <c r="BX74" s="468"/>
      <c r="BY74" s="468"/>
      <c r="BZ74" s="468"/>
      <c r="CA74" s="468"/>
      <c r="CB74" s="468"/>
      <c r="CC74" s="468"/>
      <c r="CF74" s="135"/>
      <c r="CG74" s="135"/>
      <c r="CH74" s="135"/>
      <c r="CI74" s="135"/>
      <c r="CJ74" s="135"/>
      <c r="CK74" s="134"/>
      <c r="CL74" s="134"/>
      <c r="CM74" s="134"/>
      <c r="CN74" s="134"/>
      <c r="CO74" s="134"/>
      <c r="CQ74" s="116"/>
      <c r="CR74" s="127"/>
      <c r="CS74" s="127"/>
      <c r="CT74" s="127"/>
      <c r="CU74" s="127"/>
      <c r="CV74" s="127"/>
      <c r="CW74" s="116"/>
      <c r="DB74" s="127"/>
    </row>
    <row r="75" spans="2:110" ht="14.95" hidden="1">
      <c r="B75" s="536">
        <v>213140</v>
      </c>
      <c r="C75" s="423" t="s">
        <v>386</v>
      </c>
      <c r="D75" s="424"/>
      <c r="E75" s="424"/>
      <c r="F75" s="424"/>
      <c r="G75" s="425"/>
      <c r="H75" s="425"/>
      <c r="I75" s="426"/>
      <c r="J75" s="414"/>
      <c r="K75" s="134"/>
      <c r="L75" s="134"/>
      <c r="M75" s="414"/>
      <c r="AV75" s="134"/>
      <c r="AW75" s="134"/>
      <c r="AX75" s="134"/>
      <c r="AY75" s="134"/>
      <c r="AZ75" s="134"/>
      <c r="BA75" s="402">
        <v>2013</v>
      </c>
      <c r="BB75" s="454">
        <v>41275</v>
      </c>
      <c r="BC75" s="455">
        <v>41276</v>
      </c>
      <c r="BD75" s="455">
        <v>41277</v>
      </c>
      <c r="BE75" s="455">
        <v>41288</v>
      </c>
      <c r="BF75" s="455">
        <v>41316</v>
      </c>
      <c r="BG75" s="455">
        <v>41353</v>
      </c>
      <c r="BH75" s="455">
        <v>41393</v>
      </c>
      <c r="BI75" s="455">
        <v>41397</v>
      </c>
      <c r="BJ75" s="455">
        <v>41398</v>
      </c>
      <c r="BK75" s="455">
        <v>41399</v>
      </c>
      <c r="BL75" s="455">
        <v>41400</v>
      </c>
      <c r="BM75" s="455">
        <v>41470</v>
      </c>
      <c r="BN75" s="455">
        <v>41533</v>
      </c>
      <c r="BO75" s="455">
        <v>41540</v>
      </c>
      <c r="BP75" s="455">
        <v>41561</v>
      </c>
      <c r="BQ75" s="455">
        <v>41581</v>
      </c>
      <c r="BR75" s="455">
        <v>41582</v>
      </c>
      <c r="BS75" s="455">
        <v>41601</v>
      </c>
      <c r="BT75" s="455">
        <v>41631</v>
      </c>
      <c r="BU75" s="455">
        <v>41638</v>
      </c>
      <c r="BV75" s="455">
        <v>41639</v>
      </c>
      <c r="BW75" s="456">
        <v>41639</v>
      </c>
      <c r="BX75" s="468"/>
      <c r="BY75" s="468"/>
      <c r="BZ75" s="468"/>
      <c r="CA75" s="468"/>
      <c r="CB75" s="468"/>
      <c r="CC75" s="468"/>
      <c r="CF75" s="135"/>
      <c r="CG75" s="135"/>
      <c r="CH75" s="135"/>
      <c r="CI75" s="135"/>
      <c r="CJ75" s="135"/>
      <c r="CK75" s="134"/>
      <c r="CL75" s="134"/>
      <c r="CM75" s="134"/>
      <c r="CN75" s="134"/>
      <c r="CO75" s="134"/>
      <c r="CQ75" s="116"/>
      <c r="CR75" s="127"/>
      <c r="CS75" s="127"/>
      <c r="CT75" s="127"/>
      <c r="CU75" s="127"/>
      <c r="CV75" s="127"/>
      <c r="CW75" s="116"/>
      <c r="DB75" s="127"/>
    </row>
    <row r="76" spans="2:110" ht="14.95" hidden="1">
      <c r="B76" s="536">
        <v>213150</v>
      </c>
      <c r="C76" s="423" t="s">
        <v>431</v>
      </c>
      <c r="D76" s="424"/>
      <c r="E76" s="424"/>
      <c r="F76" s="424"/>
      <c r="G76" s="425"/>
      <c r="H76" s="425"/>
      <c r="I76" s="426"/>
      <c r="J76" s="414"/>
      <c r="K76" s="134"/>
      <c r="L76" s="134"/>
      <c r="M76" s="414"/>
      <c r="AV76" s="134"/>
      <c r="AW76" s="134"/>
      <c r="AX76" s="134"/>
      <c r="AY76" s="134"/>
      <c r="AZ76" s="134"/>
      <c r="BA76" s="402">
        <v>2014</v>
      </c>
      <c r="BB76" s="454">
        <v>41640</v>
      </c>
      <c r="BC76" s="455">
        <v>41641</v>
      </c>
      <c r="BD76" s="455">
        <v>41642</v>
      </c>
      <c r="BE76" s="455">
        <v>41652</v>
      </c>
      <c r="BF76" s="455">
        <v>41681</v>
      </c>
      <c r="BG76" s="455">
        <v>41719</v>
      </c>
      <c r="BH76" s="455">
        <v>41758</v>
      </c>
      <c r="BI76" s="455">
        <v>41762</v>
      </c>
      <c r="BJ76" s="455">
        <v>41763</v>
      </c>
      <c r="BK76" s="455">
        <v>41764</v>
      </c>
      <c r="BL76" s="455">
        <v>41765</v>
      </c>
      <c r="BM76" s="455">
        <v>41841</v>
      </c>
      <c r="BN76" s="455">
        <v>41897</v>
      </c>
      <c r="BO76" s="455">
        <v>41905</v>
      </c>
      <c r="BP76" s="455">
        <v>41925</v>
      </c>
      <c r="BQ76" s="455">
        <v>41946</v>
      </c>
      <c r="BR76" s="455">
        <v>41967</v>
      </c>
      <c r="BS76" s="455">
        <v>41996</v>
      </c>
      <c r="BT76" s="455">
        <v>42003</v>
      </c>
      <c r="BU76" s="455">
        <v>42004</v>
      </c>
      <c r="BV76" s="455">
        <v>42004</v>
      </c>
      <c r="BW76" s="456">
        <v>42004</v>
      </c>
      <c r="BX76" s="468"/>
      <c r="BY76" s="468"/>
      <c r="BZ76" s="468"/>
      <c r="CA76" s="468"/>
      <c r="CB76" s="468"/>
      <c r="CC76" s="468"/>
      <c r="CF76" s="135"/>
      <c r="CG76" s="135"/>
      <c r="CH76" s="135"/>
      <c r="CI76" s="135"/>
      <c r="CJ76" s="135"/>
      <c r="CK76" s="134"/>
      <c r="CL76" s="134"/>
      <c r="CM76" s="134"/>
      <c r="CN76" s="134"/>
      <c r="CO76" s="134"/>
      <c r="CQ76" s="116"/>
      <c r="CR76" s="127"/>
      <c r="CS76" s="127"/>
      <c r="CT76" s="127"/>
      <c r="CU76" s="127"/>
      <c r="CV76" s="127"/>
      <c r="CW76" s="116"/>
      <c r="DB76" s="127"/>
    </row>
    <row r="77" spans="2:110" ht="14.95" hidden="1">
      <c r="B77" s="536">
        <v>214100</v>
      </c>
      <c r="C77" s="423" t="s">
        <v>432</v>
      </c>
      <c r="D77" s="424"/>
      <c r="E77" s="424"/>
      <c r="F77" s="424"/>
      <c r="G77" s="425"/>
      <c r="H77" s="425"/>
      <c r="I77" s="426"/>
      <c r="J77" s="414"/>
      <c r="K77" s="134"/>
      <c r="L77" s="134"/>
      <c r="M77" s="414"/>
      <c r="AV77" s="134"/>
      <c r="AW77" s="134"/>
      <c r="AX77" s="134"/>
      <c r="AY77" s="134"/>
      <c r="AZ77" s="134"/>
      <c r="BA77" s="402">
        <v>2015</v>
      </c>
      <c r="BB77" s="454">
        <v>42005</v>
      </c>
      <c r="BC77" s="455">
        <v>42006</v>
      </c>
      <c r="BD77" s="455">
        <v>42007</v>
      </c>
      <c r="BE77" s="455">
        <v>42008</v>
      </c>
      <c r="BF77" s="455">
        <v>42016</v>
      </c>
      <c r="BG77" s="455">
        <v>42046</v>
      </c>
      <c r="BH77" s="455">
        <v>42084</v>
      </c>
      <c r="BI77" s="455">
        <v>42123</v>
      </c>
      <c r="BJ77" s="455">
        <v>42127</v>
      </c>
      <c r="BK77" s="455">
        <v>42128</v>
      </c>
      <c r="BL77" s="455">
        <v>42129</v>
      </c>
      <c r="BM77" s="455">
        <v>42130</v>
      </c>
      <c r="BN77" s="455">
        <v>42205</v>
      </c>
      <c r="BO77" s="455">
        <v>42268</v>
      </c>
      <c r="BP77" s="455">
        <v>42269</v>
      </c>
      <c r="BQ77" s="455">
        <v>42270</v>
      </c>
      <c r="BR77" s="455">
        <v>42289</v>
      </c>
      <c r="BS77" s="455">
        <v>42311</v>
      </c>
      <c r="BT77" s="455">
        <v>42331</v>
      </c>
      <c r="BU77" s="455">
        <v>42361</v>
      </c>
      <c r="BV77" s="455">
        <v>42368</v>
      </c>
      <c r="BW77" s="456">
        <v>42369</v>
      </c>
      <c r="BX77" s="468"/>
      <c r="BY77" s="468"/>
      <c r="BZ77" s="468"/>
      <c r="CA77" s="468"/>
      <c r="CB77" s="468"/>
      <c r="CC77" s="468"/>
      <c r="CF77" s="135"/>
      <c r="CG77" s="135"/>
      <c r="CH77" s="135"/>
      <c r="CI77" s="135"/>
      <c r="CJ77" s="135"/>
      <c r="CK77" s="134"/>
      <c r="CL77" s="134"/>
      <c r="CM77" s="134"/>
      <c r="CN77" s="134"/>
      <c r="CO77" s="134"/>
      <c r="CQ77" s="116"/>
      <c r="CR77" s="127"/>
      <c r="CS77" s="127"/>
      <c r="CT77" s="127"/>
      <c r="CU77" s="127"/>
      <c r="CV77" s="127"/>
      <c r="CW77" s="116"/>
      <c r="DB77" s="127"/>
    </row>
    <row r="78" spans="2:110" ht="15.65" hidden="1" thickBot="1">
      <c r="B78" s="536">
        <v>222000</v>
      </c>
      <c r="C78" s="423" t="s">
        <v>433</v>
      </c>
      <c r="D78" s="424"/>
      <c r="E78" s="424"/>
      <c r="F78" s="424"/>
      <c r="G78" s="425"/>
      <c r="H78" s="425"/>
      <c r="I78" s="426"/>
      <c r="J78" s="414"/>
      <c r="K78" s="134"/>
      <c r="L78" s="134"/>
      <c r="M78" s="414"/>
      <c r="AV78" s="134"/>
      <c r="AW78" s="134"/>
      <c r="AX78" s="134"/>
      <c r="AY78" s="134"/>
      <c r="AZ78" s="134"/>
      <c r="BA78" s="402">
        <v>2016</v>
      </c>
      <c r="BB78" s="460">
        <v>42370</v>
      </c>
      <c r="BC78" s="461">
        <v>42371</v>
      </c>
      <c r="BD78" s="461">
        <v>42372</v>
      </c>
      <c r="BE78" s="461">
        <v>42380</v>
      </c>
      <c r="BF78" s="461">
        <v>42411</v>
      </c>
      <c r="BG78" s="461">
        <v>42449</v>
      </c>
      <c r="BH78" s="461">
        <v>42450</v>
      </c>
      <c r="BI78" s="461">
        <v>42489</v>
      </c>
      <c r="BJ78" s="461">
        <v>42493</v>
      </c>
      <c r="BK78" s="461">
        <v>42494</v>
      </c>
      <c r="BL78" s="461">
        <v>42495</v>
      </c>
      <c r="BM78" s="461">
        <v>42569</v>
      </c>
      <c r="BN78" s="461">
        <v>42593</v>
      </c>
      <c r="BO78" s="461">
        <v>42632</v>
      </c>
      <c r="BP78" s="461">
        <v>42635</v>
      </c>
      <c r="BQ78" s="461">
        <v>42653</v>
      </c>
      <c r="BR78" s="461">
        <v>42677</v>
      </c>
      <c r="BS78" s="461">
        <v>42697</v>
      </c>
      <c r="BT78" s="461">
        <v>42727</v>
      </c>
      <c r="BU78" s="461">
        <v>42735</v>
      </c>
      <c r="BV78" s="461">
        <v>42735</v>
      </c>
      <c r="BW78" s="816">
        <v>42735</v>
      </c>
      <c r="BX78" s="468"/>
      <c r="BY78" s="468"/>
      <c r="BZ78" s="468"/>
      <c r="CA78" s="468"/>
      <c r="CB78" s="468"/>
      <c r="CC78" s="468"/>
      <c r="CF78" s="135"/>
      <c r="CG78" s="135"/>
      <c r="CH78" s="135"/>
      <c r="CI78" s="135"/>
      <c r="CJ78" s="135"/>
      <c r="CK78" s="134"/>
      <c r="CL78" s="134"/>
      <c r="CM78" s="134"/>
      <c r="CN78" s="134"/>
      <c r="CO78" s="134"/>
      <c r="CQ78" s="116"/>
      <c r="CR78" s="127"/>
      <c r="CS78" s="127"/>
      <c r="CT78" s="127"/>
      <c r="CU78" s="127"/>
      <c r="CV78" s="127"/>
      <c r="CW78" s="116"/>
      <c r="DB78" s="127"/>
    </row>
    <row r="79" spans="2:110" ht="14.95" hidden="1">
      <c r="B79" s="536">
        <v>222110</v>
      </c>
      <c r="C79" s="423" t="s">
        <v>434</v>
      </c>
      <c r="D79" s="424"/>
      <c r="E79" s="424"/>
      <c r="F79" s="424"/>
      <c r="G79" s="425"/>
      <c r="H79" s="425"/>
      <c r="I79" s="426"/>
      <c r="J79" s="414"/>
      <c r="K79" s="134"/>
      <c r="L79" s="134"/>
      <c r="M79" s="414"/>
      <c r="AV79" s="134"/>
      <c r="AW79" s="134"/>
      <c r="AX79" s="134"/>
      <c r="AY79" s="134"/>
      <c r="AZ79" s="134"/>
      <c r="BA79" s="402"/>
      <c r="BB79" s="468"/>
      <c r="BC79" s="468"/>
      <c r="BD79" s="468"/>
      <c r="BE79" s="468"/>
      <c r="BF79" s="468"/>
      <c r="BG79" s="468"/>
      <c r="BH79" s="468"/>
      <c r="BI79" s="468"/>
      <c r="BJ79" s="468"/>
      <c r="BK79" s="468"/>
      <c r="BL79" s="468"/>
      <c r="BM79" s="468"/>
      <c r="BN79" s="468"/>
      <c r="BO79" s="468"/>
      <c r="BP79" s="468"/>
      <c r="BQ79" s="468"/>
      <c r="BR79" s="468"/>
      <c r="BS79" s="468"/>
      <c r="BT79" s="468"/>
      <c r="BU79" s="468"/>
      <c r="BV79" s="468"/>
      <c r="BW79" s="468"/>
      <c r="BX79" s="468"/>
      <c r="BY79" s="468"/>
      <c r="BZ79" s="468"/>
      <c r="CA79" s="468"/>
      <c r="CB79" s="468"/>
      <c r="CC79" s="468"/>
      <c r="CF79" s="135"/>
      <c r="CG79" s="135"/>
      <c r="CH79" s="135"/>
      <c r="CI79" s="135"/>
      <c r="CJ79" s="135"/>
      <c r="CK79" s="134"/>
      <c r="CL79" s="134"/>
      <c r="CM79" s="134"/>
      <c r="CN79" s="134"/>
      <c r="CO79" s="134"/>
      <c r="CQ79" s="116"/>
      <c r="CR79" s="127"/>
      <c r="CS79" s="127"/>
      <c r="CT79" s="127"/>
      <c r="CU79" s="127"/>
      <c r="CV79" s="127"/>
      <c r="CW79" s="116"/>
      <c r="DB79" s="127"/>
    </row>
    <row r="80" spans="2:110" hidden="1">
      <c r="B80" s="536">
        <v>222120</v>
      </c>
      <c r="C80" s="423" t="s">
        <v>435</v>
      </c>
      <c r="D80" s="424"/>
      <c r="E80" s="424"/>
      <c r="F80" s="424"/>
      <c r="G80" s="425"/>
      <c r="H80" s="425"/>
      <c r="I80" s="426"/>
      <c r="J80" s="414"/>
      <c r="K80" s="134"/>
      <c r="L80" s="134"/>
      <c r="M80" s="414"/>
      <c r="AV80" s="134"/>
      <c r="AW80" s="134"/>
      <c r="AX80" s="134"/>
      <c r="AY80" s="134"/>
      <c r="AZ80" s="134"/>
      <c r="BE80" s="414"/>
      <c r="BF80" s="414"/>
      <c r="BG80" s="414"/>
      <c r="BK80" s="134"/>
      <c r="BL80" s="134"/>
      <c r="BN80" s="137"/>
      <c r="BO80" s="462"/>
      <c r="BP80" s="462"/>
      <c r="BQ80" s="462"/>
      <c r="BR80" s="137"/>
      <c r="BS80" s="137"/>
      <c r="BT80" s="442"/>
      <c r="BU80" s="209"/>
      <c r="BV80" s="137"/>
      <c r="BW80" s="442"/>
      <c r="BX80" s="442"/>
      <c r="BY80" s="442"/>
      <c r="BZ80" s="442"/>
      <c r="CA80" s="442"/>
      <c r="CB80" s="442"/>
      <c r="CC80" s="442"/>
      <c r="CD80" s="442"/>
      <c r="CE80" s="442"/>
      <c r="CF80" s="135"/>
      <c r="CG80" s="135"/>
      <c r="CH80" s="135"/>
      <c r="CI80" s="135"/>
      <c r="CJ80" s="135"/>
      <c r="CK80" s="134"/>
      <c r="CL80" s="134"/>
      <c r="CM80" s="134"/>
      <c r="CN80" s="442"/>
      <c r="CO80" s="442"/>
      <c r="CP80" s="442"/>
      <c r="CQ80" s="116"/>
      <c r="CR80" s="127"/>
      <c r="CS80" s="127"/>
      <c r="CT80" s="127"/>
      <c r="CU80" s="127"/>
      <c r="CV80" s="127"/>
      <c r="CW80" s="116"/>
      <c r="DB80" s="127"/>
    </row>
    <row r="81" spans="2:106" hidden="1">
      <c r="B81" s="536">
        <v>230000</v>
      </c>
      <c r="C81" s="423" t="s">
        <v>436</v>
      </c>
      <c r="D81" s="424"/>
      <c r="E81" s="424"/>
      <c r="F81" s="424"/>
      <c r="G81" s="425"/>
      <c r="H81" s="425"/>
      <c r="I81" s="426"/>
      <c r="J81" s="414"/>
      <c r="K81" s="134"/>
      <c r="L81" s="134"/>
      <c r="M81" s="414"/>
      <c r="AV81" s="134"/>
      <c r="AW81" s="134"/>
      <c r="AX81" s="134"/>
      <c r="AY81" s="134"/>
      <c r="AZ81" s="134"/>
      <c r="BE81" s="414"/>
      <c r="BF81" s="414"/>
      <c r="BG81" s="414"/>
      <c r="BK81" s="134"/>
      <c r="BL81" s="134"/>
      <c r="BN81" s="120"/>
      <c r="BO81" s="120"/>
      <c r="BP81" s="120"/>
      <c r="BQ81" s="120"/>
      <c r="BR81" s="120"/>
      <c r="BS81" s="120"/>
      <c r="BT81" s="120"/>
      <c r="BU81" s="120"/>
      <c r="BV81" s="120"/>
      <c r="BW81" s="120"/>
      <c r="BX81" s="120"/>
      <c r="BY81" s="120"/>
      <c r="BZ81" s="120"/>
      <c r="CA81" s="120"/>
      <c r="CB81" s="120"/>
      <c r="CC81" s="120"/>
      <c r="CD81" s="120"/>
      <c r="CE81" s="120"/>
      <c r="CF81" s="135"/>
      <c r="CG81" s="135"/>
      <c r="CH81" s="135"/>
      <c r="CI81" s="135"/>
      <c r="CJ81" s="135"/>
      <c r="CK81" s="134"/>
      <c r="CL81" s="134"/>
      <c r="CM81" s="134"/>
      <c r="CN81" s="120"/>
      <c r="CO81" s="120"/>
      <c r="CP81" s="120"/>
      <c r="CQ81" s="116"/>
      <c r="CR81" s="127"/>
      <c r="CS81" s="127"/>
      <c r="CT81" s="127"/>
      <c r="CU81" s="127"/>
      <c r="CV81" s="127"/>
      <c r="CW81" s="116"/>
      <c r="DB81" s="127"/>
    </row>
    <row r="82" spans="2:106" hidden="1">
      <c r="B82" s="536">
        <v>241000</v>
      </c>
      <c r="C82" s="423" t="s">
        <v>437</v>
      </c>
      <c r="D82" s="424"/>
      <c r="E82" s="424"/>
      <c r="F82" s="424"/>
      <c r="G82" s="425"/>
      <c r="H82" s="425"/>
      <c r="I82" s="426"/>
      <c r="J82" s="414"/>
      <c r="K82" s="134"/>
      <c r="L82" s="134"/>
      <c r="M82" s="414"/>
      <c r="AV82" s="134"/>
      <c r="AW82" s="134"/>
      <c r="AX82" s="134"/>
      <c r="AY82" s="134"/>
      <c r="AZ82" s="134"/>
      <c r="BE82" s="414"/>
      <c r="BF82" s="414"/>
      <c r="BG82" s="414"/>
      <c r="BK82" s="134"/>
      <c r="BL82" s="134"/>
      <c r="BN82" s="120"/>
      <c r="BO82" s="120"/>
      <c r="BP82" s="120"/>
      <c r="BQ82" s="120"/>
      <c r="BR82" s="120"/>
      <c r="BS82" s="120"/>
      <c r="BT82" s="120"/>
      <c r="BU82" s="120"/>
      <c r="BV82" s="120"/>
      <c r="BW82" s="120"/>
      <c r="BX82" s="120"/>
      <c r="BY82" s="120"/>
      <c r="BZ82" s="120"/>
      <c r="CA82" s="120"/>
      <c r="CB82" s="120"/>
      <c r="CC82" s="120"/>
      <c r="CD82" s="120"/>
      <c r="CE82" s="120"/>
      <c r="CF82" s="135"/>
      <c r="CG82" s="135"/>
      <c r="CH82" s="135"/>
      <c r="CI82" s="135"/>
      <c r="CJ82" s="135"/>
      <c r="CK82" s="134"/>
      <c r="CL82" s="134"/>
      <c r="CM82" s="134"/>
      <c r="CN82" s="120"/>
      <c r="CO82" s="120"/>
      <c r="CP82" s="120"/>
      <c r="CQ82" s="116"/>
      <c r="CR82" s="127"/>
      <c r="CS82" s="127"/>
      <c r="CT82" s="127"/>
      <c r="CU82" s="127"/>
      <c r="CV82" s="127"/>
      <c r="CW82" s="116"/>
      <c r="DB82" s="127"/>
    </row>
    <row r="83" spans="2:106" hidden="1">
      <c r="B83" s="536">
        <v>242110</v>
      </c>
      <c r="C83" s="423" t="s">
        <v>438</v>
      </c>
      <c r="D83" s="424"/>
      <c r="E83" s="424"/>
      <c r="F83" s="424"/>
      <c r="G83" s="425"/>
      <c r="H83" s="425"/>
      <c r="I83" s="426"/>
      <c r="J83" s="414"/>
      <c r="K83" s="134"/>
      <c r="L83" s="134"/>
      <c r="M83" s="414"/>
      <c r="BQ83" s="120"/>
      <c r="BR83" s="120"/>
      <c r="BS83" s="120"/>
      <c r="BT83" s="120"/>
      <c r="BU83" s="120"/>
      <c r="BV83" s="120"/>
      <c r="BW83" s="120"/>
      <c r="BX83" s="120"/>
      <c r="BY83" s="120"/>
      <c r="BZ83" s="120"/>
      <c r="CA83" s="120"/>
      <c r="CB83" s="120"/>
      <c r="CC83" s="120"/>
      <c r="CD83" s="120"/>
      <c r="CE83" s="120"/>
      <c r="CF83" s="120"/>
      <c r="CG83" s="120"/>
      <c r="CH83" s="120"/>
      <c r="CI83" s="120"/>
      <c r="CJ83" s="120"/>
      <c r="CS83" s="120"/>
      <c r="CT83" s="120"/>
      <c r="CU83" s="120"/>
    </row>
    <row r="84" spans="2:106" hidden="1">
      <c r="B84" s="536">
        <v>242111</v>
      </c>
      <c r="C84" s="423" t="s">
        <v>439</v>
      </c>
      <c r="D84" s="424"/>
      <c r="E84" s="424"/>
      <c r="F84" s="424"/>
      <c r="G84" s="425"/>
      <c r="H84" s="425"/>
      <c r="I84" s="426"/>
      <c r="J84" s="414"/>
      <c r="K84" s="134"/>
      <c r="L84" s="134"/>
      <c r="M84" s="414"/>
      <c r="BQ84" s="120"/>
      <c r="BR84" s="120"/>
    </row>
    <row r="85" spans="2:106" hidden="1">
      <c r="B85" s="536">
        <v>242112</v>
      </c>
      <c r="C85" s="423" t="s">
        <v>440</v>
      </c>
      <c r="D85" s="424"/>
      <c r="E85" s="424"/>
      <c r="F85" s="424"/>
      <c r="G85" s="425"/>
      <c r="H85" s="425"/>
      <c r="I85" s="426"/>
      <c r="J85" s="414"/>
      <c r="K85" s="134"/>
      <c r="L85" s="134"/>
      <c r="M85" s="414"/>
      <c r="BQ85" s="120"/>
      <c r="BR85" s="120"/>
    </row>
    <row r="86" spans="2:106" hidden="1">
      <c r="B86" s="536">
        <v>242113</v>
      </c>
      <c r="C86" s="423" t="s">
        <v>441</v>
      </c>
      <c r="D86" s="424"/>
      <c r="E86" s="424"/>
      <c r="F86" s="424"/>
      <c r="G86" s="425"/>
      <c r="H86" s="425"/>
      <c r="I86" s="426"/>
      <c r="J86" s="414"/>
      <c r="K86" s="134"/>
      <c r="L86" s="134"/>
      <c r="M86" s="414"/>
      <c r="BQ86" s="137"/>
      <c r="BR86" s="137"/>
    </row>
    <row r="87" spans="2:106" hidden="1">
      <c r="B87" s="536">
        <v>243110</v>
      </c>
      <c r="C87" s="423" t="s">
        <v>442</v>
      </c>
      <c r="D87" s="424"/>
      <c r="E87" s="424"/>
      <c r="F87" s="424"/>
      <c r="G87" s="425"/>
      <c r="H87" s="425"/>
      <c r="I87" s="426"/>
      <c r="J87" s="414"/>
      <c r="K87" s="134"/>
      <c r="L87" s="134"/>
      <c r="M87" s="414"/>
      <c r="BQ87" s="137"/>
      <c r="BR87" s="137"/>
    </row>
    <row r="88" spans="2:106" hidden="1">
      <c r="B88" s="536">
        <v>243111</v>
      </c>
      <c r="C88" s="423" t="s">
        <v>443</v>
      </c>
      <c r="D88" s="424"/>
      <c r="E88" s="424"/>
      <c r="F88" s="424"/>
      <c r="G88" s="425"/>
      <c r="H88" s="425"/>
      <c r="I88" s="426"/>
      <c r="J88" s="414"/>
      <c r="K88" s="134"/>
      <c r="L88" s="134"/>
      <c r="M88" s="414"/>
      <c r="BQ88" s="120"/>
      <c r="BR88" s="120"/>
    </row>
    <row r="89" spans="2:106" hidden="1">
      <c r="B89" s="536">
        <v>243112</v>
      </c>
      <c r="C89" s="423" t="s">
        <v>444</v>
      </c>
      <c r="D89" s="424"/>
      <c r="E89" s="424"/>
      <c r="F89" s="424"/>
      <c r="G89" s="425"/>
      <c r="H89" s="425"/>
      <c r="I89" s="426"/>
      <c r="J89" s="414"/>
      <c r="K89" s="134"/>
      <c r="L89" s="134"/>
      <c r="M89" s="414"/>
      <c r="BQ89" s="120"/>
      <c r="BR89" s="120"/>
    </row>
    <row r="90" spans="2:106" hidden="1">
      <c r="B90" s="536">
        <v>243113</v>
      </c>
      <c r="C90" s="423" t="s">
        <v>445</v>
      </c>
      <c r="D90" s="424"/>
      <c r="E90" s="424"/>
      <c r="F90" s="424"/>
      <c r="G90" s="425"/>
      <c r="H90" s="425"/>
      <c r="I90" s="426"/>
      <c r="J90" s="414"/>
      <c r="K90" s="134"/>
      <c r="L90" s="134"/>
      <c r="M90" s="414"/>
      <c r="BQ90" s="120"/>
      <c r="BR90" s="120"/>
    </row>
    <row r="91" spans="2:106" hidden="1">
      <c r="B91" s="536">
        <v>244110</v>
      </c>
      <c r="C91" s="423" t="s">
        <v>446</v>
      </c>
      <c r="D91" s="424"/>
      <c r="E91" s="424"/>
      <c r="F91" s="424"/>
      <c r="G91" s="425"/>
      <c r="H91" s="425"/>
      <c r="I91" s="426"/>
      <c r="J91" s="414"/>
      <c r="K91" s="134"/>
      <c r="L91" s="134"/>
      <c r="M91" s="414"/>
      <c r="BQ91" s="120"/>
      <c r="BR91" s="120"/>
    </row>
    <row r="92" spans="2:106" hidden="1">
      <c r="B92" s="536">
        <v>251100</v>
      </c>
      <c r="C92" s="423" t="s">
        <v>447</v>
      </c>
      <c r="D92" s="424"/>
      <c r="E92" s="424"/>
      <c r="F92" s="424"/>
      <c r="G92" s="425"/>
      <c r="H92" s="425"/>
      <c r="I92" s="426"/>
      <c r="J92" s="414"/>
      <c r="K92" s="134"/>
      <c r="L92" s="134"/>
      <c r="M92" s="414"/>
      <c r="BQ92" s="120"/>
      <c r="BR92" s="120"/>
    </row>
    <row r="93" spans="2:106" hidden="1">
      <c r="B93" s="536">
        <v>251110</v>
      </c>
      <c r="C93" s="423" t="s">
        <v>448</v>
      </c>
      <c r="D93" s="424"/>
      <c r="E93" s="424"/>
      <c r="F93" s="424"/>
      <c r="G93" s="425"/>
      <c r="H93" s="425"/>
      <c r="I93" s="426"/>
      <c r="J93" s="414"/>
      <c r="K93" s="134"/>
      <c r="L93" s="134"/>
      <c r="M93" s="414"/>
      <c r="BQ93" s="120"/>
      <c r="BR93" s="120"/>
    </row>
    <row r="94" spans="2:106" hidden="1">
      <c r="B94" s="536">
        <v>251120</v>
      </c>
      <c r="C94" s="423" t="s">
        <v>449</v>
      </c>
      <c r="D94" s="424"/>
      <c r="E94" s="424"/>
      <c r="F94" s="424"/>
      <c r="G94" s="425"/>
      <c r="H94" s="425"/>
      <c r="I94" s="426"/>
      <c r="J94" s="414"/>
      <c r="K94" s="134"/>
      <c r="L94" s="134"/>
      <c r="M94" s="414"/>
      <c r="BQ94" s="120"/>
      <c r="BR94" s="120"/>
    </row>
    <row r="95" spans="2:106" hidden="1">
      <c r="B95" s="536">
        <v>262100</v>
      </c>
      <c r="C95" s="423" t="s">
        <v>450</v>
      </c>
      <c r="D95" s="424"/>
      <c r="E95" s="424"/>
      <c r="F95" s="424"/>
      <c r="G95" s="425"/>
      <c r="H95" s="425"/>
      <c r="I95" s="426"/>
      <c r="J95" s="414"/>
      <c r="K95" s="134"/>
      <c r="L95" s="134"/>
      <c r="M95" s="414"/>
      <c r="BQ95" s="120"/>
      <c r="BR95" s="120"/>
    </row>
    <row r="96" spans="2:106" hidden="1">
      <c r="B96" s="536">
        <v>271100</v>
      </c>
      <c r="C96" s="423" t="s">
        <v>387</v>
      </c>
      <c r="D96" s="424"/>
      <c r="E96" s="424"/>
      <c r="F96" s="424"/>
      <c r="G96" s="425"/>
      <c r="H96" s="425"/>
      <c r="I96" s="426"/>
      <c r="J96" s="414"/>
      <c r="K96" s="134"/>
      <c r="L96" s="134"/>
      <c r="M96" s="414"/>
      <c r="BQ96" s="120"/>
      <c r="BR96" s="120"/>
    </row>
    <row r="97" spans="2:70" hidden="1">
      <c r="B97" s="536">
        <v>291100</v>
      </c>
      <c r="C97" s="423" t="s">
        <v>451</v>
      </c>
      <c r="D97" s="424"/>
      <c r="E97" s="424"/>
      <c r="F97" s="424"/>
      <c r="G97" s="425"/>
      <c r="H97" s="425"/>
      <c r="I97" s="426"/>
      <c r="J97" s="414"/>
      <c r="K97" s="134"/>
      <c r="L97" s="134"/>
      <c r="M97" s="414"/>
      <c r="BQ97" s="120"/>
      <c r="BR97" s="120"/>
    </row>
    <row r="98" spans="2:70" hidden="1">
      <c r="B98" s="536"/>
      <c r="C98" s="423"/>
      <c r="D98" s="424"/>
      <c r="E98" s="424"/>
      <c r="F98" s="424"/>
      <c r="G98" s="425"/>
      <c r="H98" s="425"/>
      <c r="I98" s="426"/>
      <c r="J98" s="414"/>
      <c r="K98" s="134"/>
      <c r="L98" s="134"/>
      <c r="M98" s="414"/>
      <c r="BQ98" s="120"/>
      <c r="BR98" s="120"/>
    </row>
    <row r="99" spans="2:70" hidden="1">
      <c r="B99" s="536"/>
      <c r="C99" s="423"/>
      <c r="D99" s="424"/>
      <c r="E99" s="424"/>
      <c r="F99" s="424"/>
      <c r="G99" s="425"/>
      <c r="H99" s="425"/>
      <c r="I99" s="426"/>
      <c r="J99" s="414"/>
      <c r="K99" s="134"/>
      <c r="L99" s="134"/>
      <c r="M99" s="414"/>
      <c r="BQ99" s="120"/>
      <c r="BR99" s="120"/>
    </row>
    <row r="100" spans="2:70" hidden="1">
      <c r="B100" s="536"/>
      <c r="C100" s="423"/>
      <c r="D100" s="424"/>
      <c r="E100" s="424"/>
      <c r="F100" s="424"/>
      <c r="G100" s="425"/>
      <c r="H100" s="425"/>
      <c r="I100" s="426"/>
      <c r="J100" s="414"/>
      <c r="K100" s="134"/>
      <c r="L100" s="134"/>
      <c r="M100" s="414"/>
      <c r="BQ100" s="120"/>
      <c r="BR100" s="120"/>
    </row>
    <row r="101" spans="2:70" hidden="1">
      <c r="B101" s="536"/>
      <c r="C101" s="423"/>
      <c r="D101" s="424"/>
      <c r="E101" s="424"/>
      <c r="F101" s="424"/>
      <c r="G101" s="425"/>
      <c r="H101" s="425"/>
      <c r="I101" s="426"/>
      <c r="J101" s="414"/>
      <c r="K101" s="134"/>
      <c r="L101" s="134"/>
      <c r="M101" s="414"/>
      <c r="BQ101" s="120"/>
      <c r="BR101" s="120"/>
    </row>
    <row r="102" spans="2:70" hidden="1">
      <c r="B102" s="536"/>
      <c r="C102" s="423"/>
      <c r="D102" s="424"/>
      <c r="E102" s="424"/>
      <c r="F102" s="424"/>
      <c r="G102" s="425"/>
      <c r="H102" s="425"/>
      <c r="I102" s="426"/>
      <c r="J102" s="414"/>
      <c r="K102" s="134"/>
      <c r="L102" s="134"/>
      <c r="M102" s="414"/>
    </row>
    <row r="103" spans="2:70" hidden="1">
      <c r="B103" s="536"/>
      <c r="C103" s="423"/>
      <c r="D103" s="424"/>
      <c r="E103" s="424"/>
      <c r="F103" s="424"/>
      <c r="G103" s="425"/>
      <c r="H103" s="425"/>
      <c r="I103" s="426"/>
      <c r="J103" s="414"/>
      <c r="K103" s="134"/>
      <c r="L103" s="134"/>
      <c r="M103" s="414"/>
    </row>
    <row r="104" spans="2:70" hidden="1">
      <c r="B104" s="536"/>
      <c r="C104" s="423"/>
      <c r="D104" s="424"/>
      <c r="E104" s="424"/>
      <c r="F104" s="424"/>
      <c r="G104" s="425"/>
      <c r="H104" s="425"/>
      <c r="I104" s="426"/>
      <c r="J104" s="414"/>
      <c r="K104" s="134"/>
      <c r="L104" s="134"/>
      <c r="M104" s="414"/>
    </row>
    <row r="105" spans="2:70" hidden="1">
      <c r="B105" s="536"/>
      <c r="C105" s="423"/>
      <c r="D105" s="424"/>
      <c r="E105" s="424"/>
      <c r="F105" s="424"/>
      <c r="G105" s="425"/>
      <c r="H105" s="425"/>
      <c r="I105" s="426"/>
      <c r="J105" s="414"/>
      <c r="K105" s="134"/>
      <c r="L105" s="134"/>
      <c r="M105" s="414"/>
    </row>
    <row r="106" spans="2:70" hidden="1">
      <c r="B106" s="536"/>
      <c r="C106" s="423"/>
      <c r="D106" s="424"/>
      <c r="E106" s="424"/>
      <c r="F106" s="424"/>
      <c r="G106" s="425"/>
      <c r="H106" s="425"/>
      <c r="I106" s="426"/>
      <c r="J106" s="414"/>
      <c r="K106" s="134"/>
      <c r="L106" s="134"/>
      <c r="M106" s="414"/>
    </row>
    <row r="107" spans="2:70" hidden="1">
      <c r="B107" s="536"/>
      <c r="C107" s="423"/>
      <c r="D107" s="424"/>
      <c r="E107" s="424"/>
      <c r="F107" s="424"/>
      <c r="G107" s="425"/>
      <c r="H107" s="425"/>
      <c r="I107" s="426"/>
      <c r="J107" s="414"/>
      <c r="K107" s="134"/>
      <c r="L107" s="134"/>
      <c r="M107" s="414"/>
    </row>
    <row r="108" spans="2:70" hidden="1">
      <c r="B108" s="536"/>
      <c r="C108" s="423"/>
      <c r="D108" s="424"/>
      <c r="E108" s="424"/>
      <c r="F108" s="424"/>
      <c r="G108" s="425"/>
      <c r="H108" s="425"/>
      <c r="I108" s="426"/>
      <c r="J108" s="414"/>
      <c r="K108" s="134"/>
      <c r="L108" s="134"/>
      <c r="M108" s="414"/>
    </row>
    <row r="109" spans="2:70" hidden="1">
      <c r="B109" s="536"/>
      <c r="C109" s="423"/>
      <c r="D109" s="424"/>
      <c r="E109" s="424"/>
      <c r="F109" s="424"/>
      <c r="G109" s="425"/>
      <c r="H109" s="425"/>
      <c r="I109" s="426"/>
      <c r="J109" s="414"/>
      <c r="K109" s="134"/>
      <c r="L109" s="134"/>
      <c r="M109" s="414"/>
    </row>
    <row r="110" spans="2:70" hidden="1">
      <c r="B110" s="536"/>
      <c r="C110" s="423"/>
      <c r="D110" s="424"/>
      <c r="E110" s="424"/>
      <c r="F110" s="424"/>
      <c r="G110" s="425"/>
      <c r="H110" s="425"/>
      <c r="I110" s="426"/>
      <c r="K110" s="134"/>
      <c r="L110" s="134"/>
      <c r="M110" s="414"/>
    </row>
    <row r="111" spans="2:70" hidden="1"/>
    <row r="112" spans="2:70" hidden="1"/>
    <row r="113" spans="58:67" hidden="1"/>
    <row r="114" spans="58:67" hidden="1"/>
    <row r="115" spans="58:67" hidden="1"/>
    <row r="116" spans="58:67" hidden="1"/>
    <row r="117" spans="58:67" hidden="1"/>
    <row r="118" spans="58:67" hidden="1"/>
    <row r="119" spans="58:67" hidden="1"/>
    <row r="120" spans="58:67" hidden="1"/>
    <row r="121" spans="58:67" hidden="1"/>
    <row r="122" spans="58:67" hidden="1"/>
    <row r="123" spans="58:67" hidden="1"/>
    <row r="124" spans="58:67" hidden="1">
      <c r="BF124" s="414"/>
      <c r="BI124" s="414"/>
      <c r="BJ124" s="134"/>
      <c r="BK124" s="134"/>
      <c r="BL124" s="134"/>
      <c r="BO124" s="134"/>
    </row>
    <row r="125" spans="58:67" hidden="1">
      <c r="BF125" s="414"/>
      <c r="BI125" s="414"/>
      <c r="BJ125" s="134"/>
      <c r="BK125" s="134"/>
      <c r="BL125" s="134"/>
      <c r="BO125" s="134"/>
    </row>
  </sheetData>
  <sheetProtection password="CE62" sheet="1" objects="1" scenarios="1"/>
  <mergeCells count="194">
    <mergeCell ref="AQ49:AS49"/>
    <mergeCell ref="X62:Y62"/>
    <mergeCell ref="T62:U62"/>
    <mergeCell ref="T60:U60"/>
    <mergeCell ref="T65:U65"/>
    <mergeCell ref="T64:U64"/>
    <mergeCell ref="V64:W64"/>
    <mergeCell ref="T63:U63"/>
    <mergeCell ref="X57:Y58"/>
    <mergeCell ref="T57:U58"/>
    <mergeCell ref="V62:W62"/>
    <mergeCell ref="X59:Y59"/>
    <mergeCell ref="T59:U59"/>
    <mergeCell ref="T61:U61"/>
    <mergeCell ref="V61:W61"/>
    <mergeCell ref="X61:Y61"/>
    <mergeCell ref="V60:W60"/>
    <mergeCell ref="T69:U69"/>
    <mergeCell ref="T70:U70"/>
    <mergeCell ref="P65:Q65"/>
    <mergeCell ref="X66:Y66"/>
    <mergeCell ref="X70:Y70"/>
    <mergeCell ref="V69:W69"/>
    <mergeCell ref="X68:Y68"/>
    <mergeCell ref="V65:W65"/>
    <mergeCell ref="V68:W68"/>
    <mergeCell ref="T68:U68"/>
    <mergeCell ref="X69:Y69"/>
    <mergeCell ref="P70:Q70"/>
    <mergeCell ref="R69:S69"/>
    <mergeCell ref="R70:S70"/>
    <mergeCell ref="P68:Q68"/>
    <mergeCell ref="P69:Q69"/>
    <mergeCell ref="V70:W70"/>
    <mergeCell ref="V66:W66"/>
    <mergeCell ref="X65:Y65"/>
    <mergeCell ref="R65:S65"/>
    <mergeCell ref="X67:Y67"/>
    <mergeCell ref="V67:W67"/>
    <mergeCell ref="R68:S68"/>
    <mergeCell ref="T67:U67"/>
    <mergeCell ref="P67:Q67"/>
    <mergeCell ref="V59:W59"/>
    <mergeCell ref="V57:W58"/>
    <mergeCell ref="X60:Y60"/>
    <mergeCell ref="P60:Q60"/>
    <mergeCell ref="R60:S60"/>
    <mergeCell ref="R61:S61"/>
    <mergeCell ref="R59:S59"/>
    <mergeCell ref="R63:S63"/>
    <mergeCell ref="P66:Q66"/>
    <mergeCell ref="R66:S66"/>
    <mergeCell ref="X63:Y63"/>
    <mergeCell ref="V63:W63"/>
    <mergeCell ref="X64:Y64"/>
    <mergeCell ref="R67:S67"/>
    <mergeCell ref="T66:U66"/>
    <mergeCell ref="I41:J41"/>
    <mergeCell ref="I42:J42"/>
    <mergeCell ref="P57:Q58"/>
    <mergeCell ref="L57:L58"/>
    <mergeCell ref="M57:N58"/>
    <mergeCell ref="B48:H48"/>
    <mergeCell ref="B52:H52"/>
    <mergeCell ref="O57:O58"/>
    <mergeCell ref="R64:S64"/>
    <mergeCell ref="R62:S62"/>
    <mergeCell ref="P63:Q63"/>
    <mergeCell ref="B50:H50"/>
    <mergeCell ref="P62:Q62"/>
    <mergeCell ref="P59:Q59"/>
    <mergeCell ref="P61:Q61"/>
    <mergeCell ref="B51:H51"/>
    <mergeCell ref="B53:H53"/>
    <mergeCell ref="P64:Q64"/>
    <mergeCell ref="R57:S58"/>
    <mergeCell ref="B49:H49"/>
    <mergeCell ref="I17:J17"/>
    <mergeCell ref="I19:J19"/>
    <mergeCell ref="I18:J18"/>
    <mergeCell ref="I20:J20"/>
    <mergeCell ref="I22:J22"/>
    <mergeCell ref="I40:J40"/>
    <mergeCell ref="I25:J25"/>
    <mergeCell ref="I26:J26"/>
    <mergeCell ref="I33:J33"/>
    <mergeCell ref="I35:J35"/>
    <mergeCell ref="I36:J36"/>
    <mergeCell ref="I39:J39"/>
    <mergeCell ref="I37:J37"/>
    <mergeCell ref="I31:J31"/>
    <mergeCell ref="I13:J13"/>
    <mergeCell ref="I14:J14"/>
    <mergeCell ref="L14:M14"/>
    <mergeCell ref="L15:M15"/>
    <mergeCell ref="L16:M16"/>
    <mergeCell ref="R10:AB10"/>
    <mergeCell ref="AO5:AP5"/>
    <mergeCell ref="AO6:AP6"/>
    <mergeCell ref="AO7:AP7"/>
    <mergeCell ref="AF8:AG8"/>
    <mergeCell ref="AD8:AE8"/>
    <mergeCell ref="AH8:AI8"/>
    <mergeCell ref="GJ10:GJ11"/>
    <mergeCell ref="DC10:DD10"/>
    <mergeCell ref="AN10:AO10"/>
    <mergeCell ref="AP10:AR10"/>
    <mergeCell ref="AS10:AU10"/>
    <mergeCell ref="CY10:CY11"/>
    <mergeCell ref="AV10:AZ10"/>
    <mergeCell ref="FT10:GA10"/>
    <mergeCell ref="DJ10:DO10"/>
    <mergeCell ref="GB10:GI10"/>
    <mergeCell ref="FL10:FS10"/>
    <mergeCell ref="DP10:DW10"/>
    <mergeCell ref="DX10:EE10"/>
    <mergeCell ref="EF10:EM10"/>
    <mergeCell ref="EN10:EU10"/>
    <mergeCell ref="CS10:CT10"/>
    <mergeCell ref="DA10:DB10"/>
    <mergeCell ref="CZ10:CZ11"/>
    <mergeCell ref="CU10:CX10"/>
    <mergeCell ref="CK10:CR10"/>
    <mergeCell ref="EV10:FC10"/>
    <mergeCell ref="FD10:FK10"/>
    <mergeCell ref="AF3:AM3"/>
    <mergeCell ref="AF4:AM4"/>
    <mergeCell ref="V3:W3"/>
    <mergeCell ref="B10:C10"/>
    <mergeCell ref="X3:Y3"/>
    <mergeCell ref="K3:L3"/>
    <mergeCell ref="T3:U3"/>
    <mergeCell ref="B3:C3"/>
    <mergeCell ref="N10:P10"/>
    <mergeCell ref="I10:J11"/>
    <mergeCell ref="R3:S3"/>
    <mergeCell ref="M3:N3"/>
    <mergeCell ref="K10:M10"/>
    <mergeCell ref="L11:M11"/>
    <mergeCell ref="AL10:AM10"/>
    <mergeCell ref="AL8:AM8"/>
    <mergeCell ref="AJ7:AK7"/>
    <mergeCell ref="AL7:AM7"/>
    <mergeCell ref="AJ8:AK8"/>
    <mergeCell ref="AK10:AK11"/>
    <mergeCell ref="AC10:AJ10"/>
    <mergeCell ref="L24:M24"/>
    <mergeCell ref="L25:M25"/>
    <mergeCell ref="L17:M17"/>
    <mergeCell ref="L18:M18"/>
    <mergeCell ref="L23:M23"/>
    <mergeCell ref="L12:M12"/>
    <mergeCell ref="L13:M13"/>
    <mergeCell ref="N72:O72"/>
    <mergeCell ref="F10:G10"/>
    <mergeCell ref="I21:J21"/>
    <mergeCell ref="L20:M20"/>
    <mergeCell ref="L21:M21"/>
    <mergeCell ref="I38:J38"/>
    <mergeCell ref="I24:J24"/>
    <mergeCell ref="I27:J27"/>
    <mergeCell ref="I28:J28"/>
    <mergeCell ref="I29:J29"/>
    <mergeCell ref="I34:J34"/>
    <mergeCell ref="I32:J32"/>
    <mergeCell ref="I30:J30"/>
    <mergeCell ref="I23:J23"/>
    <mergeCell ref="I12:J12"/>
    <mergeCell ref="I15:J15"/>
    <mergeCell ref="I16:J16"/>
    <mergeCell ref="AO3:AP3"/>
    <mergeCell ref="AO4:AP4"/>
    <mergeCell ref="L35:M35"/>
    <mergeCell ref="L42:M42"/>
    <mergeCell ref="L36:M36"/>
    <mergeCell ref="L37:M37"/>
    <mergeCell ref="L38:M38"/>
    <mergeCell ref="L39:M39"/>
    <mergeCell ref="L40:M40"/>
    <mergeCell ref="L41:M41"/>
    <mergeCell ref="L33:M33"/>
    <mergeCell ref="L34:M34"/>
    <mergeCell ref="L27:M27"/>
    <mergeCell ref="L28:M28"/>
    <mergeCell ref="L29:M29"/>
    <mergeCell ref="L30:M30"/>
    <mergeCell ref="L31:M31"/>
    <mergeCell ref="L32:M32"/>
    <mergeCell ref="AD7:AE7"/>
    <mergeCell ref="AF7:AG7"/>
    <mergeCell ref="AH7:AI7"/>
    <mergeCell ref="L26:M26"/>
    <mergeCell ref="L19:M19"/>
    <mergeCell ref="L22:M22"/>
  </mergeCells>
  <phoneticPr fontId="4"/>
  <conditionalFormatting sqref="B12:C42 D12:D43 FL12:GO42 K12:DW42 F12:I42">
    <cfRule type="expression" dxfId="53" priority="47" stopIfTrue="1">
      <formula>$BD12=1</formula>
    </cfRule>
  </conditionalFormatting>
  <conditionalFormatting sqref="E12:E42">
    <cfRule type="expression" dxfId="52" priority="48" stopIfTrue="1">
      <formula>$BD12=1</formula>
    </cfRule>
    <cfRule type="expression" dxfId="51" priority="49" stopIfTrue="1">
      <formula>AND(E12&lt;&gt;"",E12&lt;&gt;E$4,E12&lt;&gt;E$5,E12&lt;&gt;E$6,E12&lt;&gt;E$7)</formula>
    </cfRule>
  </conditionalFormatting>
  <conditionalFormatting sqref="AH8:AI8">
    <cfRule type="cellIs" dxfId="50" priority="45" stopIfTrue="1" operator="greaterThan">
      <formula>45+($AO$6-SUM($O$45:$Y$45))*0.25</formula>
    </cfRule>
    <cfRule type="cellIs" dxfId="49" priority="46" stopIfTrue="1" operator="greaterThan">
      <formula>30+($AO$6-SUM($O$45:$Y$45))*0.25</formula>
    </cfRule>
  </conditionalFormatting>
  <conditionalFormatting sqref="AK12:AK42">
    <cfRule type="expression" dxfId="48" priority="44" stopIfTrue="1">
      <formula>$GJ12&gt;12</formula>
    </cfRule>
  </conditionalFormatting>
  <conditionalFormatting sqref="DX12:EE42">
    <cfRule type="expression" dxfId="47" priority="42" stopIfTrue="1">
      <formula>$BD12=1</formula>
    </cfRule>
  </conditionalFormatting>
  <conditionalFormatting sqref="EF13:EM42">
    <cfRule type="expression" dxfId="46" priority="41" stopIfTrue="1">
      <formula>$BD13=1</formula>
    </cfRule>
  </conditionalFormatting>
  <conditionalFormatting sqref="EN13:EU42">
    <cfRule type="expression" dxfId="45" priority="40" stopIfTrue="1">
      <formula>$BD13=1</formula>
    </cfRule>
  </conditionalFormatting>
  <conditionalFormatting sqref="EV13:FC42">
    <cfRule type="expression" dxfId="44" priority="39" stopIfTrue="1">
      <formula>$BD13=1</formula>
    </cfRule>
  </conditionalFormatting>
  <conditionalFormatting sqref="FD13:FK42">
    <cfRule type="expression" dxfId="43" priority="38" stopIfTrue="1">
      <formula>$BD13=1</formula>
    </cfRule>
  </conditionalFormatting>
  <conditionalFormatting sqref="EF12:EM12">
    <cfRule type="expression" dxfId="42" priority="37" stopIfTrue="1">
      <formula>$BD12=1</formula>
    </cfRule>
  </conditionalFormatting>
  <conditionalFormatting sqref="EN12:EU12">
    <cfRule type="expression" dxfId="41" priority="36" stopIfTrue="1">
      <formula>$BD12=1</formula>
    </cfRule>
  </conditionalFormatting>
  <conditionalFormatting sqref="EV12:FC12">
    <cfRule type="expression" dxfId="40" priority="35" stopIfTrue="1">
      <formula>$BD12=1</formula>
    </cfRule>
  </conditionalFormatting>
  <conditionalFormatting sqref="FD12:FK12">
    <cfRule type="expression" dxfId="39" priority="34" stopIfTrue="1">
      <formula>$BD12=1</formula>
    </cfRule>
  </conditionalFormatting>
  <conditionalFormatting sqref="K12:K42">
    <cfRule type="expression" dxfId="38" priority="32" stopIfTrue="1">
      <formula>AND($AE$5&lt;&gt;"",$U12=1)</formula>
    </cfRule>
  </conditionalFormatting>
  <conditionalFormatting sqref="G13">
    <cfRule type="expression" dxfId="37" priority="31" stopIfTrue="1">
      <formula>"AND($F$13&lt;&gt;"""",$F$13&gt;=$G$13)"</formula>
    </cfRule>
  </conditionalFormatting>
  <conditionalFormatting sqref="G12">
    <cfRule type="expression" dxfId="36" priority="30" stopIfTrue="1">
      <formula>"AND($F$12&lt;&gt;"""",$F$12&gt;=$G$12)"</formula>
    </cfRule>
  </conditionalFormatting>
  <conditionalFormatting sqref="G14">
    <cfRule type="expression" dxfId="35" priority="29" stopIfTrue="1">
      <formula>"AND($F$14&lt;&gt;"""",$F$14&gt;=$G$14)"</formula>
    </cfRule>
  </conditionalFormatting>
  <conditionalFormatting sqref="G15">
    <cfRule type="expression" dxfId="34" priority="28" stopIfTrue="1">
      <formula>"AND($F$15&lt;&gt;"""",$F$15&gt;=$G$15)"</formula>
    </cfRule>
  </conditionalFormatting>
  <conditionalFormatting sqref="G16">
    <cfRule type="expression" dxfId="33" priority="27" stopIfTrue="1">
      <formula>"AND($F$16&lt;&gt;"""",$F$16&gt;=$G$16)"</formula>
    </cfRule>
  </conditionalFormatting>
  <conditionalFormatting sqref="G17">
    <cfRule type="expression" dxfId="32" priority="26" stopIfTrue="1">
      <formula>"AND($F$17&lt;&gt;"""",$F$17&gt;=$G$17)"</formula>
    </cfRule>
  </conditionalFormatting>
  <conditionalFormatting sqref="G18">
    <cfRule type="expression" dxfId="31" priority="25" stopIfTrue="1">
      <formula>"AND($F$18&lt;&gt;"""",$F$18&gt;=$G$18)"</formula>
    </cfRule>
  </conditionalFormatting>
  <conditionalFormatting sqref="G19">
    <cfRule type="expression" dxfId="30" priority="24" stopIfTrue="1">
      <formula>"AND($F$19&lt;&gt;"""",$F$19&gt;=$G$19)"</formula>
    </cfRule>
  </conditionalFormatting>
  <conditionalFormatting sqref="G20">
    <cfRule type="expression" dxfId="29" priority="23" stopIfTrue="1">
      <formula>"AND($F$20&lt;&gt;"""",$F$20&gt;=$G$20)"</formula>
    </cfRule>
  </conditionalFormatting>
  <conditionalFormatting sqref="G21">
    <cfRule type="expression" dxfId="28" priority="22" stopIfTrue="1">
      <formula>"AND($F$21&lt;&gt;"""",$F$21&gt;=$G$21)"</formula>
    </cfRule>
  </conditionalFormatting>
  <conditionalFormatting sqref="G22">
    <cfRule type="expression" dxfId="27" priority="21" stopIfTrue="1">
      <formula>"AND($F$22&lt;&gt;"""",$F$22&gt;=$G$22)"</formula>
    </cfRule>
  </conditionalFormatting>
  <conditionalFormatting sqref="G23">
    <cfRule type="expression" dxfId="26" priority="20" stopIfTrue="1">
      <formula>"AND($F$23&lt;&gt;"""",$F$23&gt;=$G$23)"</formula>
    </cfRule>
  </conditionalFormatting>
  <conditionalFormatting sqref="G24">
    <cfRule type="expression" dxfId="25" priority="19" stopIfTrue="1">
      <formula>"AND($F$24&lt;&gt;"""",$F$24&gt;=$G$24)"</formula>
    </cfRule>
  </conditionalFormatting>
  <conditionalFormatting sqref="G25">
    <cfRule type="expression" dxfId="24" priority="18" stopIfTrue="1">
      <formula>"AND($F$25&lt;&gt;"""",$F$25&gt;=$G$25)"</formula>
    </cfRule>
  </conditionalFormatting>
  <conditionalFormatting sqref="G26">
    <cfRule type="expression" dxfId="23" priority="17" stopIfTrue="1">
      <formula>"AND($F$26&lt;&gt;"""",$F$26&gt;=$G$26)"</formula>
    </cfRule>
  </conditionalFormatting>
  <conditionalFormatting sqref="G27">
    <cfRule type="expression" dxfId="22" priority="16" stopIfTrue="1">
      <formula>"AND($F$27&lt;&gt;"""",$F$27&gt;=$G$27)"</formula>
    </cfRule>
  </conditionalFormatting>
  <conditionalFormatting sqref="G28">
    <cfRule type="expression" dxfId="21" priority="15" stopIfTrue="1">
      <formula>"AND($F$28&lt;&gt;"""",$F$28&gt;=$G$28)"</formula>
    </cfRule>
  </conditionalFormatting>
  <conditionalFormatting sqref="G29">
    <cfRule type="expression" dxfId="20" priority="14" stopIfTrue="1">
      <formula>"AND($F$29&lt;&gt;"""",$F$29&gt;=$G$29)"</formula>
    </cfRule>
  </conditionalFormatting>
  <conditionalFormatting sqref="G30">
    <cfRule type="expression" dxfId="19" priority="13" stopIfTrue="1">
      <formula>"AND($F$30&lt;&gt;"""",$F$30&gt;=$G$30)"</formula>
    </cfRule>
  </conditionalFormatting>
  <conditionalFormatting sqref="G31">
    <cfRule type="expression" dxfId="18" priority="12" stopIfTrue="1">
      <formula>"AND($F$31&lt;&gt;"""",$F$31&gt;=$G$31)"</formula>
    </cfRule>
  </conditionalFormatting>
  <conditionalFormatting sqref="G32">
    <cfRule type="expression" dxfId="17" priority="11" stopIfTrue="1">
      <formula>"AND($F$32&lt;&gt;"""",$F$32&gt;=$G$32)"</formula>
    </cfRule>
  </conditionalFormatting>
  <conditionalFormatting sqref="G33">
    <cfRule type="expression" dxfId="16" priority="10" stopIfTrue="1">
      <formula>"AND($F$33&lt;&gt;"""",$F$33&gt;=$G$33)"</formula>
    </cfRule>
  </conditionalFormatting>
  <conditionalFormatting sqref="G34">
    <cfRule type="expression" dxfId="15" priority="9" stopIfTrue="1">
      <formula>"AND($F$34&lt;&gt;"""",$F$34&gt;=$G$34)"</formula>
    </cfRule>
  </conditionalFormatting>
  <conditionalFormatting sqref="G35">
    <cfRule type="expression" dxfId="14" priority="8" stopIfTrue="1">
      <formula>"AND($F$35&lt;&gt;"""",$F$35&gt;=$G$35)"</formula>
    </cfRule>
  </conditionalFormatting>
  <conditionalFormatting sqref="G36">
    <cfRule type="expression" dxfId="13" priority="7" stopIfTrue="1">
      <formula>"AND($F$36&lt;&gt;"""",$F$36&gt;=$G$36)"</formula>
    </cfRule>
  </conditionalFormatting>
  <conditionalFormatting sqref="G37">
    <cfRule type="expression" dxfId="12" priority="6" stopIfTrue="1">
      <formula>"AND($F$37&lt;&gt;"""",$F$37&gt;=$G$37)"</formula>
    </cfRule>
  </conditionalFormatting>
  <conditionalFormatting sqref="G38">
    <cfRule type="expression" dxfId="11" priority="5" stopIfTrue="1">
      <formula>"AND($F$38&lt;&gt;"""",$F$38&gt;=$G$38)"</formula>
    </cfRule>
  </conditionalFormatting>
  <conditionalFormatting sqref="G39">
    <cfRule type="expression" dxfId="10" priority="4" stopIfTrue="1">
      <formula>"AND($F$39&lt;&gt;"""",$F$39&gt;=$G$39)"</formula>
    </cfRule>
  </conditionalFormatting>
  <conditionalFormatting sqref="G40">
    <cfRule type="expression" dxfId="9" priority="3" stopIfTrue="1">
      <formula>"AND($F$40&lt;&gt;"""",$F$40&gt;=$G$40)"</formula>
    </cfRule>
  </conditionalFormatting>
  <conditionalFormatting sqref="G41">
    <cfRule type="expression" dxfId="8" priority="2" stopIfTrue="1">
      <formula>"AND($F$41&lt;&gt;"""",$F$41&gt;=$G$41)"</formula>
    </cfRule>
  </conditionalFormatting>
  <conditionalFormatting sqref="G42">
    <cfRule type="expression" dxfId="7" priority="1" stopIfTrue="1">
      <formula>"AND($F$42&lt;&gt;"""",$F$42&gt;=$G$42)"</formula>
    </cfRule>
  </conditionalFormatting>
  <dataValidations count="4">
    <dataValidation type="list" allowBlank="1" showInputMessage="1" showErrorMessage="1" sqref="I12:J42">
      <formula1>無給休暇</formula1>
    </dataValidation>
    <dataValidation type="whole" allowBlank="1" showInputMessage="1" showErrorMessage="1" sqref="AE5">
      <formula1>1</formula1>
      <formula2>4</formula2>
    </dataValidation>
    <dataValidation operator="equal" allowBlank="1" showInputMessage="1" showErrorMessage="1" sqref="GM47:GO52"/>
    <dataValidation type="textLength" errorStyle="information" allowBlank="1" showInputMessage="1" showErrorMessage="1" errorTitle="PJコードは20桁で入力してください。" error="PJコードは-(ハイフン)を入れて_x000a_20桁で入力してください。_x000a_例：0A00000000-0000-0000" sqref="GK45:GK52">
      <formula1>20</formula1>
      <formula2>20</formula2>
    </dataValidation>
  </dataValidations>
  <printOptions horizontalCentered="1" verticalCentered="1" gridLinesSet="0"/>
  <pageMargins left="0.19685039370078741" right="0.19685039370078741" top="0.55118110236220474" bottom="0.39370078740157483" header="0.39370078740157483" footer="0.19685039370078741"/>
  <pageSetup paperSize="9" scale="44" orientation="landscape" cellComments="atEnd" horizontalDpi="4294967292" verticalDpi="300" r:id="rId1"/>
  <headerFooter scaleWithDoc="0">
    <oddFooter xml:space="preserve">&amp;C&amp;G&amp;R&amp;"ＭＳ Ｐゴシック,太字"&amp;9&amp;F </oddFooter>
  </headerFooter>
  <rowBreaks count="1" manualBreakCount="1">
    <brk id="3" min="1" max="113" man="1"/>
  </rowBreaks>
  <colBreaks count="1" manualBreakCount="1">
    <brk id="195" max="1048575" man="1"/>
  </colBreaks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B1:DB230"/>
  <sheetViews>
    <sheetView zoomScale="85" workbookViewId="0">
      <pane xSplit="9" ySplit="10" topLeftCell="J215" activePane="bottomRight" state="frozen"/>
      <selection pane="topRight" activeCell="J1" sqref="J1"/>
      <selection pane="bottomLeft" activeCell="A11" sqref="A11"/>
      <selection pane="bottomRight" activeCell="C46" sqref="C46"/>
    </sheetView>
  </sheetViews>
  <sheetFormatPr defaultRowHeight="12.9"/>
  <cols>
    <col min="1" max="1" width="1.75" style="9" customWidth="1"/>
    <col min="2" max="3" width="6.625" style="84" customWidth="1"/>
    <col min="4" max="4" width="6.125" style="9" customWidth="1"/>
    <col min="5" max="5" width="2" style="9" customWidth="1"/>
    <col min="6" max="6" width="6.125" style="9" customWidth="1"/>
    <col min="7" max="7" width="5.25" style="9" customWidth="1"/>
    <col min="8" max="8" width="5.25" style="43" customWidth="1"/>
    <col min="9" max="105" width="5.25" style="9" customWidth="1"/>
    <col min="106" max="106" width="5.25" style="103" customWidth="1"/>
    <col min="107" max="107" width="2.125" style="9" customWidth="1"/>
    <col min="108" max="16384" width="9" style="9"/>
  </cols>
  <sheetData>
    <row r="1" spans="2:106" ht="13.6" thickBot="1">
      <c r="E1" s="9" t="s">
        <v>90</v>
      </c>
      <c r="G1" s="42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  <c r="AJ1" s="44"/>
      <c r="AK1" s="44"/>
      <c r="AL1" s="44"/>
      <c r="AM1" s="44"/>
      <c r="AN1" s="44"/>
      <c r="AO1" s="44"/>
      <c r="AP1" s="44"/>
      <c r="AQ1" s="44"/>
      <c r="AR1" s="44"/>
      <c r="AS1" s="44"/>
      <c r="AT1" s="44"/>
      <c r="AU1" s="44"/>
      <c r="AV1" s="44"/>
      <c r="AW1" s="44"/>
      <c r="AX1" s="44"/>
      <c r="AY1" s="44"/>
      <c r="AZ1" s="44"/>
      <c r="BA1" s="44"/>
      <c r="BB1" s="44"/>
      <c r="BC1" s="44"/>
      <c r="BD1" s="44"/>
      <c r="BE1" s="44"/>
      <c r="BF1" s="44"/>
      <c r="BG1" s="44"/>
      <c r="BH1" s="44"/>
      <c r="BI1" s="44"/>
      <c r="BJ1" s="44"/>
      <c r="BK1" s="44"/>
      <c r="BL1" s="44"/>
      <c r="BM1" s="44"/>
      <c r="BN1" s="44"/>
      <c r="BO1" s="44"/>
      <c r="BP1" s="44"/>
      <c r="BQ1" s="44"/>
      <c r="BR1" s="44"/>
      <c r="BS1" s="44"/>
      <c r="BT1" s="44"/>
      <c r="BU1" s="44"/>
      <c r="BV1" s="44"/>
      <c r="BW1" s="44"/>
      <c r="BX1" s="44"/>
      <c r="BY1" s="44"/>
      <c r="BZ1" s="44"/>
      <c r="CA1" s="44"/>
      <c r="CB1" s="44"/>
      <c r="CC1" s="44"/>
      <c r="CD1" s="44"/>
      <c r="CE1" s="44"/>
      <c r="CF1" s="44"/>
      <c r="CG1" s="44"/>
      <c r="CH1" s="44"/>
      <c r="CI1" s="44"/>
      <c r="CJ1" s="44"/>
      <c r="CK1" s="44"/>
      <c r="CL1" s="44"/>
      <c r="CM1" s="44"/>
      <c r="CN1" s="44"/>
      <c r="CO1" s="44"/>
      <c r="CP1" s="44"/>
      <c r="CQ1" s="44"/>
      <c r="CR1" s="44"/>
      <c r="CS1" s="44"/>
      <c r="CT1" s="44"/>
      <c r="CU1" s="44"/>
      <c r="CV1" s="44"/>
      <c r="CW1" s="44"/>
      <c r="CX1" s="44"/>
      <c r="CY1" s="44"/>
      <c r="CZ1" s="44"/>
      <c r="DA1" s="44"/>
      <c r="DB1" s="101"/>
    </row>
    <row r="2" spans="2:106" s="75" customFormat="1" ht="14.1" customHeight="1" thickBot="1">
      <c r="C2" s="76"/>
      <c r="D2" s="77"/>
      <c r="E2" s="85">
        <v>1</v>
      </c>
      <c r="F2" s="78"/>
      <c r="G2" s="79"/>
      <c r="H2" s="74" t="s">
        <v>91</v>
      </c>
      <c r="I2" s="80" t="str">
        <f t="shared" ref="I2:AN2" si="0">IF(AND(I3&gt;INDEX(休憩1,$E2,1),I3&lt;=INDEX(休憩1,$E2,2)),1,IF(AND(I3&gt;INDEX(休憩2,$E2,1),I3&lt;=INDEX(休憩2,$E2,2)),1,IF(AND(I3&gt;INDEX(休憩3,$E2,1),I3&lt;=INDEX(休憩3,$E2,2)),1,IF(AND(I3&gt;INDEX(休憩4,$E2,1),I3&lt;=INDEX(休憩4,$E2,2)),1,IF(AND(I3&gt;INDEX(休憩5,$E2,1),I3&lt;=INDEX(休憩5,$E2,2)),1,IF(AND(I3&gt;INDEX(休憩6,$E2,1),I3&lt;=INDEX(休憩6,$E2,2)),1,""))))))</f>
        <v/>
      </c>
      <c r="J2" s="80" t="str">
        <f t="shared" si="0"/>
        <v/>
      </c>
      <c r="K2" s="80" t="str">
        <f t="shared" si="0"/>
        <v/>
      </c>
      <c r="L2" s="80" t="str">
        <f t="shared" si="0"/>
        <v/>
      </c>
      <c r="M2" s="80" t="str">
        <f t="shared" si="0"/>
        <v/>
      </c>
      <c r="N2" s="80" t="str">
        <f t="shared" si="0"/>
        <v/>
      </c>
      <c r="O2" s="80" t="str">
        <f t="shared" si="0"/>
        <v/>
      </c>
      <c r="P2" s="80" t="str">
        <f t="shared" si="0"/>
        <v/>
      </c>
      <c r="Q2" s="80" t="str">
        <f t="shared" si="0"/>
        <v/>
      </c>
      <c r="R2" s="80" t="str">
        <f t="shared" si="0"/>
        <v/>
      </c>
      <c r="S2" s="80" t="str">
        <f t="shared" si="0"/>
        <v/>
      </c>
      <c r="T2" s="80" t="str">
        <f t="shared" si="0"/>
        <v/>
      </c>
      <c r="U2" s="80" t="str">
        <f t="shared" si="0"/>
        <v/>
      </c>
      <c r="V2" s="80">
        <f t="shared" si="0"/>
        <v>1</v>
      </c>
      <c r="W2" s="80">
        <f t="shared" si="0"/>
        <v>1</v>
      </c>
      <c r="X2" s="80">
        <f t="shared" si="0"/>
        <v>1</v>
      </c>
      <c r="Y2" s="80">
        <f t="shared" si="0"/>
        <v>1</v>
      </c>
      <c r="Z2" s="80" t="str">
        <f t="shared" si="0"/>
        <v/>
      </c>
      <c r="AA2" s="80" t="str">
        <f t="shared" si="0"/>
        <v/>
      </c>
      <c r="AB2" s="80" t="str">
        <f t="shared" si="0"/>
        <v/>
      </c>
      <c r="AC2" s="80" t="str">
        <f t="shared" si="0"/>
        <v/>
      </c>
      <c r="AD2" s="80" t="str">
        <f t="shared" si="0"/>
        <v/>
      </c>
      <c r="AE2" s="80" t="str">
        <f t="shared" si="0"/>
        <v/>
      </c>
      <c r="AF2" s="80" t="str">
        <f t="shared" si="0"/>
        <v/>
      </c>
      <c r="AG2" s="80" t="str">
        <f t="shared" si="0"/>
        <v/>
      </c>
      <c r="AH2" s="80" t="str">
        <f t="shared" si="0"/>
        <v/>
      </c>
      <c r="AI2" s="80" t="str">
        <f t="shared" si="0"/>
        <v/>
      </c>
      <c r="AJ2" s="80" t="str">
        <f t="shared" si="0"/>
        <v/>
      </c>
      <c r="AK2" s="80" t="str">
        <f t="shared" si="0"/>
        <v/>
      </c>
      <c r="AL2" s="80" t="str">
        <f t="shared" si="0"/>
        <v/>
      </c>
      <c r="AM2" s="80" t="str">
        <f t="shared" si="0"/>
        <v/>
      </c>
      <c r="AN2" s="80" t="str">
        <f t="shared" si="0"/>
        <v/>
      </c>
      <c r="AO2" s="80" t="str">
        <f t="shared" ref="AO2:BT2" si="1">IF(AND(AO3&gt;INDEX(休憩1,$E2,1),AO3&lt;=INDEX(休憩1,$E2,2)),1,IF(AND(AO3&gt;INDEX(休憩2,$E2,1),AO3&lt;=INDEX(休憩2,$E2,2)),1,IF(AND(AO3&gt;INDEX(休憩3,$E2,1),AO3&lt;=INDEX(休憩3,$E2,2)),1,IF(AND(AO3&gt;INDEX(休憩4,$E2,1),AO3&lt;=INDEX(休憩4,$E2,2)),1,IF(AND(AO3&gt;INDEX(休憩5,$E2,1),AO3&lt;=INDEX(休憩5,$E2,2)),1,IF(AND(AO3&gt;INDEX(休憩6,$E2,1),AO3&lt;=INDEX(休憩6,$E2,2)),1,""))))))</f>
        <v/>
      </c>
      <c r="AP2" s="80" t="str">
        <f t="shared" si="1"/>
        <v/>
      </c>
      <c r="AQ2" s="80" t="str">
        <f t="shared" si="1"/>
        <v/>
      </c>
      <c r="AR2" s="80" t="str">
        <f t="shared" si="1"/>
        <v/>
      </c>
      <c r="AS2" s="80">
        <f t="shared" si="1"/>
        <v>1</v>
      </c>
      <c r="AT2" s="80" t="str">
        <f t="shared" si="1"/>
        <v/>
      </c>
      <c r="AU2" s="80" t="str">
        <f t="shared" si="1"/>
        <v/>
      </c>
      <c r="AV2" s="80" t="str">
        <f t="shared" si="1"/>
        <v/>
      </c>
      <c r="AW2" s="80" t="str">
        <f t="shared" si="1"/>
        <v/>
      </c>
      <c r="AX2" s="80" t="str">
        <f t="shared" si="1"/>
        <v/>
      </c>
      <c r="AY2" s="80" t="str">
        <f t="shared" si="1"/>
        <v/>
      </c>
      <c r="AZ2" s="80">
        <f t="shared" si="1"/>
        <v>1</v>
      </c>
      <c r="BA2" s="80">
        <f t="shared" si="1"/>
        <v>1</v>
      </c>
      <c r="BB2" s="80" t="str">
        <f t="shared" si="1"/>
        <v/>
      </c>
      <c r="BC2" s="80" t="str">
        <f t="shared" si="1"/>
        <v/>
      </c>
      <c r="BD2" s="80" t="str">
        <f t="shared" si="1"/>
        <v/>
      </c>
      <c r="BE2" s="80" t="str">
        <f t="shared" si="1"/>
        <v/>
      </c>
      <c r="BF2" s="80" t="str">
        <f t="shared" si="1"/>
        <v/>
      </c>
      <c r="BG2" s="80" t="str">
        <f t="shared" si="1"/>
        <v/>
      </c>
      <c r="BH2" s="80" t="str">
        <f t="shared" si="1"/>
        <v/>
      </c>
      <c r="BI2" s="80" t="str">
        <f t="shared" si="1"/>
        <v/>
      </c>
      <c r="BJ2" s="80">
        <f t="shared" si="1"/>
        <v>1</v>
      </c>
      <c r="BK2" s="80" t="str">
        <f t="shared" si="1"/>
        <v/>
      </c>
      <c r="BL2" s="80" t="str">
        <f t="shared" si="1"/>
        <v/>
      </c>
      <c r="BM2" s="80" t="str">
        <f t="shared" si="1"/>
        <v/>
      </c>
      <c r="BN2" s="80" t="str">
        <f t="shared" si="1"/>
        <v/>
      </c>
      <c r="BO2" s="80" t="str">
        <f t="shared" si="1"/>
        <v/>
      </c>
      <c r="BP2" s="80" t="str">
        <f t="shared" si="1"/>
        <v/>
      </c>
      <c r="BQ2" s="80" t="str">
        <f t="shared" si="1"/>
        <v/>
      </c>
      <c r="BR2" s="80" t="str">
        <f t="shared" si="1"/>
        <v/>
      </c>
      <c r="BS2" s="80" t="str">
        <f t="shared" si="1"/>
        <v/>
      </c>
      <c r="BT2" s="80" t="str">
        <f t="shared" si="1"/>
        <v/>
      </c>
      <c r="BU2" s="80" t="str">
        <f t="shared" ref="BU2:CZ2" si="2">IF(AND(BU3&gt;INDEX(休憩1,$E2,1),BU3&lt;=INDEX(休憩1,$E2,2)),1,IF(AND(BU3&gt;INDEX(休憩2,$E2,1),BU3&lt;=INDEX(休憩2,$E2,2)),1,IF(AND(BU3&gt;INDEX(休憩3,$E2,1),BU3&lt;=INDEX(休憩3,$E2,2)),1,IF(AND(BU3&gt;INDEX(休憩4,$E2,1),BU3&lt;=INDEX(休憩4,$E2,2)),1,IF(AND(BU3&gt;INDEX(休憩5,$E2,1),BU3&lt;=INDEX(休憩5,$E2,2)),1,IF(AND(BU3&gt;INDEX(休憩6,$E2,1),BU3&lt;=INDEX(休憩6,$E2,2)),1,""))))))</f>
        <v/>
      </c>
      <c r="BV2" s="80" t="str">
        <f t="shared" si="2"/>
        <v/>
      </c>
      <c r="BW2" s="80" t="str">
        <f t="shared" si="2"/>
        <v/>
      </c>
      <c r="BX2" s="80" t="str">
        <f t="shared" si="2"/>
        <v/>
      </c>
      <c r="BY2" s="80" t="str">
        <f t="shared" si="2"/>
        <v/>
      </c>
      <c r="BZ2" s="80" t="str">
        <f t="shared" si="2"/>
        <v/>
      </c>
      <c r="CA2" s="80" t="str">
        <f t="shared" si="2"/>
        <v/>
      </c>
      <c r="CB2" s="80">
        <f t="shared" si="2"/>
        <v>1</v>
      </c>
      <c r="CC2" s="80">
        <f t="shared" si="2"/>
        <v>1</v>
      </c>
      <c r="CD2" s="80" t="str">
        <f t="shared" si="2"/>
        <v/>
      </c>
      <c r="CE2" s="80" t="str">
        <f t="shared" si="2"/>
        <v/>
      </c>
      <c r="CF2" s="80" t="str">
        <f t="shared" si="2"/>
        <v/>
      </c>
      <c r="CG2" s="80" t="str">
        <f t="shared" si="2"/>
        <v/>
      </c>
      <c r="CH2" s="80" t="str">
        <f t="shared" si="2"/>
        <v/>
      </c>
      <c r="CI2" s="80" t="str">
        <f t="shared" si="2"/>
        <v/>
      </c>
      <c r="CJ2" s="80" t="str">
        <f t="shared" si="2"/>
        <v/>
      </c>
      <c r="CK2" s="80" t="str">
        <f t="shared" si="2"/>
        <v/>
      </c>
      <c r="CL2" s="80" t="str">
        <f t="shared" si="2"/>
        <v/>
      </c>
      <c r="CM2" s="80" t="str">
        <f t="shared" si="2"/>
        <v/>
      </c>
      <c r="CN2" s="80" t="str">
        <f t="shared" si="2"/>
        <v/>
      </c>
      <c r="CO2" s="80" t="str">
        <f t="shared" si="2"/>
        <v/>
      </c>
      <c r="CP2" s="80" t="str">
        <f t="shared" si="2"/>
        <v/>
      </c>
      <c r="CQ2" s="80" t="str">
        <f t="shared" si="2"/>
        <v/>
      </c>
      <c r="CR2" s="80" t="str">
        <f t="shared" si="2"/>
        <v/>
      </c>
      <c r="CS2" s="80" t="str">
        <f t="shared" si="2"/>
        <v/>
      </c>
      <c r="CT2" s="80" t="str">
        <f t="shared" si="2"/>
        <v/>
      </c>
      <c r="CU2" s="80" t="str">
        <f t="shared" si="2"/>
        <v/>
      </c>
      <c r="CV2" s="80" t="str">
        <f t="shared" si="2"/>
        <v/>
      </c>
      <c r="CW2" s="80" t="str">
        <f t="shared" si="2"/>
        <v/>
      </c>
      <c r="CX2" s="80" t="str">
        <f t="shared" si="2"/>
        <v/>
      </c>
      <c r="CY2" s="80" t="str">
        <f t="shared" si="2"/>
        <v/>
      </c>
      <c r="CZ2" s="80">
        <f t="shared" si="2"/>
        <v>1</v>
      </c>
      <c r="DA2" s="80">
        <f>IF(AND(DA3&gt;INDEX(休憩1,$E2,1),DA3&lt;=INDEX(休憩1,$E2,2)),1,IF(AND(DA3&gt;INDEX(休憩2,$E2,1),DA3&lt;=INDEX(休憩2,$E2,2)),1,IF(AND(DA3&gt;INDEX(休憩3,$E2,1),DA3&lt;=INDEX(休憩3,$E2,2)),1,IF(AND(DA3&gt;INDEX(休憩4,$E2,1),DA3&lt;=INDEX(休憩4,$E2,2)),1,IF(AND(DA3&gt;INDEX(休憩5,$E2,1),DA3&lt;=INDEX(休憩5,$E2,2)),1,IF(AND(DA3&gt;INDEX(休憩6,$E2,1),DA3&lt;=INDEX(休憩6,$E2,2)),1,""))))))</f>
        <v>1</v>
      </c>
      <c r="DB2" s="102"/>
    </row>
    <row r="3" spans="2:106" s="11" customFormat="1" ht="14.1" customHeight="1" thickTop="1">
      <c r="B3" s="95" t="s">
        <v>97</v>
      </c>
      <c r="C3" s="87"/>
      <c r="D3" s="87"/>
      <c r="E3" s="12"/>
      <c r="F3" s="12"/>
      <c r="G3" s="12"/>
      <c r="H3" s="92" t="s">
        <v>127</v>
      </c>
      <c r="I3" s="13">
        <f>ROUND((DAY(I4)*24*60+HOUR(I4)*60+MINUTE(I4))/60,2)</f>
        <v>9</v>
      </c>
      <c r="J3" s="14">
        <f t="shared" ref="J3:BU3" si="3">ROUND((DAY(J4)*24*60+HOUR(J4)*60+MINUTE(J4))/60,2)</f>
        <v>9.25</v>
      </c>
      <c r="K3" s="14">
        <f t="shared" si="3"/>
        <v>9.5</v>
      </c>
      <c r="L3" s="14">
        <f t="shared" si="3"/>
        <v>9.75</v>
      </c>
      <c r="M3" s="14">
        <f t="shared" si="3"/>
        <v>10</v>
      </c>
      <c r="N3" s="14">
        <f t="shared" si="3"/>
        <v>10.25</v>
      </c>
      <c r="O3" s="14">
        <f t="shared" si="3"/>
        <v>10.5</v>
      </c>
      <c r="P3" s="14">
        <f t="shared" si="3"/>
        <v>10.75</v>
      </c>
      <c r="Q3" s="14">
        <f t="shared" si="3"/>
        <v>11</v>
      </c>
      <c r="R3" s="14">
        <f t="shared" si="3"/>
        <v>11.25</v>
      </c>
      <c r="S3" s="14">
        <f t="shared" si="3"/>
        <v>11.5</v>
      </c>
      <c r="T3" s="14">
        <f t="shared" si="3"/>
        <v>11.75</v>
      </c>
      <c r="U3" s="14">
        <f t="shared" si="3"/>
        <v>12</v>
      </c>
      <c r="V3" s="14">
        <f t="shared" si="3"/>
        <v>12.25</v>
      </c>
      <c r="W3" s="14">
        <f t="shared" si="3"/>
        <v>12.5</v>
      </c>
      <c r="X3" s="14">
        <f t="shared" si="3"/>
        <v>12.75</v>
      </c>
      <c r="Y3" s="15">
        <f t="shared" si="3"/>
        <v>13</v>
      </c>
      <c r="Z3" s="14">
        <f t="shared" si="3"/>
        <v>13.25</v>
      </c>
      <c r="AA3" s="14">
        <f t="shared" si="3"/>
        <v>13.5</v>
      </c>
      <c r="AB3" s="14">
        <f t="shared" si="3"/>
        <v>13.75</v>
      </c>
      <c r="AC3" s="14">
        <f t="shared" si="3"/>
        <v>14</v>
      </c>
      <c r="AD3" s="14">
        <f t="shared" si="3"/>
        <v>14.25</v>
      </c>
      <c r="AE3" s="14">
        <f t="shared" si="3"/>
        <v>14.5</v>
      </c>
      <c r="AF3" s="14">
        <f t="shared" si="3"/>
        <v>14.75</v>
      </c>
      <c r="AG3" s="14">
        <f t="shared" si="3"/>
        <v>15</v>
      </c>
      <c r="AH3" s="14">
        <f t="shared" si="3"/>
        <v>15.25</v>
      </c>
      <c r="AI3" s="14">
        <f t="shared" si="3"/>
        <v>15.5</v>
      </c>
      <c r="AJ3" s="14">
        <f t="shared" si="3"/>
        <v>15.75</v>
      </c>
      <c r="AK3" s="14">
        <f t="shared" si="3"/>
        <v>16</v>
      </c>
      <c r="AL3" s="14">
        <f t="shared" si="3"/>
        <v>16.25</v>
      </c>
      <c r="AM3" s="14">
        <f t="shared" si="3"/>
        <v>16.5</v>
      </c>
      <c r="AN3" s="14">
        <f t="shared" si="3"/>
        <v>16.75</v>
      </c>
      <c r="AO3" s="14">
        <f t="shared" si="3"/>
        <v>17</v>
      </c>
      <c r="AP3" s="14">
        <f t="shared" si="3"/>
        <v>17.25</v>
      </c>
      <c r="AQ3" s="14">
        <f t="shared" si="3"/>
        <v>17.5</v>
      </c>
      <c r="AR3" s="14">
        <f t="shared" si="3"/>
        <v>17.75</v>
      </c>
      <c r="AS3" s="14">
        <f t="shared" si="3"/>
        <v>18</v>
      </c>
      <c r="AT3" s="14">
        <f t="shared" si="3"/>
        <v>18.25</v>
      </c>
      <c r="AU3" s="14">
        <f t="shared" si="3"/>
        <v>18.5</v>
      </c>
      <c r="AV3" s="14">
        <f t="shared" si="3"/>
        <v>18.75</v>
      </c>
      <c r="AW3" s="15">
        <f t="shared" si="3"/>
        <v>19</v>
      </c>
      <c r="AX3" s="16">
        <f t="shared" si="3"/>
        <v>19.25</v>
      </c>
      <c r="AY3" s="16">
        <f t="shared" si="3"/>
        <v>19.5</v>
      </c>
      <c r="AZ3" s="16">
        <f t="shared" si="3"/>
        <v>19.75</v>
      </c>
      <c r="BA3" s="17">
        <f t="shared" si="3"/>
        <v>20</v>
      </c>
      <c r="BB3" s="14">
        <f t="shared" si="3"/>
        <v>20.25</v>
      </c>
      <c r="BC3" s="14">
        <f t="shared" si="3"/>
        <v>20.5</v>
      </c>
      <c r="BD3" s="14">
        <f t="shared" si="3"/>
        <v>20.75</v>
      </c>
      <c r="BE3" s="15">
        <f t="shared" si="3"/>
        <v>21</v>
      </c>
      <c r="BF3" s="14">
        <f t="shared" si="3"/>
        <v>21.25</v>
      </c>
      <c r="BG3" s="14">
        <f t="shared" si="3"/>
        <v>21.5</v>
      </c>
      <c r="BH3" s="14">
        <f t="shared" si="3"/>
        <v>21.75</v>
      </c>
      <c r="BI3" s="15">
        <f t="shared" si="3"/>
        <v>22</v>
      </c>
      <c r="BJ3" s="14">
        <f t="shared" si="3"/>
        <v>22.25</v>
      </c>
      <c r="BK3" s="14">
        <f t="shared" si="3"/>
        <v>22.5</v>
      </c>
      <c r="BL3" s="14">
        <f t="shared" si="3"/>
        <v>22.75</v>
      </c>
      <c r="BM3" s="14">
        <f t="shared" si="3"/>
        <v>23</v>
      </c>
      <c r="BN3" s="14">
        <f t="shared" si="3"/>
        <v>23.25</v>
      </c>
      <c r="BO3" s="14">
        <f t="shared" si="3"/>
        <v>23.5</v>
      </c>
      <c r="BP3" s="14">
        <f t="shared" si="3"/>
        <v>23.75</v>
      </c>
      <c r="BQ3" s="14">
        <f t="shared" si="3"/>
        <v>24</v>
      </c>
      <c r="BR3" s="14">
        <f t="shared" si="3"/>
        <v>24.25</v>
      </c>
      <c r="BS3" s="14">
        <f t="shared" si="3"/>
        <v>24.5</v>
      </c>
      <c r="BT3" s="14">
        <f t="shared" si="3"/>
        <v>24.75</v>
      </c>
      <c r="BU3" s="14">
        <f t="shared" si="3"/>
        <v>25</v>
      </c>
      <c r="BV3" s="14">
        <f t="shared" ref="BV3:DA3" si="4">ROUND((DAY(BV4)*24*60+HOUR(BV4)*60+MINUTE(BV4))/60,2)</f>
        <v>25.25</v>
      </c>
      <c r="BW3" s="14">
        <f t="shared" si="4"/>
        <v>25.5</v>
      </c>
      <c r="BX3" s="14">
        <f t="shared" si="4"/>
        <v>25.75</v>
      </c>
      <c r="BY3" s="14">
        <f t="shared" si="4"/>
        <v>26</v>
      </c>
      <c r="BZ3" s="14">
        <f t="shared" si="4"/>
        <v>26.25</v>
      </c>
      <c r="CA3" s="14">
        <f t="shared" si="4"/>
        <v>26.5</v>
      </c>
      <c r="CB3" s="14">
        <f t="shared" si="4"/>
        <v>26.75</v>
      </c>
      <c r="CC3" s="14">
        <f t="shared" si="4"/>
        <v>27</v>
      </c>
      <c r="CD3" s="14">
        <f t="shared" si="4"/>
        <v>27.25</v>
      </c>
      <c r="CE3" s="14">
        <f t="shared" si="4"/>
        <v>27.5</v>
      </c>
      <c r="CF3" s="14">
        <f t="shared" si="4"/>
        <v>27.75</v>
      </c>
      <c r="CG3" s="14">
        <f t="shared" si="4"/>
        <v>28</v>
      </c>
      <c r="CH3" s="14">
        <f t="shared" si="4"/>
        <v>28.25</v>
      </c>
      <c r="CI3" s="14">
        <f t="shared" si="4"/>
        <v>28.5</v>
      </c>
      <c r="CJ3" s="14">
        <f t="shared" si="4"/>
        <v>28.75</v>
      </c>
      <c r="CK3" s="14">
        <f t="shared" si="4"/>
        <v>29</v>
      </c>
      <c r="CL3" s="14">
        <f t="shared" si="4"/>
        <v>29.25</v>
      </c>
      <c r="CM3" s="14">
        <f t="shared" si="4"/>
        <v>29.5</v>
      </c>
      <c r="CN3" s="14">
        <f t="shared" si="4"/>
        <v>29.75</v>
      </c>
      <c r="CO3" s="14">
        <f t="shared" si="4"/>
        <v>30</v>
      </c>
      <c r="CP3" s="14">
        <f t="shared" si="4"/>
        <v>30.25</v>
      </c>
      <c r="CQ3" s="14">
        <f t="shared" si="4"/>
        <v>30.5</v>
      </c>
      <c r="CR3" s="14">
        <f t="shared" si="4"/>
        <v>30.75</v>
      </c>
      <c r="CS3" s="14">
        <f t="shared" si="4"/>
        <v>31</v>
      </c>
      <c r="CT3" s="14">
        <f t="shared" si="4"/>
        <v>31.25</v>
      </c>
      <c r="CU3" s="14">
        <f t="shared" si="4"/>
        <v>31.5</v>
      </c>
      <c r="CV3" s="14">
        <f t="shared" si="4"/>
        <v>31.75</v>
      </c>
      <c r="CW3" s="14">
        <f t="shared" si="4"/>
        <v>32</v>
      </c>
      <c r="CX3" s="14">
        <f t="shared" si="4"/>
        <v>32.25</v>
      </c>
      <c r="CY3" s="14">
        <f t="shared" si="4"/>
        <v>32.5</v>
      </c>
      <c r="CZ3" s="14">
        <f t="shared" si="4"/>
        <v>32.75</v>
      </c>
      <c r="DA3" s="14">
        <f t="shared" si="4"/>
        <v>33</v>
      </c>
      <c r="DB3" s="104"/>
    </row>
    <row r="4" spans="2:106" ht="14.1" customHeight="1" thickBot="1">
      <c r="B4" s="94"/>
      <c r="C4" s="94"/>
      <c r="D4" s="94"/>
      <c r="E4" s="12"/>
      <c r="F4" s="12"/>
      <c r="G4" s="81" t="s">
        <v>93</v>
      </c>
      <c r="H4" s="92" t="s">
        <v>128</v>
      </c>
      <c r="I4" s="93">
        <f>INDEX(始終INDEX,1,1)</f>
        <v>0.375</v>
      </c>
      <c r="J4" s="86">
        <f t="shared" ref="J4:BU4" si="5">I4+TIME(0,15,0)</f>
        <v>0.38541666666666669</v>
      </c>
      <c r="K4" s="86">
        <f t="shared" si="5"/>
        <v>0.39583333333333337</v>
      </c>
      <c r="L4" s="86">
        <f t="shared" si="5"/>
        <v>0.40625000000000006</v>
      </c>
      <c r="M4" s="86">
        <f t="shared" si="5"/>
        <v>0.41666666666666674</v>
      </c>
      <c r="N4" s="86">
        <f t="shared" si="5"/>
        <v>0.42708333333333343</v>
      </c>
      <c r="O4" s="86">
        <f t="shared" si="5"/>
        <v>0.43750000000000011</v>
      </c>
      <c r="P4" s="86">
        <f t="shared" si="5"/>
        <v>0.4479166666666668</v>
      </c>
      <c r="Q4" s="86">
        <f t="shared" si="5"/>
        <v>0.45833333333333348</v>
      </c>
      <c r="R4" s="86">
        <f t="shared" si="5"/>
        <v>0.46875000000000017</v>
      </c>
      <c r="S4" s="86">
        <f t="shared" si="5"/>
        <v>0.47916666666666685</v>
      </c>
      <c r="T4" s="86">
        <f t="shared" si="5"/>
        <v>0.48958333333333354</v>
      </c>
      <c r="U4" s="86">
        <f t="shared" si="5"/>
        <v>0.50000000000000022</v>
      </c>
      <c r="V4" s="86">
        <f t="shared" si="5"/>
        <v>0.51041666666666685</v>
      </c>
      <c r="W4" s="86">
        <f t="shared" si="5"/>
        <v>0.52083333333333348</v>
      </c>
      <c r="X4" s="86">
        <f t="shared" si="5"/>
        <v>0.53125000000000011</v>
      </c>
      <c r="Y4" s="88">
        <f t="shared" si="5"/>
        <v>0.54166666666666674</v>
      </c>
      <c r="Z4" s="86">
        <f t="shared" si="5"/>
        <v>0.55208333333333337</v>
      </c>
      <c r="AA4" s="86">
        <f t="shared" si="5"/>
        <v>0.5625</v>
      </c>
      <c r="AB4" s="86">
        <f t="shared" si="5"/>
        <v>0.57291666666666663</v>
      </c>
      <c r="AC4" s="86">
        <f t="shared" si="5"/>
        <v>0.58333333333333326</v>
      </c>
      <c r="AD4" s="86">
        <f t="shared" si="5"/>
        <v>0.59374999999999989</v>
      </c>
      <c r="AE4" s="86">
        <f t="shared" si="5"/>
        <v>0.60416666666666652</v>
      </c>
      <c r="AF4" s="86">
        <f t="shared" si="5"/>
        <v>0.61458333333333315</v>
      </c>
      <c r="AG4" s="86">
        <f t="shared" si="5"/>
        <v>0.62499999999999978</v>
      </c>
      <c r="AH4" s="86">
        <f t="shared" si="5"/>
        <v>0.63541666666666641</v>
      </c>
      <c r="AI4" s="86">
        <f t="shared" si="5"/>
        <v>0.64583333333333304</v>
      </c>
      <c r="AJ4" s="86">
        <f t="shared" si="5"/>
        <v>0.65624999999999967</v>
      </c>
      <c r="AK4" s="86">
        <f t="shared" si="5"/>
        <v>0.6666666666666663</v>
      </c>
      <c r="AL4" s="86">
        <f t="shared" si="5"/>
        <v>0.67708333333333293</v>
      </c>
      <c r="AM4" s="86">
        <f t="shared" si="5"/>
        <v>0.68749999999999956</v>
      </c>
      <c r="AN4" s="86">
        <f t="shared" si="5"/>
        <v>0.69791666666666619</v>
      </c>
      <c r="AO4" s="86">
        <f t="shared" si="5"/>
        <v>0.70833333333333282</v>
      </c>
      <c r="AP4" s="86">
        <f t="shared" si="5"/>
        <v>0.71874999999999944</v>
      </c>
      <c r="AQ4" s="86">
        <f t="shared" si="5"/>
        <v>0.72916666666666607</v>
      </c>
      <c r="AR4" s="86">
        <f t="shared" si="5"/>
        <v>0.7395833333333327</v>
      </c>
      <c r="AS4" s="86">
        <f t="shared" si="5"/>
        <v>0.74999999999999933</v>
      </c>
      <c r="AT4" s="86">
        <f t="shared" si="5"/>
        <v>0.76041666666666596</v>
      </c>
      <c r="AU4" s="86">
        <f t="shared" si="5"/>
        <v>0.77083333333333259</v>
      </c>
      <c r="AV4" s="86">
        <f t="shared" si="5"/>
        <v>0.78124999999999922</v>
      </c>
      <c r="AW4" s="88">
        <f t="shared" si="5"/>
        <v>0.79166666666666585</v>
      </c>
      <c r="AX4" s="90">
        <f t="shared" si="5"/>
        <v>0.80208333333333248</v>
      </c>
      <c r="AY4" s="90">
        <f t="shared" si="5"/>
        <v>0.81249999999999911</v>
      </c>
      <c r="AZ4" s="90">
        <f t="shared" si="5"/>
        <v>0.82291666666666574</v>
      </c>
      <c r="BA4" s="91">
        <f t="shared" si="5"/>
        <v>0.83333333333333237</v>
      </c>
      <c r="BB4" s="86">
        <f t="shared" si="5"/>
        <v>0.843749999999999</v>
      </c>
      <c r="BC4" s="86">
        <f t="shared" si="5"/>
        <v>0.85416666666666563</v>
      </c>
      <c r="BD4" s="86">
        <f t="shared" si="5"/>
        <v>0.86458333333333226</v>
      </c>
      <c r="BE4" s="88">
        <f t="shared" si="5"/>
        <v>0.87499999999999889</v>
      </c>
      <c r="BF4" s="89">
        <f t="shared" si="5"/>
        <v>0.88541666666666552</v>
      </c>
      <c r="BG4" s="86">
        <f t="shared" si="5"/>
        <v>0.89583333333333215</v>
      </c>
      <c r="BH4" s="86">
        <f t="shared" si="5"/>
        <v>0.90624999999999878</v>
      </c>
      <c r="BI4" s="88">
        <f t="shared" si="5"/>
        <v>0.91666666666666541</v>
      </c>
      <c r="BJ4" s="86">
        <f t="shared" si="5"/>
        <v>0.92708333333333204</v>
      </c>
      <c r="BK4" s="86">
        <f t="shared" si="5"/>
        <v>0.93749999999999867</v>
      </c>
      <c r="BL4" s="86">
        <f t="shared" si="5"/>
        <v>0.9479166666666653</v>
      </c>
      <c r="BM4" s="86">
        <f t="shared" si="5"/>
        <v>0.95833333333333193</v>
      </c>
      <c r="BN4" s="86">
        <f t="shared" si="5"/>
        <v>0.96874999999999856</v>
      </c>
      <c r="BO4" s="86">
        <f t="shared" si="5"/>
        <v>0.97916666666666519</v>
      </c>
      <c r="BP4" s="86">
        <f t="shared" si="5"/>
        <v>0.98958333333333182</v>
      </c>
      <c r="BQ4" s="86">
        <f t="shared" si="5"/>
        <v>0.99999999999999845</v>
      </c>
      <c r="BR4" s="86">
        <f t="shared" si="5"/>
        <v>1.0104166666666652</v>
      </c>
      <c r="BS4" s="86">
        <f t="shared" si="5"/>
        <v>1.0208333333333319</v>
      </c>
      <c r="BT4" s="86">
        <f t="shared" si="5"/>
        <v>1.0312499999999987</v>
      </c>
      <c r="BU4" s="86">
        <f t="shared" si="5"/>
        <v>1.0416666666666654</v>
      </c>
      <c r="BV4" s="86">
        <f t="shared" ref="BV4:CV4" si="6">BU4+TIME(0,15,0)</f>
        <v>1.0520833333333321</v>
      </c>
      <c r="BW4" s="86">
        <f t="shared" si="6"/>
        <v>1.0624999999999989</v>
      </c>
      <c r="BX4" s="86">
        <f t="shared" si="6"/>
        <v>1.0729166666666656</v>
      </c>
      <c r="BY4" s="86">
        <f t="shared" si="6"/>
        <v>1.0833333333333324</v>
      </c>
      <c r="BZ4" s="86">
        <f t="shared" si="6"/>
        <v>1.0937499999999991</v>
      </c>
      <c r="CA4" s="86">
        <f t="shared" si="6"/>
        <v>1.1041666666666659</v>
      </c>
      <c r="CB4" s="86">
        <f t="shared" si="6"/>
        <v>1.1145833333333326</v>
      </c>
      <c r="CC4" s="86">
        <f t="shared" si="6"/>
        <v>1.1249999999999993</v>
      </c>
      <c r="CD4" s="86">
        <f t="shared" si="6"/>
        <v>1.1354166666666661</v>
      </c>
      <c r="CE4" s="86">
        <f t="shared" si="6"/>
        <v>1.1458333333333328</v>
      </c>
      <c r="CF4" s="86">
        <f t="shared" si="6"/>
        <v>1.1562499999999996</v>
      </c>
      <c r="CG4" s="86">
        <f t="shared" si="6"/>
        <v>1.1666666666666663</v>
      </c>
      <c r="CH4" s="86">
        <f t="shared" si="6"/>
        <v>1.177083333333333</v>
      </c>
      <c r="CI4" s="86">
        <f t="shared" si="6"/>
        <v>1.1874999999999998</v>
      </c>
      <c r="CJ4" s="86">
        <f t="shared" si="6"/>
        <v>1.1979166666666665</v>
      </c>
      <c r="CK4" s="86">
        <f t="shared" si="6"/>
        <v>1.2083333333333333</v>
      </c>
      <c r="CL4" s="86">
        <f t="shared" si="6"/>
        <v>1.21875</v>
      </c>
      <c r="CM4" s="86">
        <f t="shared" si="6"/>
        <v>1.2291666666666667</v>
      </c>
      <c r="CN4" s="86">
        <f t="shared" si="6"/>
        <v>1.2395833333333335</v>
      </c>
      <c r="CO4" s="86">
        <f t="shared" si="6"/>
        <v>1.2500000000000002</v>
      </c>
      <c r="CP4" s="86">
        <f t="shared" si="6"/>
        <v>1.260416666666667</v>
      </c>
      <c r="CQ4" s="86">
        <f t="shared" si="6"/>
        <v>1.2708333333333337</v>
      </c>
      <c r="CR4" s="86">
        <f t="shared" si="6"/>
        <v>1.2812500000000004</v>
      </c>
      <c r="CS4" s="86">
        <f t="shared" si="6"/>
        <v>1.2916666666666672</v>
      </c>
      <c r="CT4" s="86">
        <f t="shared" si="6"/>
        <v>1.3020833333333339</v>
      </c>
      <c r="CU4" s="86">
        <f t="shared" si="6"/>
        <v>1.3125000000000007</v>
      </c>
      <c r="CV4" s="86">
        <f t="shared" si="6"/>
        <v>1.3229166666666674</v>
      </c>
      <c r="CW4" s="86">
        <f>CV4+TIME(0,15,0)</f>
        <v>1.3333333333333341</v>
      </c>
      <c r="CX4" s="86">
        <f>CW4+TIME(0,15,0)</f>
        <v>1.3437500000000009</v>
      </c>
      <c r="CY4" s="86">
        <f>CX4+TIME(0,15,0)</f>
        <v>1.3541666666666676</v>
      </c>
      <c r="CZ4" s="86">
        <f>CY4+TIME(0,15,0)</f>
        <v>1.3645833333333344</v>
      </c>
      <c r="DA4" s="86">
        <f>CZ4+TIME(0,15,0)</f>
        <v>1.3750000000000011</v>
      </c>
      <c r="DB4" s="105"/>
    </row>
    <row r="5" spans="2:106" ht="14.1" customHeight="1" thickBot="1">
      <c r="B5" s="10"/>
      <c r="C5" s="83"/>
      <c r="D5" s="1"/>
      <c r="E5" s="1"/>
      <c r="F5" s="1"/>
      <c r="G5" s="82">
        <f>INDEX(日標準INDEX,1,1)</f>
        <v>7.75</v>
      </c>
      <c r="H5" s="92"/>
      <c r="I5" s="96"/>
      <c r="J5" s="97"/>
      <c r="K5" s="97"/>
      <c r="L5" s="97"/>
      <c r="M5" s="97"/>
      <c r="N5" s="97"/>
      <c r="O5" s="97"/>
      <c r="P5" s="97"/>
      <c r="Q5" s="97"/>
      <c r="R5" s="97"/>
      <c r="S5" s="97"/>
      <c r="T5" s="97"/>
      <c r="U5" s="97"/>
      <c r="V5" s="97"/>
      <c r="W5" s="97"/>
      <c r="X5" s="97"/>
      <c r="Y5" s="98"/>
      <c r="Z5" s="97"/>
      <c r="AA5" s="97"/>
      <c r="AB5" s="97"/>
      <c r="AC5" s="97"/>
      <c r="AD5" s="97"/>
      <c r="AE5" s="97"/>
      <c r="AF5" s="97"/>
      <c r="AG5" s="97"/>
      <c r="AH5" s="97"/>
      <c r="AI5" s="97"/>
      <c r="AJ5" s="97"/>
      <c r="AK5" s="97"/>
      <c r="AL5" s="97"/>
      <c r="AM5" s="97"/>
      <c r="AN5" s="97"/>
      <c r="AO5" s="97"/>
      <c r="AP5" s="97"/>
      <c r="AQ5" s="97"/>
      <c r="AR5" s="97"/>
      <c r="AS5" s="97"/>
      <c r="AT5" s="97"/>
      <c r="AU5" s="97"/>
      <c r="AV5" s="97"/>
      <c r="AW5" s="98"/>
      <c r="AX5" s="99"/>
      <c r="AY5" s="99"/>
      <c r="AZ5" s="99"/>
      <c r="BA5" s="100"/>
      <c r="BB5" s="97"/>
      <c r="BC5" s="97"/>
      <c r="BD5" s="97"/>
      <c r="BE5" s="98"/>
      <c r="BF5" s="97"/>
      <c r="BG5" s="97"/>
      <c r="BH5" s="97"/>
      <c r="BI5" s="98"/>
      <c r="BJ5" s="97"/>
      <c r="BK5" s="97"/>
      <c r="BL5" s="97"/>
      <c r="BM5" s="97"/>
      <c r="BN5" s="97"/>
      <c r="BO5" s="97"/>
      <c r="BP5" s="97"/>
      <c r="BQ5" s="97"/>
      <c r="BR5" s="97"/>
      <c r="BS5" s="97"/>
      <c r="BT5" s="97"/>
      <c r="BU5" s="97"/>
      <c r="BV5" s="97"/>
      <c r="BW5" s="97"/>
      <c r="BX5" s="97"/>
      <c r="BY5" s="97"/>
      <c r="BZ5" s="97"/>
      <c r="CA5" s="97"/>
      <c r="CB5" s="97"/>
      <c r="CC5" s="97"/>
      <c r="CD5" s="97"/>
      <c r="CE5" s="97"/>
      <c r="CF5" s="97"/>
      <c r="CG5" s="97"/>
      <c r="CH5" s="97"/>
      <c r="CI5" s="97"/>
      <c r="CJ5" s="97"/>
      <c r="CK5" s="97"/>
      <c r="CL5" s="97"/>
      <c r="CM5" s="97"/>
      <c r="CN5" s="97"/>
      <c r="CO5" s="97"/>
      <c r="CP5" s="97"/>
      <c r="CQ5" s="97"/>
      <c r="CR5" s="97"/>
      <c r="CS5" s="97"/>
      <c r="CT5" s="97"/>
      <c r="CU5" s="97"/>
      <c r="CV5" s="97"/>
      <c r="CW5" s="97"/>
      <c r="CX5" s="97"/>
      <c r="CY5" s="97"/>
      <c r="CZ5" s="97"/>
      <c r="DA5" s="97"/>
      <c r="DB5" s="106"/>
    </row>
    <row r="6" spans="2:106" ht="14.1" customHeight="1" thickBot="1">
      <c r="B6" s="18"/>
      <c r="C6" s="18"/>
      <c r="D6" s="1" t="s">
        <v>3</v>
      </c>
      <c r="E6" s="2"/>
      <c r="F6" s="1" t="s">
        <v>4</v>
      </c>
      <c r="G6" s="3" t="s">
        <v>95</v>
      </c>
      <c r="H6" s="19" t="s">
        <v>90</v>
      </c>
      <c r="I6" s="20">
        <v>1</v>
      </c>
      <c r="J6" s="21">
        <f t="shared" ref="J6:BU6" si="7">I6+1</f>
        <v>2</v>
      </c>
      <c r="K6" s="21">
        <f t="shared" si="7"/>
        <v>3</v>
      </c>
      <c r="L6" s="21">
        <f t="shared" si="7"/>
        <v>4</v>
      </c>
      <c r="M6" s="21">
        <f t="shared" si="7"/>
        <v>5</v>
      </c>
      <c r="N6" s="21">
        <f t="shared" si="7"/>
        <v>6</v>
      </c>
      <c r="O6" s="21">
        <f t="shared" si="7"/>
        <v>7</v>
      </c>
      <c r="P6" s="21">
        <f t="shared" si="7"/>
        <v>8</v>
      </c>
      <c r="Q6" s="21">
        <f t="shared" si="7"/>
        <v>9</v>
      </c>
      <c r="R6" s="21">
        <f t="shared" si="7"/>
        <v>10</v>
      </c>
      <c r="S6" s="21">
        <f t="shared" si="7"/>
        <v>11</v>
      </c>
      <c r="T6" s="21">
        <f t="shared" si="7"/>
        <v>12</v>
      </c>
      <c r="U6" s="21">
        <f t="shared" si="7"/>
        <v>13</v>
      </c>
      <c r="V6" s="21">
        <f t="shared" si="7"/>
        <v>14</v>
      </c>
      <c r="W6" s="21">
        <f t="shared" si="7"/>
        <v>15</v>
      </c>
      <c r="X6" s="21">
        <f t="shared" si="7"/>
        <v>16</v>
      </c>
      <c r="Y6" s="22">
        <f t="shared" si="7"/>
        <v>17</v>
      </c>
      <c r="Z6" s="21">
        <f t="shared" si="7"/>
        <v>18</v>
      </c>
      <c r="AA6" s="21">
        <f t="shared" si="7"/>
        <v>19</v>
      </c>
      <c r="AB6" s="21">
        <f t="shared" si="7"/>
        <v>20</v>
      </c>
      <c r="AC6" s="21">
        <f t="shared" si="7"/>
        <v>21</v>
      </c>
      <c r="AD6" s="21">
        <f t="shared" si="7"/>
        <v>22</v>
      </c>
      <c r="AE6" s="21">
        <f t="shared" si="7"/>
        <v>23</v>
      </c>
      <c r="AF6" s="21">
        <f t="shared" si="7"/>
        <v>24</v>
      </c>
      <c r="AG6" s="21">
        <f t="shared" si="7"/>
        <v>25</v>
      </c>
      <c r="AH6" s="21">
        <f t="shared" si="7"/>
        <v>26</v>
      </c>
      <c r="AI6" s="21">
        <f t="shared" si="7"/>
        <v>27</v>
      </c>
      <c r="AJ6" s="21">
        <f t="shared" si="7"/>
        <v>28</v>
      </c>
      <c r="AK6" s="21">
        <f t="shared" si="7"/>
        <v>29</v>
      </c>
      <c r="AL6" s="21">
        <f t="shared" si="7"/>
        <v>30</v>
      </c>
      <c r="AM6" s="21">
        <f t="shared" si="7"/>
        <v>31</v>
      </c>
      <c r="AN6" s="21">
        <f t="shared" si="7"/>
        <v>32</v>
      </c>
      <c r="AO6" s="21">
        <f t="shared" si="7"/>
        <v>33</v>
      </c>
      <c r="AP6" s="21">
        <f t="shared" si="7"/>
        <v>34</v>
      </c>
      <c r="AQ6" s="21">
        <f t="shared" si="7"/>
        <v>35</v>
      </c>
      <c r="AR6" s="21">
        <f t="shared" si="7"/>
        <v>36</v>
      </c>
      <c r="AS6" s="21">
        <f t="shared" si="7"/>
        <v>37</v>
      </c>
      <c r="AT6" s="21">
        <f t="shared" si="7"/>
        <v>38</v>
      </c>
      <c r="AU6" s="21">
        <f t="shared" si="7"/>
        <v>39</v>
      </c>
      <c r="AV6" s="21">
        <f t="shared" si="7"/>
        <v>40</v>
      </c>
      <c r="AW6" s="22">
        <f t="shared" si="7"/>
        <v>41</v>
      </c>
      <c r="AX6" s="23">
        <f t="shared" si="7"/>
        <v>42</v>
      </c>
      <c r="AY6" s="23">
        <f t="shared" si="7"/>
        <v>43</v>
      </c>
      <c r="AZ6" s="23">
        <f t="shared" si="7"/>
        <v>44</v>
      </c>
      <c r="BA6" s="24">
        <f t="shared" si="7"/>
        <v>45</v>
      </c>
      <c r="BB6" s="21">
        <f t="shared" si="7"/>
        <v>46</v>
      </c>
      <c r="BC6" s="21">
        <f t="shared" si="7"/>
        <v>47</v>
      </c>
      <c r="BD6" s="21">
        <f t="shared" si="7"/>
        <v>48</v>
      </c>
      <c r="BE6" s="22">
        <f t="shared" si="7"/>
        <v>49</v>
      </c>
      <c r="BF6" s="21">
        <f t="shared" si="7"/>
        <v>50</v>
      </c>
      <c r="BG6" s="21">
        <f t="shared" si="7"/>
        <v>51</v>
      </c>
      <c r="BH6" s="21">
        <f t="shared" si="7"/>
        <v>52</v>
      </c>
      <c r="BI6" s="22">
        <f t="shared" si="7"/>
        <v>53</v>
      </c>
      <c r="BJ6" s="21">
        <f t="shared" si="7"/>
        <v>54</v>
      </c>
      <c r="BK6" s="21">
        <f t="shared" si="7"/>
        <v>55</v>
      </c>
      <c r="BL6" s="21">
        <f t="shared" si="7"/>
        <v>56</v>
      </c>
      <c r="BM6" s="21">
        <f t="shared" si="7"/>
        <v>57</v>
      </c>
      <c r="BN6" s="21">
        <f t="shared" si="7"/>
        <v>58</v>
      </c>
      <c r="BO6" s="21">
        <f t="shared" si="7"/>
        <v>59</v>
      </c>
      <c r="BP6" s="21">
        <f t="shared" si="7"/>
        <v>60</v>
      </c>
      <c r="BQ6" s="21">
        <f t="shared" si="7"/>
        <v>61</v>
      </c>
      <c r="BR6" s="21">
        <f t="shared" si="7"/>
        <v>62</v>
      </c>
      <c r="BS6" s="21">
        <f t="shared" si="7"/>
        <v>63</v>
      </c>
      <c r="BT6" s="21">
        <f t="shared" si="7"/>
        <v>64</v>
      </c>
      <c r="BU6" s="21">
        <f t="shared" si="7"/>
        <v>65</v>
      </c>
      <c r="BV6" s="21">
        <f t="shared" ref="BV6:CV6" si="8">BU6+1</f>
        <v>66</v>
      </c>
      <c r="BW6" s="21">
        <f t="shared" si="8"/>
        <v>67</v>
      </c>
      <c r="BX6" s="21">
        <f t="shared" si="8"/>
        <v>68</v>
      </c>
      <c r="BY6" s="21">
        <f t="shared" si="8"/>
        <v>69</v>
      </c>
      <c r="BZ6" s="21">
        <f t="shared" si="8"/>
        <v>70</v>
      </c>
      <c r="CA6" s="21">
        <f t="shared" si="8"/>
        <v>71</v>
      </c>
      <c r="CB6" s="21">
        <f t="shared" si="8"/>
        <v>72</v>
      </c>
      <c r="CC6" s="21">
        <f t="shared" si="8"/>
        <v>73</v>
      </c>
      <c r="CD6" s="21">
        <f t="shared" si="8"/>
        <v>74</v>
      </c>
      <c r="CE6" s="21">
        <f t="shared" si="8"/>
        <v>75</v>
      </c>
      <c r="CF6" s="21">
        <f t="shared" si="8"/>
        <v>76</v>
      </c>
      <c r="CG6" s="21">
        <f t="shared" si="8"/>
        <v>77</v>
      </c>
      <c r="CH6" s="21">
        <f t="shared" si="8"/>
        <v>78</v>
      </c>
      <c r="CI6" s="21">
        <f t="shared" si="8"/>
        <v>79</v>
      </c>
      <c r="CJ6" s="21">
        <f t="shared" si="8"/>
        <v>80</v>
      </c>
      <c r="CK6" s="21">
        <f t="shared" si="8"/>
        <v>81</v>
      </c>
      <c r="CL6" s="21">
        <f t="shared" si="8"/>
        <v>82</v>
      </c>
      <c r="CM6" s="21">
        <f t="shared" si="8"/>
        <v>83</v>
      </c>
      <c r="CN6" s="21">
        <f t="shared" si="8"/>
        <v>84</v>
      </c>
      <c r="CO6" s="21">
        <f t="shared" si="8"/>
        <v>85</v>
      </c>
      <c r="CP6" s="21">
        <f t="shared" si="8"/>
        <v>86</v>
      </c>
      <c r="CQ6" s="21">
        <f t="shared" si="8"/>
        <v>87</v>
      </c>
      <c r="CR6" s="21">
        <f t="shared" si="8"/>
        <v>88</v>
      </c>
      <c r="CS6" s="21">
        <f t="shared" si="8"/>
        <v>89</v>
      </c>
      <c r="CT6" s="21">
        <f t="shared" si="8"/>
        <v>90</v>
      </c>
      <c r="CU6" s="21">
        <f t="shared" si="8"/>
        <v>91</v>
      </c>
      <c r="CV6" s="21">
        <f t="shared" si="8"/>
        <v>92</v>
      </c>
      <c r="CW6" s="21">
        <f>CV6+1</f>
        <v>93</v>
      </c>
      <c r="CX6" s="21">
        <f>CW6+1</f>
        <v>94</v>
      </c>
      <c r="CY6" s="21">
        <f>CX6+1</f>
        <v>95</v>
      </c>
      <c r="CZ6" s="21">
        <f>CY6+1</f>
        <v>96</v>
      </c>
      <c r="DA6" s="21">
        <f>CZ6+1</f>
        <v>97</v>
      </c>
      <c r="DB6" s="107"/>
    </row>
    <row r="7" spans="2:106" ht="14.1" customHeight="1" thickTop="1">
      <c r="B7" s="25">
        <f>ROUND((DAY(D7)*24*60+HOUR(D7)*60+MINUTE(D7))/60,2)</f>
        <v>9</v>
      </c>
      <c r="C7" s="26">
        <f>ROUND((DAY(F7)*24*60+HOUR(F7)*60+MINUTE(F7))/60,2)</f>
        <v>17.75</v>
      </c>
      <c r="D7" s="27">
        <f>INDEX(始終INDEX,1,1)</f>
        <v>0.375</v>
      </c>
      <c r="E7" s="6" t="s">
        <v>96</v>
      </c>
      <c r="F7" s="28">
        <f>INDEX(始終INDEX,1,2)</f>
        <v>0.73958333333333337</v>
      </c>
      <c r="G7" s="7" t="s">
        <v>43</v>
      </c>
      <c r="H7" s="29">
        <v>1</v>
      </c>
      <c r="I7" s="51">
        <f t="shared" ref="I7:AN7" si="9">IF(I$3&lt;$B7,"***",IF(I$3=$B7,0,IF(I$2=1,H7,H7+0.25)))</f>
        <v>0</v>
      </c>
      <c r="J7" s="52">
        <f t="shared" si="9"/>
        <v>0.25</v>
      </c>
      <c r="K7" s="52">
        <f t="shared" si="9"/>
        <v>0.5</v>
      </c>
      <c r="L7" s="52">
        <f t="shared" si="9"/>
        <v>0.75</v>
      </c>
      <c r="M7" s="52">
        <f t="shared" si="9"/>
        <v>1</v>
      </c>
      <c r="N7" s="52">
        <f t="shared" si="9"/>
        <v>1.25</v>
      </c>
      <c r="O7" s="52">
        <f t="shared" si="9"/>
        <v>1.5</v>
      </c>
      <c r="P7" s="52">
        <f t="shared" si="9"/>
        <v>1.75</v>
      </c>
      <c r="Q7" s="52">
        <f t="shared" si="9"/>
        <v>2</v>
      </c>
      <c r="R7" s="52">
        <f t="shared" si="9"/>
        <v>2.25</v>
      </c>
      <c r="S7" s="52">
        <f t="shared" si="9"/>
        <v>2.5</v>
      </c>
      <c r="T7" s="52">
        <f t="shared" si="9"/>
        <v>2.75</v>
      </c>
      <c r="U7" s="52">
        <f t="shared" si="9"/>
        <v>3</v>
      </c>
      <c r="V7" s="52">
        <f t="shared" si="9"/>
        <v>3</v>
      </c>
      <c r="W7" s="52">
        <f t="shared" si="9"/>
        <v>3</v>
      </c>
      <c r="X7" s="52">
        <f t="shared" si="9"/>
        <v>3</v>
      </c>
      <c r="Y7" s="52">
        <f t="shared" si="9"/>
        <v>3</v>
      </c>
      <c r="Z7" s="52">
        <f t="shared" si="9"/>
        <v>3.25</v>
      </c>
      <c r="AA7" s="52">
        <f t="shared" si="9"/>
        <v>3.5</v>
      </c>
      <c r="AB7" s="52">
        <f t="shared" si="9"/>
        <v>3.75</v>
      </c>
      <c r="AC7" s="52">
        <f t="shared" si="9"/>
        <v>4</v>
      </c>
      <c r="AD7" s="52">
        <f t="shared" si="9"/>
        <v>4.25</v>
      </c>
      <c r="AE7" s="52">
        <f t="shared" si="9"/>
        <v>4.5</v>
      </c>
      <c r="AF7" s="52">
        <f t="shared" si="9"/>
        <v>4.75</v>
      </c>
      <c r="AG7" s="52">
        <f t="shared" si="9"/>
        <v>5</v>
      </c>
      <c r="AH7" s="52">
        <f t="shared" si="9"/>
        <v>5.25</v>
      </c>
      <c r="AI7" s="52">
        <f t="shared" si="9"/>
        <v>5.5</v>
      </c>
      <c r="AJ7" s="52">
        <f t="shared" si="9"/>
        <v>5.75</v>
      </c>
      <c r="AK7" s="52">
        <f t="shared" si="9"/>
        <v>6</v>
      </c>
      <c r="AL7" s="52">
        <f t="shared" si="9"/>
        <v>6.25</v>
      </c>
      <c r="AM7" s="52">
        <f t="shared" si="9"/>
        <v>6.5</v>
      </c>
      <c r="AN7" s="52">
        <f t="shared" si="9"/>
        <v>6.75</v>
      </c>
      <c r="AO7" s="52">
        <f t="shared" ref="AO7:BT7" si="10">IF(AO$3&lt;$B7,"***",IF(AO$3=$B7,0,IF(AO$2=1,AN7,AN7+0.25)))</f>
        <v>7</v>
      </c>
      <c r="AP7" s="52">
        <f t="shared" si="10"/>
        <v>7.25</v>
      </c>
      <c r="AQ7" s="52">
        <f t="shared" si="10"/>
        <v>7.5</v>
      </c>
      <c r="AR7" s="52">
        <f t="shared" si="10"/>
        <v>7.75</v>
      </c>
      <c r="AS7" s="52">
        <f t="shared" si="10"/>
        <v>7.75</v>
      </c>
      <c r="AT7" s="52">
        <f t="shared" si="10"/>
        <v>8</v>
      </c>
      <c r="AU7" s="52">
        <f t="shared" si="10"/>
        <v>8.25</v>
      </c>
      <c r="AV7" s="52">
        <f t="shared" si="10"/>
        <v>8.5</v>
      </c>
      <c r="AW7" s="52">
        <f t="shared" si="10"/>
        <v>8.75</v>
      </c>
      <c r="AX7" s="52">
        <f t="shared" si="10"/>
        <v>9</v>
      </c>
      <c r="AY7" s="52">
        <f t="shared" si="10"/>
        <v>9.25</v>
      </c>
      <c r="AZ7" s="52">
        <f t="shared" si="10"/>
        <v>9.25</v>
      </c>
      <c r="BA7" s="52">
        <f t="shared" si="10"/>
        <v>9.25</v>
      </c>
      <c r="BB7" s="52">
        <f t="shared" si="10"/>
        <v>9.5</v>
      </c>
      <c r="BC7" s="52">
        <f t="shared" si="10"/>
        <v>9.75</v>
      </c>
      <c r="BD7" s="52">
        <f t="shared" si="10"/>
        <v>10</v>
      </c>
      <c r="BE7" s="52">
        <f t="shared" si="10"/>
        <v>10.25</v>
      </c>
      <c r="BF7" s="52">
        <f t="shared" si="10"/>
        <v>10.5</v>
      </c>
      <c r="BG7" s="52">
        <f t="shared" si="10"/>
        <v>10.75</v>
      </c>
      <c r="BH7" s="52">
        <f t="shared" si="10"/>
        <v>11</v>
      </c>
      <c r="BI7" s="53">
        <f t="shared" si="10"/>
        <v>11.25</v>
      </c>
      <c r="BJ7" s="52">
        <f t="shared" si="10"/>
        <v>11.25</v>
      </c>
      <c r="BK7" s="52">
        <f t="shared" si="10"/>
        <v>11.5</v>
      </c>
      <c r="BL7" s="52">
        <f t="shared" si="10"/>
        <v>11.75</v>
      </c>
      <c r="BM7" s="52">
        <f t="shared" si="10"/>
        <v>12</v>
      </c>
      <c r="BN7" s="52">
        <f t="shared" si="10"/>
        <v>12.25</v>
      </c>
      <c r="BO7" s="52">
        <f t="shared" si="10"/>
        <v>12.5</v>
      </c>
      <c r="BP7" s="52">
        <f t="shared" si="10"/>
        <v>12.75</v>
      </c>
      <c r="BQ7" s="52">
        <f t="shared" si="10"/>
        <v>13</v>
      </c>
      <c r="BR7" s="52">
        <f t="shared" si="10"/>
        <v>13.25</v>
      </c>
      <c r="BS7" s="52">
        <f t="shared" si="10"/>
        <v>13.5</v>
      </c>
      <c r="BT7" s="52">
        <f t="shared" si="10"/>
        <v>13.75</v>
      </c>
      <c r="BU7" s="52">
        <f t="shared" ref="BU7:DA7" si="11">IF(BU$3&lt;$B7,"***",IF(BU$3=$B7,0,IF(BU$2=1,BT7,BT7+0.25)))</f>
        <v>14</v>
      </c>
      <c r="BV7" s="52">
        <f t="shared" si="11"/>
        <v>14.25</v>
      </c>
      <c r="BW7" s="52">
        <f t="shared" si="11"/>
        <v>14.5</v>
      </c>
      <c r="BX7" s="52">
        <f t="shared" si="11"/>
        <v>14.75</v>
      </c>
      <c r="BY7" s="52">
        <f t="shared" si="11"/>
        <v>15</v>
      </c>
      <c r="BZ7" s="52">
        <f t="shared" si="11"/>
        <v>15.25</v>
      </c>
      <c r="CA7" s="52">
        <f t="shared" si="11"/>
        <v>15.5</v>
      </c>
      <c r="CB7" s="52">
        <f t="shared" si="11"/>
        <v>15.5</v>
      </c>
      <c r="CC7" s="52">
        <f t="shared" si="11"/>
        <v>15.5</v>
      </c>
      <c r="CD7" s="52">
        <f t="shared" si="11"/>
        <v>15.75</v>
      </c>
      <c r="CE7" s="52">
        <f t="shared" si="11"/>
        <v>16</v>
      </c>
      <c r="CF7" s="52">
        <f t="shared" si="11"/>
        <v>16.25</v>
      </c>
      <c r="CG7" s="52">
        <f t="shared" si="11"/>
        <v>16.5</v>
      </c>
      <c r="CH7" s="52">
        <f t="shared" si="11"/>
        <v>16.75</v>
      </c>
      <c r="CI7" s="52">
        <f t="shared" si="11"/>
        <v>17</v>
      </c>
      <c r="CJ7" s="52">
        <f t="shared" si="11"/>
        <v>17.25</v>
      </c>
      <c r="CK7" s="52">
        <f t="shared" si="11"/>
        <v>17.5</v>
      </c>
      <c r="CL7" s="52">
        <f t="shared" si="11"/>
        <v>17.75</v>
      </c>
      <c r="CM7" s="52">
        <f t="shared" si="11"/>
        <v>18</v>
      </c>
      <c r="CN7" s="52">
        <f t="shared" si="11"/>
        <v>18.25</v>
      </c>
      <c r="CO7" s="52">
        <f t="shared" si="11"/>
        <v>18.5</v>
      </c>
      <c r="CP7" s="52">
        <f t="shared" si="11"/>
        <v>18.75</v>
      </c>
      <c r="CQ7" s="52">
        <f t="shared" si="11"/>
        <v>19</v>
      </c>
      <c r="CR7" s="52">
        <f t="shared" si="11"/>
        <v>19.25</v>
      </c>
      <c r="CS7" s="52">
        <f t="shared" si="11"/>
        <v>19.5</v>
      </c>
      <c r="CT7" s="52">
        <f t="shared" si="11"/>
        <v>19.75</v>
      </c>
      <c r="CU7" s="52">
        <f t="shared" si="11"/>
        <v>20</v>
      </c>
      <c r="CV7" s="52">
        <f t="shared" si="11"/>
        <v>20.25</v>
      </c>
      <c r="CW7" s="52">
        <f t="shared" si="11"/>
        <v>20.5</v>
      </c>
      <c r="CX7" s="52">
        <f t="shared" si="11"/>
        <v>20.75</v>
      </c>
      <c r="CY7" s="52">
        <f t="shared" si="11"/>
        <v>21</v>
      </c>
      <c r="CZ7" s="52">
        <f t="shared" si="11"/>
        <v>21</v>
      </c>
      <c r="DA7" s="52">
        <f t="shared" si="11"/>
        <v>21</v>
      </c>
      <c r="DB7" s="108"/>
    </row>
    <row r="8" spans="2:106" ht="14.1" customHeight="1">
      <c r="B8" s="31"/>
      <c r="C8" s="32"/>
      <c r="D8" s="33"/>
      <c r="E8" s="4"/>
      <c r="F8" s="34"/>
      <c r="G8" s="5" t="s">
        <v>32</v>
      </c>
      <c r="H8" s="35">
        <f>H7+1</f>
        <v>2</v>
      </c>
      <c r="I8" s="54">
        <f>IF(I7="***","",IF(I7&gt;$G$5,INT((I7-$G$5)/0.25)*0.25,0))</f>
        <v>0</v>
      </c>
      <c r="J8" s="30">
        <f t="shared" ref="J8:BU8" si="12">IF(J7="***","",IF(J7&gt;$G$5,INT((J7-$G$5)/0.25)*0.25,0))</f>
        <v>0</v>
      </c>
      <c r="K8" s="30">
        <f t="shared" si="12"/>
        <v>0</v>
      </c>
      <c r="L8" s="30">
        <f t="shared" si="12"/>
        <v>0</v>
      </c>
      <c r="M8" s="30">
        <f t="shared" si="12"/>
        <v>0</v>
      </c>
      <c r="N8" s="30">
        <f t="shared" si="12"/>
        <v>0</v>
      </c>
      <c r="O8" s="30">
        <f t="shared" si="12"/>
        <v>0</v>
      </c>
      <c r="P8" s="30">
        <f t="shared" si="12"/>
        <v>0</v>
      </c>
      <c r="Q8" s="30">
        <f t="shared" si="12"/>
        <v>0</v>
      </c>
      <c r="R8" s="30">
        <f t="shared" si="12"/>
        <v>0</v>
      </c>
      <c r="S8" s="30">
        <f t="shared" si="12"/>
        <v>0</v>
      </c>
      <c r="T8" s="30">
        <f t="shared" si="12"/>
        <v>0</v>
      </c>
      <c r="U8" s="30">
        <f t="shared" si="12"/>
        <v>0</v>
      </c>
      <c r="V8" s="30">
        <f t="shared" si="12"/>
        <v>0</v>
      </c>
      <c r="W8" s="30">
        <f t="shared" si="12"/>
        <v>0</v>
      </c>
      <c r="X8" s="30">
        <f t="shared" si="12"/>
        <v>0</v>
      </c>
      <c r="Y8" s="30">
        <f t="shared" si="12"/>
        <v>0</v>
      </c>
      <c r="Z8" s="30">
        <f t="shared" si="12"/>
        <v>0</v>
      </c>
      <c r="AA8" s="30">
        <f t="shared" si="12"/>
        <v>0</v>
      </c>
      <c r="AB8" s="30">
        <f t="shared" si="12"/>
        <v>0</v>
      </c>
      <c r="AC8" s="30">
        <f t="shared" si="12"/>
        <v>0</v>
      </c>
      <c r="AD8" s="30">
        <f t="shared" si="12"/>
        <v>0</v>
      </c>
      <c r="AE8" s="30">
        <f t="shared" si="12"/>
        <v>0</v>
      </c>
      <c r="AF8" s="30">
        <f t="shared" si="12"/>
        <v>0</v>
      </c>
      <c r="AG8" s="30">
        <f t="shared" si="12"/>
        <v>0</v>
      </c>
      <c r="AH8" s="30">
        <f t="shared" si="12"/>
        <v>0</v>
      </c>
      <c r="AI8" s="30">
        <f t="shared" si="12"/>
        <v>0</v>
      </c>
      <c r="AJ8" s="30">
        <f t="shared" si="12"/>
        <v>0</v>
      </c>
      <c r="AK8" s="30">
        <f t="shared" si="12"/>
        <v>0</v>
      </c>
      <c r="AL8" s="30">
        <f t="shared" si="12"/>
        <v>0</v>
      </c>
      <c r="AM8" s="30">
        <f t="shared" si="12"/>
        <v>0</v>
      </c>
      <c r="AN8" s="30">
        <f t="shared" si="12"/>
        <v>0</v>
      </c>
      <c r="AO8" s="30">
        <f t="shared" si="12"/>
        <v>0</v>
      </c>
      <c r="AP8" s="30">
        <f t="shared" si="12"/>
        <v>0</v>
      </c>
      <c r="AQ8" s="30">
        <f t="shared" si="12"/>
        <v>0</v>
      </c>
      <c r="AR8" s="30">
        <f t="shared" si="12"/>
        <v>0</v>
      </c>
      <c r="AS8" s="30">
        <f t="shared" si="12"/>
        <v>0</v>
      </c>
      <c r="AT8" s="30">
        <f>IF(AT7="***","",IF(AT7&gt;$G$5,INT((AT7-$G$5)/0.25)*0.25,0))</f>
        <v>0.25</v>
      </c>
      <c r="AU8" s="30">
        <f t="shared" si="12"/>
        <v>0.5</v>
      </c>
      <c r="AV8" s="30">
        <f t="shared" si="12"/>
        <v>0.75</v>
      </c>
      <c r="AW8" s="30">
        <f t="shared" si="12"/>
        <v>1</v>
      </c>
      <c r="AX8" s="30">
        <f t="shared" si="12"/>
        <v>1.25</v>
      </c>
      <c r="AY8" s="30">
        <f t="shared" si="12"/>
        <v>1.5</v>
      </c>
      <c r="AZ8" s="30">
        <f t="shared" si="12"/>
        <v>1.5</v>
      </c>
      <c r="BA8" s="30">
        <f t="shared" si="12"/>
        <v>1.5</v>
      </c>
      <c r="BB8" s="30">
        <f t="shared" si="12"/>
        <v>1.75</v>
      </c>
      <c r="BC8" s="30">
        <f t="shared" si="12"/>
        <v>2</v>
      </c>
      <c r="BD8" s="30">
        <f t="shared" si="12"/>
        <v>2.25</v>
      </c>
      <c r="BE8" s="30">
        <f t="shared" si="12"/>
        <v>2.5</v>
      </c>
      <c r="BF8" s="30">
        <f t="shared" si="12"/>
        <v>2.75</v>
      </c>
      <c r="BG8" s="30">
        <f t="shared" si="12"/>
        <v>3</v>
      </c>
      <c r="BH8" s="30">
        <f t="shared" si="12"/>
        <v>3.25</v>
      </c>
      <c r="BI8" s="45">
        <f t="shared" si="12"/>
        <v>3.5</v>
      </c>
      <c r="BJ8" s="30">
        <f t="shared" si="12"/>
        <v>3.5</v>
      </c>
      <c r="BK8" s="30">
        <f t="shared" si="12"/>
        <v>3.75</v>
      </c>
      <c r="BL8" s="30">
        <f t="shared" si="12"/>
        <v>4</v>
      </c>
      <c r="BM8" s="30">
        <f t="shared" si="12"/>
        <v>4.25</v>
      </c>
      <c r="BN8" s="30">
        <f t="shared" si="12"/>
        <v>4.5</v>
      </c>
      <c r="BO8" s="30">
        <f t="shared" si="12"/>
        <v>4.75</v>
      </c>
      <c r="BP8" s="30">
        <f t="shared" si="12"/>
        <v>5</v>
      </c>
      <c r="BQ8" s="30">
        <f t="shared" si="12"/>
        <v>5.25</v>
      </c>
      <c r="BR8" s="30">
        <f t="shared" si="12"/>
        <v>5.5</v>
      </c>
      <c r="BS8" s="30">
        <f t="shared" si="12"/>
        <v>5.75</v>
      </c>
      <c r="BT8" s="30">
        <f t="shared" si="12"/>
        <v>6</v>
      </c>
      <c r="BU8" s="30">
        <f t="shared" si="12"/>
        <v>6.25</v>
      </c>
      <c r="BV8" s="30">
        <f t="shared" ref="BV8:DA8" si="13">IF(BV7="***","",IF(BV7&gt;$G$5,INT((BV7-$G$5)/0.25)*0.25,0))</f>
        <v>6.5</v>
      </c>
      <c r="BW8" s="30">
        <f t="shared" si="13"/>
        <v>6.75</v>
      </c>
      <c r="BX8" s="30">
        <f t="shared" si="13"/>
        <v>7</v>
      </c>
      <c r="BY8" s="30">
        <f t="shared" si="13"/>
        <v>7.25</v>
      </c>
      <c r="BZ8" s="30">
        <f t="shared" si="13"/>
        <v>7.5</v>
      </c>
      <c r="CA8" s="30">
        <f t="shared" si="13"/>
        <v>7.75</v>
      </c>
      <c r="CB8" s="30">
        <f t="shared" si="13"/>
        <v>7.75</v>
      </c>
      <c r="CC8" s="30">
        <f t="shared" si="13"/>
        <v>7.75</v>
      </c>
      <c r="CD8" s="30">
        <f t="shared" si="13"/>
        <v>8</v>
      </c>
      <c r="CE8" s="30">
        <f t="shared" si="13"/>
        <v>8.25</v>
      </c>
      <c r="CF8" s="30">
        <f t="shared" si="13"/>
        <v>8.5</v>
      </c>
      <c r="CG8" s="30">
        <f t="shared" si="13"/>
        <v>8.75</v>
      </c>
      <c r="CH8" s="30">
        <f t="shared" si="13"/>
        <v>9</v>
      </c>
      <c r="CI8" s="30">
        <f t="shared" si="13"/>
        <v>9.25</v>
      </c>
      <c r="CJ8" s="30">
        <f t="shared" si="13"/>
        <v>9.5</v>
      </c>
      <c r="CK8" s="30">
        <f t="shared" si="13"/>
        <v>9.75</v>
      </c>
      <c r="CL8" s="30">
        <f t="shared" si="13"/>
        <v>10</v>
      </c>
      <c r="CM8" s="30">
        <f t="shared" si="13"/>
        <v>10.25</v>
      </c>
      <c r="CN8" s="30">
        <f t="shared" si="13"/>
        <v>10.5</v>
      </c>
      <c r="CO8" s="30">
        <f t="shared" si="13"/>
        <v>10.75</v>
      </c>
      <c r="CP8" s="30">
        <f t="shared" si="13"/>
        <v>11</v>
      </c>
      <c r="CQ8" s="30">
        <f t="shared" si="13"/>
        <v>11.25</v>
      </c>
      <c r="CR8" s="30">
        <f t="shared" si="13"/>
        <v>11.5</v>
      </c>
      <c r="CS8" s="30">
        <f t="shared" si="13"/>
        <v>11.75</v>
      </c>
      <c r="CT8" s="30">
        <f t="shared" si="13"/>
        <v>12</v>
      </c>
      <c r="CU8" s="30">
        <f t="shared" si="13"/>
        <v>12.25</v>
      </c>
      <c r="CV8" s="30">
        <f t="shared" si="13"/>
        <v>12.5</v>
      </c>
      <c r="CW8" s="30">
        <f t="shared" si="13"/>
        <v>12.75</v>
      </c>
      <c r="CX8" s="30">
        <f t="shared" si="13"/>
        <v>13</v>
      </c>
      <c r="CY8" s="30">
        <f t="shared" si="13"/>
        <v>13.25</v>
      </c>
      <c r="CZ8" s="30">
        <f t="shared" si="13"/>
        <v>13.25</v>
      </c>
      <c r="DA8" s="30">
        <f t="shared" si="13"/>
        <v>13.25</v>
      </c>
      <c r="DB8" s="109"/>
    </row>
    <row r="9" spans="2:106" ht="14.1" customHeight="1" thickBot="1">
      <c r="B9" s="46"/>
      <c r="C9" s="47"/>
      <c r="D9" s="48"/>
      <c r="E9" s="49"/>
      <c r="F9" s="50"/>
      <c r="G9" s="72" t="s">
        <v>33</v>
      </c>
      <c r="H9" s="73">
        <f>H8+1</f>
        <v>3</v>
      </c>
      <c r="I9" s="112" t="str">
        <f t="shared" ref="I9:AN9" si="14">IF(OR(I7=0,I7="****"),"",IF(I$3&lt;22.25,"",IF(I$3&gt;29,H9,SUM(H9,I7,-H7))))</f>
        <v/>
      </c>
      <c r="J9" s="113" t="str">
        <f t="shared" si="14"/>
        <v/>
      </c>
      <c r="K9" s="113" t="str">
        <f t="shared" si="14"/>
        <v/>
      </c>
      <c r="L9" s="113" t="str">
        <f t="shared" si="14"/>
        <v/>
      </c>
      <c r="M9" s="113" t="str">
        <f t="shared" si="14"/>
        <v/>
      </c>
      <c r="N9" s="113" t="str">
        <f t="shared" si="14"/>
        <v/>
      </c>
      <c r="O9" s="113" t="str">
        <f t="shared" si="14"/>
        <v/>
      </c>
      <c r="P9" s="113" t="str">
        <f t="shared" si="14"/>
        <v/>
      </c>
      <c r="Q9" s="113" t="str">
        <f t="shared" si="14"/>
        <v/>
      </c>
      <c r="R9" s="113" t="str">
        <f t="shared" si="14"/>
        <v/>
      </c>
      <c r="S9" s="113" t="str">
        <f t="shared" si="14"/>
        <v/>
      </c>
      <c r="T9" s="113" t="str">
        <f t="shared" si="14"/>
        <v/>
      </c>
      <c r="U9" s="113" t="str">
        <f t="shared" si="14"/>
        <v/>
      </c>
      <c r="V9" s="113" t="str">
        <f t="shared" si="14"/>
        <v/>
      </c>
      <c r="W9" s="113" t="str">
        <f t="shared" si="14"/>
        <v/>
      </c>
      <c r="X9" s="113" t="str">
        <f t="shared" si="14"/>
        <v/>
      </c>
      <c r="Y9" s="113" t="str">
        <f t="shared" si="14"/>
        <v/>
      </c>
      <c r="Z9" s="113" t="str">
        <f t="shared" si="14"/>
        <v/>
      </c>
      <c r="AA9" s="113" t="str">
        <f t="shared" si="14"/>
        <v/>
      </c>
      <c r="AB9" s="113" t="str">
        <f t="shared" si="14"/>
        <v/>
      </c>
      <c r="AC9" s="113" t="str">
        <f t="shared" si="14"/>
        <v/>
      </c>
      <c r="AD9" s="113" t="str">
        <f t="shared" si="14"/>
        <v/>
      </c>
      <c r="AE9" s="113" t="str">
        <f t="shared" si="14"/>
        <v/>
      </c>
      <c r="AF9" s="113" t="str">
        <f t="shared" si="14"/>
        <v/>
      </c>
      <c r="AG9" s="113" t="str">
        <f t="shared" si="14"/>
        <v/>
      </c>
      <c r="AH9" s="113" t="str">
        <f t="shared" si="14"/>
        <v/>
      </c>
      <c r="AI9" s="113" t="str">
        <f t="shared" si="14"/>
        <v/>
      </c>
      <c r="AJ9" s="113" t="str">
        <f t="shared" si="14"/>
        <v/>
      </c>
      <c r="AK9" s="113" t="str">
        <f t="shared" si="14"/>
        <v/>
      </c>
      <c r="AL9" s="113" t="str">
        <f t="shared" si="14"/>
        <v/>
      </c>
      <c r="AM9" s="113" t="str">
        <f t="shared" si="14"/>
        <v/>
      </c>
      <c r="AN9" s="113" t="str">
        <f t="shared" si="14"/>
        <v/>
      </c>
      <c r="AO9" s="113" t="str">
        <f t="shared" ref="AO9:BT9" si="15">IF(OR(AO7=0,AO7="****"),"",IF(AO$3&lt;22.25,"",IF(AO$3&gt;29,AN9,SUM(AN9,AO7,-AN7))))</f>
        <v/>
      </c>
      <c r="AP9" s="113" t="str">
        <f t="shared" si="15"/>
        <v/>
      </c>
      <c r="AQ9" s="113" t="str">
        <f t="shared" si="15"/>
        <v/>
      </c>
      <c r="AR9" s="113" t="str">
        <f t="shared" si="15"/>
        <v/>
      </c>
      <c r="AS9" s="113" t="str">
        <f t="shared" si="15"/>
        <v/>
      </c>
      <c r="AT9" s="113" t="str">
        <f t="shared" si="15"/>
        <v/>
      </c>
      <c r="AU9" s="113" t="str">
        <f t="shared" si="15"/>
        <v/>
      </c>
      <c r="AV9" s="113" t="str">
        <f t="shared" si="15"/>
        <v/>
      </c>
      <c r="AW9" s="113" t="str">
        <f t="shared" si="15"/>
        <v/>
      </c>
      <c r="AX9" s="113" t="str">
        <f t="shared" si="15"/>
        <v/>
      </c>
      <c r="AY9" s="113" t="str">
        <f t="shared" si="15"/>
        <v/>
      </c>
      <c r="AZ9" s="113" t="str">
        <f t="shared" si="15"/>
        <v/>
      </c>
      <c r="BA9" s="113" t="str">
        <f t="shared" si="15"/>
        <v/>
      </c>
      <c r="BB9" s="113" t="str">
        <f t="shared" si="15"/>
        <v/>
      </c>
      <c r="BC9" s="113" t="str">
        <f t="shared" si="15"/>
        <v/>
      </c>
      <c r="BD9" s="113" t="str">
        <f t="shared" si="15"/>
        <v/>
      </c>
      <c r="BE9" s="113" t="str">
        <f t="shared" si="15"/>
        <v/>
      </c>
      <c r="BF9" s="113" t="str">
        <f t="shared" si="15"/>
        <v/>
      </c>
      <c r="BG9" s="113" t="str">
        <f t="shared" si="15"/>
        <v/>
      </c>
      <c r="BH9" s="113" t="str">
        <f t="shared" si="15"/>
        <v/>
      </c>
      <c r="BI9" s="114" t="str">
        <f t="shared" si="15"/>
        <v/>
      </c>
      <c r="BJ9" s="113">
        <f t="shared" si="15"/>
        <v>0</v>
      </c>
      <c r="BK9" s="113">
        <f t="shared" si="15"/>
        <v>0.25</v>
      </c>
      <c r="BL9" s="113">
        <f t="shared" si="15"/>
        <v>0.5</v>
      </c>
      <c r="BM9" s="113">
        <f t="shared" si="15"/>
        <v>0.75</v>
      </c>
      <c r="BN9" s="113">
        <f t="shared" si="15"/>
        <v>1</v>
      </c>
      <c r="BO9" s="113">
        <f t="shared" si="15"/>
        <v>1.25</v>
      </c>
      <c r="BP9" s="113">
        <f t="shared" si="15"/>
        <v>1.5</v>
      </c>
      <c r="BQ9" s="113">
        <f t="shared" si="15"/>
        <v>1.75</v>
      </c>
      <c r="BR9" s="113">
        <f t="shared" si="15"/>
        <v>2</v>
      </c>
      <c r="BS9" s="113">
        <f t="shared" si="15"/>
        <v>2.25</v>
      </c>
      <c r="BT9" s="113">
        <f t="shared" si="15"/>
        <v>2.5</v>
      </c>
      <c r="BU9" s="113">
        <f t="shared" ref="BU9:DA9" si="16">IF(OR(BU7=0,BU7="****"),"",IF(BU$3&lt;22.25,"",IF(BU$3&gt;29,BT9,SUM(BT9,BU7,-BT7))))</f>
        <v>2.75</v>
      </c>
      <c r="BV9" s="113">
        <f t="shared" si="16"/>
        <v>3</v>
      </c>
      <c r="BW9" s="113">
        <f t="shared" si="16"/>
        <v>3.25</v>
      </c>
      <c r="BX9" s="113">
        <f t="shared" si="16"/>
        <v>3.5</v>
      </c>
      <c r="BY9" s="113">
        <f t="shared" si="16"/>
        <v>3.75</v>
      </c>
      <c r="BZ9" s="113">
        <f t="shared" si="16"/>
        <v>4</v>
      </c>
      <c r="CA9" s="113">
        <f t="shared" si="16"/>
        <v>4.25</v>
      </c>
      <c r="CB9" s="113">
        <f t="shared" si="16"/>
        <v>4.25</v>
      </c>
      <c r="CC9" s="113">
        <f t="shared" si="16"/>
        <v>4.25</v>
      </c>
      <c r="CD9" s="113">
        <f t="shared" si="16"/>
        <v>4.5</v>
      </c>
      <c r="CE9" s="113">
        <f t="shared" si="16"/>
        <v>4.75</v>
      </c>
      <c r="CF9" s="113">
        <f t="shared" si="16"/>
        <v>5</v>
      </c>
      <c r="CG9" s="113">
        <f t="shared" si="16"/>
        <v>5.25</v>
      </c>
      <c r="CH9" s="113">
        <f t="shared" si="16"/>
        <v>5.5</v>
      </c>
      <c r="CI9" s="113">
        <f t="shared" si="16"/>
        <v>5.75</v>
      </c>
      <c r="CJ9" s="113">
        <f t="shared" si="16"/>
        <v>6</v>
      </c>
      <c r="CK9" s="113">
        <f t="shared" si="16"/>
        <v>6.25</v>
      </c>
      <c r="CL9" s="113">
        <f t="shared" si="16"/>
        <v>6.25</v>
      </c>
      <c r="CM9" s="113">
        <f t="shared" si="16"/>
        <v>6.25</v>
      </c>
      <c r="CN9" s="113">
        <f t="shared" si="16"/>
        <v>6.25</v>
      </c>
      <c r="CO9" s="113">
        <f t="shared" si="16"/>
        <v>6.25</v>
      </c>
      <c r="CP9" s="113">
        <f t="shared" si="16"/>
        <v>6.25</v>
      </c>
      <c r="CQ9" s="113">
        <f t="shared" si="16"/>
        <v>6.25</v>
      </c>
      <c r="CR9" s="113">
        <f t="shared" si="16"/>
        <v>6.25</v>
      </c>
      <c r="CS9" s="113">
        <f t="shared" si="16"/>
        <v>6.25</v>
      </c>
      <c r="CT9" s="113">
        <f t="shared" si="16"/>
        <v>6.25</v>
      </c>
      <c r="CU9" s="113">
        <f t="shared" si="16"/>
        <v>6.25</v>
      </c>
      <c r="CV9" s="113">
        <f t="shared" si="16"/>
        <v>6.25</v>
      </c>
      <c r="CW9" s="113">
        <f t="shared" si="16"/>
        <v>6.25</v>
      </c>
      <c r="CX9" s="113">
        <f t="shared" si="16"/>
        <v>6.25</v>
      </c>
      <c r="CY9" s="113">
        <f t="shared" si="16"/>
        <v>6.25</v>
      </c>
      <c r="CZ9" s="113">
        <f t="shared" si="16"/>
        <v>6.25</v>
      </c>
      <c r="DA9" s="113">
        <f t="shared" si="16"/>
        <v>6.25</v>
      </c>
      <c r="DB9" s="115"/>
    </row>
    <row r="10" spans="2:106" ht="13.6" thickTop="1">
      <c r="G10" s="42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4"/>
      <c r="AH10" s="44"/>
      <c r="AI10" s="44"/>
      <c r="AJ10" s="44"/>
      <c r="AK10" s="44"/>
      <c r="AL10" s="44"/>
      <c r="AM10" s="44"/>
      <c r="AN10" s="44"/>
      <c r="AO10" s="44"/>
      <c r="AP10" s="44"/>
      <c r="AQ10" s="44"/>
      <c r="AR10" s="44"/>
      <c r="AS10" s="44"/>
      <c r="AT10" s="44"/>
      <c r="AU10" s="44"/>
      <c r="AV10" s="44"/>
      <c r="AW10" s="44"/>
      <c r="AX10" s="44"/>
      <c r="AY10" s="44"/>
      <c r="AZ10" s="44"/>
      <c r="BA10" s="44"/>
      <c r="BB10" s="44"/>
      <c r="BC10" s="44"/>
      <c r="BD10" s="44"/>
      <c r="BE10" s="44"/>
      <c r="BF10" s="44"/>
      <c r="BG10" s="44"/>
      <c r="BH10" s="44"/>
      <c r="BI10" s="44"/>
      <c r="BJ10" s="44"/>
      <c r="BK10" s="44"/>
      <c r="BL10" s="44"/>
      <c r="BM10" s="44"/>
      <c r="BN10" s="44"/>
      <c r="BO10" s="44"/>
      <c r="BP10" s="44"/>
      <c r="BQ10" s="44"/>
      <c r="BR10" s="44"/>
      <c r="BS10" s="44"/>
      <c r="BT10" s="44"/>
      <c r="BU10" s="44"/>
      <c r="BV10" s="44"/>
      <c r="BW10" s="44"/>
      <c r="BX10" s="44"/>
      <c r="BY10" s="44"/>
      <c r="BZ10" s="44"/>
      <c r="CA10" s="44"/>
      <c r="CB10" s="44"/>
      <c r="CC10" s="44"/>
      <c r="CD10" s="44"/>
      <c r="CE10" s="44"/>
      <c r="CF10" s="44"/>
      <c r="CG10" s="44"/>
      <c r="CH10" s="44"/>
      <c r="CI10" s="44"/>
      <c r="CJ10" s="44"/>
      <c r="CK10" s="44"/>
      <c r="CL10" s="44"/>
      <c r="CM10" s="44"/>
      <c r="CN10" s="44"/>
      <c r="CO10" s="44"/>
      <c r="CP10" s="44"/>
      <c r="CQ10" s="44"/>
      <c r="CR10" s="44"/>
      <c r="CS10" s="44"/>
      <c r="CT10" s="44"/>
      <c r="CU10" s="44"/>
      <c r="CV10" s="44"/>
      <c r="CW10" s="44"/>
      <c r="CX10" s="44"/>
      <c r="CY10" s="44"/>
      <c r="CZ10" s="44"/>
      <c r="DA10" s="44"/>
      <c r="DB10" s="101"/>
    </row>
    <row r="11" spans="2:106" ht="13.6" thickBot="1">
      <c r="E11" s="9" t="s">
        <v>90</v>
      </c>
      <c r="I11" s="44"/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4"/>
      <c r="AH11" s="44"/>
      <c r="AI11" s="44"/>
      <c r="AJ11" s="44"/>
      <c r="AK11" s="44"/>
      <c r="AL11" s="44"/>
      <c r="AM11" s="44"/>
      <c r="AN11" s="44"/>
      <c r="AO11" s="44"/>
      <c r="AP11" s="44"/>
      <c r="AQ11" s="44"/>
      <c r="AR11" s="44"/>
      <c r="AS11" s="44"/>
      <c r="AT11" s="44"/>
      <c r="AU11" s="44"/>
      <c r="AV11" s="44"/>
      <c r="AW11" s="44"/>
      <c r="AX11" s="44"/>
      <c r="AY11" s="44"/>
      <c r="AZ11" s="44"/>
      <c r="BA11" s="44"/>
      <c r="BB11" s="44"/>
      <c r="BC11" s="44"/>
      <c r="BD11" s="44"/>
      <c r="BE11" s="44"/>
      <c r="BF11" s="44"/>
      <c r="BG11" s="44"/>
      <c r="BH11" s="44"/>
      <c r="BI11" s="44"/>
      <c r="BJ11" s="44"/>
      <c r="BK11" s="44"/>
      <c r="BL11" s="44"/>
      <c r="BM11" s="44"/>
      <c r="BN11" s="44"/>
      <c r="BO11" s="44"/>
      <c r="BP11" s="44"/>
      <c r="BQ11" s="44"/>
      <c r="BR11" s="44"/>
      <c r="BS11" s="44"/>
      <c r="BT11" s="44"/>
      <c r="BU11" s="44"/>
      <c r="BV11" s="44"/>
      <c r="BW11" s="44"/>
      <c r="BX11" s="44"/>
      <c r="BY11" s="44"/>
      <c r="BZ11" s="44"/>
      <c r="CA11" s="44"/>
      <c r="CB11" s="44"/>
      <c r="CC11" s="44"/>
      <c r="CD11" s="44"/>
      <c r="CE11" s="44"/>
      <c r="CF11" s="44"/>
      <c r="CG11" s="44"/>
      <c r="CH11" s="44"/>
      <c r="CI11" s="44"/>
      <c r="CJ11" s="44"/>
      <c r="CK11" s="44"/>
      <c r="CL11" s="44"/>
      <c r="CM11" s="44"/>
      <c r="CN11" s="44"/>
      <c r="CO11" s="44"/>
      <c r="CP11" s="44"/>
      <c r="CQ11" s="44"/>
      <c r="CR11" s="44"/>
      <c r="CS11" s="44"/>
      <c r="CT11" s="44"/>
      <c r="CU11" s="44"/>
      <c r="CV11" s="44"/>
      <c r="CW11" s="44"/>
      <c r="CX11" s="44"/>
      <c r="CY11" s="44"/>
      <c r="CZ11" s="44"/>
      <c r="DA11" s="44"/>
      <c r="DB11" s="101"/>
    </row>
    <row r="12" spans="2:106" s="75" customFormat="1" ht="14.1" customHeight="1" thickBot="1">
      <c r="C12" s="76"/>
      <c r="D12" s="77"/>
      <c r="E12" s="85">
        <v>2</v>
      </c>
      <c r="F12" s="78"/>
      <c r="G12" s="79"/>
      <c r="H12" s="74" t="s">
        <v>91</v>
      </c>
      <c r="I12" s="80" t="str">
        <f t="shared" ref="I12:AN12" si="17">IF(AND(I13&gt;INDEX(休憩1,$E12,1),I13&lt;=INDEX(休憩1,$E12,2)),1,IF(AND(I13&gt;INDEX(休憩2,$E12,1),I13&lt;=INDEX(休憩2,$E12,2)),1,IF(AND(I13&gt;INDEX(休憩3,$E12,1),I13&lt;=INDEX(休憩3,$E12,2)),1,IF(AND(I13&gt;INDEX(休憩4,$E12,1),I13&lt;=INDEX(休憩4,$E12,2)),1,IF(AND(I13&gt;INDEX(休憩5,$E12,1),I13&lt;=INDEX(休憩5,$E12,2)),1,IF(AND(I13&gt;INDEX(休憩6,$E12,1),I13&lt;=INDEX(休憩6,$E12,2)),1,""))))))</f>
        <v/>
      </c>
      <c r="J12" s="80" t="str">
        <f t="shared" si="17"/>
        <v/>
      </c>
      <c r="K12" s="80" t="str">
        <f t="shared" si="17"/>
        <v/>
      </c>
      <c r="L12" s="80" t="str">
        <f t="shared" si="17"/>
        <v/>
      </c>
      <c r="M12" s="80" t="str">
        <f t="shared" si="17"/>
        <v/>
      </c>
      <c r="N12" s="80" t="str">
        <f t="shared" si="17"/>
        <v/>
      </c>
      <c r="O12" s="80" t="str">
        <f t="shared" si="17"/>
        <v/>
      </c>
      <c r="P12" s="80" t="str">
        <f t="shared" si="17"/>
        <v/>
      </c>
      <c r="Q12" s="80" t="str">
        <f t="shared" si="17"/>
        <v/>
      </c>
      <c r="R12" s="80" t="str">
        <f t="shared" si="17"/>
        <v/>
      </c>
      <c r="S12" s="80" t="str">
        <f t="shared" si="17"/>
        <v/>
      </c>
      <c r="T12" s="80" t="str">
        <f t="shared" si="17"/>
        <v/>
      </c>
      <c r="U12" s="80" t="str">
        <f t="shared" si="17"/>
        <v/>
      </c>
      <c r="V12" s="80" t="str">
        <f t="shared" si="17"/>
        <v/>
      </c>
      <c r="W12" s="80" t="str">
        <f t="shared" si="17"/>
        <v/>
      </c>
      <c r="X12" s="80" t="str">
        <f t="shared" si="17"/>
        <v/>
      </c>
      <c r="Y12" s="80" t="str">
        <f t="shared" si="17"/>
        <v/>
      </c>
      <c r="Z12" s="80" t="str">
        <f t="shared" si="17"/>
        <v/>
      </c>
      <c r="AA12" s="80" t="str">
        <f t="shared" si="17"/>
        <v/>
      </c>
      <c r="AB12" s="80" t="str">
        <f t="shared" si="17"/>
        <v/>
      </c>
      <c r="AC12" s="80" t="str">
        <f t="shared" si="17"/>
        <v/>
      </c>
      <c r="AD12" s="80" t="str">
        <f t="shared" si="17"/>
        <v/>
      </c>
      <c r="AE12" s="80" t="str">
        <f t="shared" si="17"/>
        <v/>
      </c>
      <c r="AF12" s="80" t="str">
        <f t="shared" si="17"/>
        <v/>
      </c>
      <c r="AG12" s="80" t="str">
        <f t="shared" si="17"/>
        <v/>
      </c>
      <c r="AH12" s="80" t="str">
        <f t="shared" si="17"/>
        <v/>
      </c>
      <c r="AI12" s="80" t="str">
        <f t="shared" si="17"/>
        <v/>
      </c>
      <c r="AJ12" s="80" t="str">
        <f t="shared" si="17"/>
        <v/>
      </c>
      <c r="AK12" s="80" t="str">
        <f t="shared" si="17"/>
        <v/>
      </c>
      <c r="AL12" s="80" t="str">
        <f t="shared" si="17"/>
        <v/>
      </c>
      <c r="AM12" s="80" t="str">
        <f t="shared" si="17"/>
        <v/>
      </c>
      <c r="AN12" s="80" t="str">
        <f t="shared" si="17"/>
        <v/>
      </c>
      <c r="AO12" s="80" t="str">
        <f t="shared" ref="AO12:BT12" si="18">IF(AND(AO13&gt;INDEX(休憩1,$E12,1),AO13&lt;=INDEX(休憩1,$E12,2)),1,IF(AND(AO13&gt;INDEX(休憩2,$E12,1),AO13&lt;=INDEX(休憩2,$E12,2)),1,IF(AND(AO13&gt;INDEX(休憩3,$E12,1),AO13&lt;=INDEX(休憩3,$E12,2)),1,IF(AND(AO13&gt;INDEX(休憩4,$E12,1),AO13&lt;=INDEX(休憩4,$E12,2)),1,IF(AND(AO13&gt;INDEX(休憩5,$E12,1),AO13&lt;=INDEX(休憩5,$E12,2)),1,IF(AND(AO13&gt;INDEX(休憩6,$E12,1),AO13&lt;=INDEX(休憩6,$E12,2)),1,""))))))</f>
        <v/>
      </c>
      <c r="AP12" s="80" t="str">
        <f t="shared" si="18"/>
        <v/>
      </c>
      <c r="AQ12" s="80" t="str">
        <f t="shared" si="18"/>
        <v/>
      </c>
      <c r="AR12" s="80" t="str">
        <f t="shared" si="18"/>
        <v/>
      </c>
      <c r="AS12" s="80" t="str">
        <f t="shared" si="18"/>
        <v/>
      </c>
      <c r="AT12" s="80" t="str">
        <f t="shared" si="18"/>
        <v/>
      </c>
      <c r="AU12" s="80" t="str">
        <f t="shared" si="18"/>
        <v/>
      </c>
      <c r="AV12" s="80" t="str">
        <f t="shared" si="18"/>
        <v/>
      </c>
      <c r="AW12" s="80" t="str">
        <f t="shared" si="18"/>
        <v/>
      </c>
      <c r="AX12" s="80" t="str">
        <f t="shared" si="18"/>
        <v/>
      </c>
      <c r="AY12" s="80" t="str">
        <f t="shared" si="18"/>
        <v/>
      </c>
      <c r="AZ12" s="80" t="str">
        <f t="shared" si="18"/>
        <v/>
      </c>
      <c r="BA12" s="80" t="str">
        <f t="shared" si="18"/>
        <v/>
      </c>
      <c r="BB12" s="80" t="str">
        <f t="shared" si="18"/>
        <v/>
      </c>
      <c r="BC12" s="80" t="str">
        <f t="shared" si="18"/>
        <v/>
      </c>
      <c r="BD12" s="80" t="str">
        <f t="shared" si="18"/>
        <v/>
      </c>
      <c r="BE12" s="80" t="str">
        <f t="shared" si="18"/>
        <v/>
      </c>
      <c r="BF12" s="80" t="str">
        <f t="shared" si="18"/>
        <v/>
      </c>
      <c r="BG12" s="80" t="str">
        <f t="shared" si="18"/>
        <v/>
      </c>
      <c r="BH12" s="80" t="str">
        <f t="shared" si="18"/>
        <v/>
      </c>
      <c r="BI12" s="80" t="str">
        <f t="shared" si="18"/>
        <v/>
      </c>
      <c r="BJ12" s="80" t="str">
        <f t="shared" si="18"/>
        <v/>
      </c>
      <c r="BK12" s="80" t="str">
        <f t="shared" si="18"/>
        <v/>
      </c>
      <c r="BL12" s="80" t="str">
        <f t="shared" si="18"/>
        <v/>
      </c>
      <c r="BM12" s="80" t="str">
        <f t="shared" si="18"/>
        <v/>
      </c>
      <c r="BN12" s="80" t="str">
        <f t="shared" si="18"/>
        <v/>
      </c>
      <c r="BO12" s="80" t="str">
        <f t="shared" si="18"/>
        <v/>
      </c>
      <c r="BP12" s="80" t="str">
        <f t="shared" si="18"/>
        <v/>
      </c>
      <c r="BQ12" s="80" t="str">
        <f t="shared" si="18"/>
        <v/>
      </c>
      <c r="BR12" s="80" t="str">
        <f t="shared" si="18"/>
        <v/>
      </c>
      <c r="BS12" s="80" t="str">
        <f t="shared" si="18"/>
        <v/>
      </c>
      <c r="BT12" s="80" t="str">
        <f t="shared" si="18"/>
        <v/>
      </c>
      <c r="BU12" s="80" t="str">
        <f t="shared" ref="BU12:CZ12" si="19">IF(AND(BU13&gt;INDEX(休憩1,$E12,1),BU13&lt;=INDEX(休憩1,$E12,2)),1,IF(AND(BU13&gt;INDEX(休憩2,$E12,1),BU13&lt;=INDEX(休憩2,$E12,2)),1,IF(AND(BU13&gt;INDEX(休憩3,$E12,1),BU13&lt;=INDEX(休憩3,$E12,2)),1,IF(AND(BU13&gt;INDEX(休憩4,$E12,1),BU13&lt;=INDEX(休憩4,$E12,2)),1,IF(AND(BU13&gt;INDEX(休憩5,$E12,1),BU13&lt;=INDEX(休憩5,$E12,2)),1,IF(AND(BU13&gt;INDEX(休憩6,$E12,1),BU13&lt;=INDEX(休憩6,$E12,2)),1,""))))))</f>
        <v/>
      </c>
      <c r="BV12" s="80" t="str">
        <f t="shared" si="19"/>
        <v/>
      </c>
      <c r="BW12" s="80" t="str">
        <f t="shared" si="19"/>
        <v/>
      </c>
      <c r="BX12" s="80" t="str">
        <f t="shared" si="19"/>
        <v/>
      </c>
      <c r="BY12" s="80" t="str">
        <f t="shared" si="19"/>
        <v/>
      </c>
      <c r="BZ12" s="80" t="str">
        <f t="shared" si="19"/>
        <v/>
      </c>
      <c r="CA12" s="80" t="str">
        <f t="shared" si="19"/>
        <v/>
      </c>
      <c r="CB12" s="80" t="str">
        <f t="shared" si="19"/>
        <v/>
      </c>
      <c r="CC12" s="80" t="str">
        <f t="shared" si="19"/>
        <v/>
      </c>
      <c r="CD12" s="80" t="str">
        <f t="shared" si="19"/>
        <v/>
      </c>
      <c r="CE12" s="80" t="str">
        <f t="shared" si="19"/>
        <v/>
      </c>
      <c r="CF12" s="80" t="str">
        <f t="shared" si="19"/>
        <v/>
      </c>
      <c r="CG12" s="80" t="str">
        <f t="shared" si="19"/>
        <v/>
      </c>
      <c r="CH12" s="80" t="str">
        <f t="shared" si="19"/>
        <v/>
      </c>
      <c r="CI12" s="80" t="str">
        <f t="shared" si="19"/>
        <v/>
      </c>
      <c r="CJ12" s="80" t="str">
        <f t="shared" si="19"/>
        <v/>
      </c>
      <c r="CK12" s="80" t="str">
        <f t="shared" si="19"/>
        <v/>
      </c>
      <c r="CL12" s="80" t="str">
        <f t="shared" si="19"/>
        <v/>
      </c>
      <c r="CM12" s="80" t="str">
        <f t="shared" si="19"/>
        <v/>
      </c>
      <c r="CN12" s="80" t="str">
        <f t="shared" si="19"/>
        <v/>
      </c>
      <c r="CO12" s="80" t="str">
        <f t="shared" si="19"/>
        <v/>
      </c>
      <c r="CP12" s="80" t="str">
        <f t="shared" si="19"/>
        <v/>
      </c>
      <c r="CQ12" s="80" t="str">
        <f t="shared" si="19"/>
        <v/>
      </c>
      <c r="CR12" s="80" t="str">
        <f t="shared" si="19"/>
        <v/>
      </c>
      <c r="CS12" s="80" t="str">
        <f t="shared" si="19"/>
        <v/>
      </c>
      <c r="CT12" s="80" t="str">
        <f t="shared" si="19"/>
        <v/>
      </c>
      <c r="CU12" s="80" t="str">
        <f t="shared" si="19"/>
        <v/>
      </c>
      <c r="CV12" s="80" t="str">
        <f t="shared" si="19"/>
        <v/>
      </c>
      <c r="CW12" s="80" t="str">
        <f t="shared" si="19"/>
        <v/>
      </c>
      <c r="CX12" s="80" t="str">
        <f t="shared" si="19"/>
        <v/>
      </c>
      <c r="CY12" s="80" t="str">
        <f t="shared" si="19"/>
        <v/>
      </c>
      <c r="CZ12" s="80" t="str">
        <f t="shared" si="19"/>
        <v/>
      </c>
      <c r="DA12" s="80" t="str">
        <f>IF(AND(DA13&gt;INDEX(休憩1,$E12,1),DA13&lt;=INDEX(休憩1,$E12,2)),1,IF(AND(DA13&gt;INDEX(休憩2,$E12,1),DA13&lt;=INDEX(休憩2,$E12,2)),1,IF(AND(DA13&gt;INDEX(休憩3,$E12,1),DA13&lt;=INDEX(休憩3,$E12,2)),1,IF(AND(DA13&gt;INDEX(休憩4,$E12,1),DA13&lt;=INDEX(休憩4,$E12,2)),1,IF(AND(DA13&gt;INDEX(休憩5,$E12,1),DA13&lt;=INDEX(休憩5,$E12,2)),1,IF(AND(DA13&gt;INDEX(休憩6,$E12,1),DA13&lt;=INDEX(休憩6,$E12,2)),1,""))))))</f>
        <v/>
      </c>
      <c r="DB12" s="102"/>
    </row>
    <row r="13" spans="2:106" s="11" customFormat="1" ht="14.1" customHeight="1" thickTop="1">
      <c r="B13" s="95" t="s">
        <v>98</v>
      </c>
      <c r="C13" s="87"/>
      <c r="D13" s="87"/>
      <c r="E13" s="12"/>
      <c r="F13" s="12"/>
      <c r="G13" s="12"/>
      <c r="H13" s="92" t="s">
        <v>127</v>
      </c>
      <c r="I13" s="13">
        <f>ROUND((DAY(I14)*24*60+HOUR(I14)*60+MINUTE(I14))/60,2)</f>
        <v>0</v>
      </c>
      <c r="J13" s="14">
        <f t="shared" ref="J13:BU13" si="20">ROUND((DAY(J14)*24*60+HOUR(J14)*60+MINUTE(J14))/60,2)</f>
        <v>0.25</v>
      </c>
      <c r="K13" s="14">
        <f t="shared" si="20"/>
        <v>0.5</v>
      </c>
      <c r="L13" s="14">
        <f t="shared" si="20"/>
        <v>0.75</v>
      </c>
      <c r="M13" s="14">
        <f t="shared" si="20"/>
        <v>1</v>
      </c>
      <c r="N13" s="14">
        <f t="shared" si="20"/>
        <v>1.25</v>
      </c>
      <c r="O13" s="14">
        <f t="shared" si="20"/>
        <v>1.5</v>
      </c>
      <c r="P13" s="14">
        <f t="shared" si="20"/>
        <v>1.75</v>
      </c>
      <c r="Q13" s="14">
        <f t="shared" si="20"/>
        <v>2</v>
      </c>
      <c r="R13" s="14">
        <f t="shared" si="20"/>
        <v>2.25</v>
      </c>
      <c r="S13" s="14">
        <f t="shared" si="20"/>
        <v>2.5</v>
      </c>
      <c r="T13" s="14">
        <f t="shared" si="20"/>
        <v>2.75</v>
      </c>
      <c r="U13" s="14">
        <f t="shared" si="20"/>
        <v>3</v>
      </c>
      <c r="V13" s="14">
        <f t="shared" si="20"/>
        <v>3.25</v>
      </c>
      <c r="W13" s="14">
        <f t="shared" si="20"/>
        <v>3.5</v>
      </c>
      <c r="X13" s="14">
        <f t="shared" si="20"/>
        <v>3.75</v>
      </c>
      <c r="Y13" s="15">
        <f t="shared" si="20"/>
        <v>4</v>
      </c>
      <c r="Z13" s="14">
        <f t="shared" si="20"/>
        <v>4.25</v>
      </c>
      <c r="AA13" s="14">
        <f t="shared" si="20"/>
        <v>4.5</v>
      </c>
      <c r="AB13" s="14">
        <f t="shared" si="20"/>
        <v>4.75</v>
      </c>
      <c r="AC13" s="14">
        <f t="shared" si="20"/>
        <v>5</v>
      </c>
      <c r="AD13" s="14">
        <f t="shared" si="20"/>
        <v>5.25</v>
      </c>
      <c r="AE13" s="14">
        <f t="shared" si="20"/>
        <v>5.5</v>
      </c>
      <c r="AF13" s="14">
        <f t="shared" si="20"/>
        <v>5.75</v>
      </c>
      <c r="AG13" s="14">
        <f t="shared" si="20"/>
        <v>6</v>
      </c>
      <c r="AH13" s="14">
        <f t="shared" si="20"/>
        <v>6.25</v>
      </c>
      <c r="AI13" s="14">
        <f t="shared" si="20"/>
        <v>6.5</v>
      </c>
      <c r="AJ13" s="14">
        <f t="shared" si="20"/>
        <v>6.75</v>
      </c>
      <c r="AK13" s="14">
        <f t="shared" si="20"/>
        <v>7</v>
      </c>
      <c r="AL13" s="14">
        <f t="shared" si="20"/>
        <v>7.25</v>
      </c>
      <c r="AM13" s="14">
        <f t="shared" si="20"/>
        <v>7.5</v>
      </c>
      <c r="AN13" s="14">
        <f t="shared" si="20"/>
        <v>7.75</v>
      </c>
      <c r="AO13" s="14">
        <f t="shared" si="20"/>
        <v>8</v>
      </c>
      <c r="AP13" s="14">
        <f t="shared" si="20"/>
        <v>8.25</v>
      </c>
      <c r="AQ13" s="14">
        <f t="shared" si="20"/>
        <v>8.5</v>
      </c>
      <c r="AR13" s="14">
        <f t="shared" si="20"/>
        <v>8.75</v>
      </c>
      <c r="AS13" s="14">
        <f t="shared" si="20"/>
        <v>9</v>
      </c>
      <c r="AT13" s="14">
        <f t="shared" si="20"/>
        <v>9.25</v>
      </c>
      <c r="AU13" s="14">
        <f t="shared" si="20"/>
        <v>9.5</v>
      </c>
      <c r="AV13" s="14">
        <f t="shared" si="20"/>
        <v>9.75</v>
      </c>
      <c r="AW13" s="15">
        <f t="shared" si="20"/>
        <v>10</v>
      </c>
      <c r="AX13" s="16">
        <f t="shared" si="20"/>
        <v>10.25</v>
      </c>
      <c r="AY13" s="16">
        <f t="shared" si="20"/>
        <v>10.5</v>
      </c>
      <c r="AZ13" s="16">
        <f t="shared" si="20"/>
        <v>10.75</v>
      </c>
      <c r="BA13" s="17">
        <f t="shared" si="20"/>
        <v>11</v>
      </c>
      <c r="BB13" s="14">
        <f t="shared" si="20"/>
        <v>11.25</v>
      </c>
      <c r="BC13" s="14">
        <f t="shared" si="20"/>
        <v>11.5</v>
      </c>
      <c r="BD13" s="14">
        <f t="shared" si="20"/>
        <v>11.75</v>
      </c>
      <c r="BE13" s="15">
        <f t="shared" si="20"/>
        <v>12</v>
      </c>
      <c r="BF13" s="14">
        <f t="shared" si="20"/>
        <v>12.25</v>
      </c>
      <c r="BG13" s="14">
        <f t="shared" si="20"/>
        <v>12.5</v>
      </c>
      <c r="BH13" s="14">
        <f t="shared" si="20"/>
        <v>12.75</v>
      </c>
      <c r="BI13" s="15">
        <f t="shared" si="20"/>
        <v>13</v>
      </c>
      <c r="BJ13" s="14">
        <f t="shared" si="20"/>
        <v>13.25</v>
      </c>
      <c r="BK13" s="14">
        <f t="shared" si="20"/>
        <v>13.5</v>
      </c>
      <c r="BL13" s="14">
        <f t="shared" si="20"/>
        <v>13.75</v>
      </c>
      <c r="BM13" s="14">
        <f t="shared" si="20"/>
        <v>14</v>
      </c>
      <c r="BN13" s="14">
        <f t="shared" si="20"/>
        <v>14.25</v>
      </c>
      <c r="BO13" s="14">
        <f t="shared" si="20"/>
        <v>14.5</v>
      </c>
      <c r="BP13" s="14">
        <f t="shared" si="20"/>
        <v>14.75</v>
      </c>
      <c r="BQ13" s="14">
        <f t="shared" si="20"/>
        <v>15</v>
      </c>
      <c r="BR13" s="14">
        <f t="shared" si="20"/>
        <v>15.25</v>
      </c>
      <c r="BS13" s="14">
        <f t="shared" si="20"/>
        <v>15.5</v>
      </c>
      <c r="BT13" s="14">
        <f t="shared" si="20"/>
        <v>15.75</v>
      </c>
      <c r="BU13" s="14">
        <f t="shared" si="20"/>
        <v>16</v>
      </c>
      <c r="BV13" s="14">
        <f t="shared" ref="BV13:DA13" si="21">ROUND((DAY(BV14)*24*60+HOUR(BV14)*60+MINUTE(BV14))/60,2)</f>
        <v>16.25</v>
      </c>
      <c r="BW13" s="14">
        <f t="shared" si="21"/>
        <v>16.5</v>
      </c>
      <c r="BX13" s="14">
        <f t="shared" si="21"/>
        <v>16.75</v>
      </c>
      <c r="BY13" s="14">
        <f t="shared" si="21"/>
        <v>17</v>
      </c>
      <c r="BZ13" s="14">
        <f t="shared" si="21"/>
        <v>17.25</v>
      </c>
      <c r="CA13" s="14">
        <f t="shared" si="21"/>
        <v>17.5</v>
      </c>
      <c r="CB13" s="14">
        <f t="shared" si="21"/>
        <v>17.75</v>
      </c>
      <c r="CC13" s="14">
        <f t="shared" si="21"/>
        <v>18</v>
      </c>
      <c r="CD13" s="14">
        <f t="shared" si="21"/>
        <v>18.25</v>
      </c>
      <c r="CE13" s="14">
        <f t="shared" si="21"/>
        <v>18.5</v>
      </c>
      <c r="CF13" s="14">
        <f t="shared" si="21"/>
        <v>18.75</v>
      </c>
      <c r="CG13" s="14">
        <f t="shared" si="21"/>
        <v>19</v>
      </c>
      <c r="CH13" s="14">
        <f t="shared" si="21"/>
        <v>19.25</v>
      </c>
      <c r="CI13" s="14">
        <f t="shared" si="21"/>
        <v>19.5</v>
      </c>
      <c r="CJ13" s="14">
        <f t="shared" si="21"/>
        <v>19.75</v>
      </c>
      <c r="CK13" s="14">
        <f t="shared" si="21"/>
        <v>20</v>
      </c>
      <c r="CL13" s="14">
        <f t="shared" si="21"/>
        <v>20.25</v>
      </c>
      <c r="CM13" s="14">
        <f t="shared" si="21"/>
        <v>20.5</v>
      </c>
      <c r="CN13" s="14">
        <f t="shared" si="21"/>
        <v>20.75</v>
      </c>
      <c r="CO13" s="14">
        <f t="shared" si="21"/>
        <v>21</v>
      </c>
      <c r="CP13" s="14">
        <f t="shared" si="21"/>
        <v>21.25</v>
      </c>
      <c r="CQ13" s="14">
        <f t="shared" si="21"/>
        <v>21.5</v>
      </c>
      <c r="CR13" s="14">
        <f t="shared" si="21"/>
        <v>21.75</v>
      </c>
      <c r="CS13" s="14">
        <f t="shared" si="21"/>
        <v>22</v>
      </c>
      <c r="CT13" s="14">
        <f t="shared" si="21"/>
        <v>22.25</v>
      </c>
      <c r="CU13" s="14">
        <f t="shared" si="21"/>
        <v>22.5</v>
      </c>
      <c r="CV13" s="14">
        <f t="shared" si="21"/>
        <v>22.75</v>
      </c>
      <c r="CW13" s="14">
        <f t="shared" si="21"/>
        <v>23</v>
      </c>
      <c r="CX13" s="14">
        <f t="shared" si="21"/>
        <v>23.25</v>
      </c>
      <c r="CY13" s="14">
        <f t="shared" si="21"/>
        <v>23.5</v>
      </c>
      <c r="CZ13" s="14">
        <f t="shared" si="21"/>
        <v>23.75</v>
      </c>
      <c r="DA13" s="14">
        <f t="shared" si="21"/>
        <v>24</v>
      </c>
      <c r="DB13" s="104"/>
    </row>
    <row r="14" spans="2:106" ht="14.1" customHeight="1" thickBot="1">
      <c r="B14" s="94"/>
      <c r="C14" s="94"/>
      <c r="D14" s="94"/>
      <c r="E14" s="12"/>
      <c r="F14" s="12"/>
      <c r="G14" s="81" t="s">
        <v>93</v>
      </c>
      <c r="H14" s="92" t="s">
        <v>128</v>
      </c>
      <c r="I14" s="93">
        <f>INDEX(始終INDEX,2,1)</f>
        <v>0</v>
      </c>
      <c r="J14" s="86">
        <f t="shared" ref="J14:BU14" si="22">I14+TIME(0,15,0)</f>
        <v>1.0416666666666666E-2</v>
      </c>
      <c r="K14" s="86">
        <f t="shared" si="22"/>
        <v>2.0833333333333332E-2</v>
      </c>
      <c r="L14" s="86">
        <f t="shared" si="22"/>
        <v>3.125E-2</v>
      </c>
      <c r="M14" s="86">
        <f t="shared" si="22"/>
        <v>4.1666666666666664E-2</v>
      </c>
      <c r="N14" s="86">
        <f t="shared" si="22"/>
        <v>5.2083333333333329E-2</v>
      </c>
      <c r="O14" s="86">
        <f t="shared" si="22"/>
        <v>6.2499999999999993E-2</v>
      </c>
      <c r="P14" s="86">
        <f t="shared" si="22"/>
        <v>7.2916666666666657E-2</v>
      </c>
      <c r="Q14" s="86">
        <f t="shared" si="22"/>
        <v>8.3333333333333329E-2</v>
      </c>
      <c r="R14" s="86">
        <f t="shared" si="22"/>
        <v>9.375E-2</v>
      </c>
      <c r="S14" s="86">
        <f t="shared" si="22"/>
        <v>0.10416666666666667</v>
      </c>
      <c r="T14" s="86">
        <f t="shared" si="22"/>
        <v>0.11458333333333334</v>
      </c>
      <c r="U14" s="86">
        <f t="shared" si="22"/>
        <v>0.125</v>
      </c>
      <c r="V14" s="86">
        <f t="shared" si="22"/>
        <v>0.13541666666666666</v>
      </c>
      <c r="W14" s="86">
        <f t="shared" si="22"/>
        <v>0.14583333333333331</v>
      </c>
      <c r="X14" s="86">
        <f t="shared" si="22"/>
        <v>0.15624999999999997</v>
      </c>
      <c r="Y14" s="88">
        <f t="shared" si="22"/>
        <v>0.16666666666666663</v>
      </c>
      <c r="Z14" s="86">
        <f t="shared" si="22"/>
        <v>0.17708333333333329</v>
      </c>
      <c r="AA14" s="86">
        <f t="shared" si="22"/>
        <v>0.18749999999999994</v>
      </c>
      <c r="AB14" s="86">
        <f t="shared" si="22"/>
        <v>0.1979166666666666</v>
      </c>
      <c r="AC14" s="86">
        <f t="shared" si="22"/>
        <v>0.20833333333333326</v>
      </c>
      <c r="AD14" s="86">
        <f t="shared" si="22"/>
        <v>0.21874999999999992</v>
      </c>
      <c r="AE14" s="86">
        <f t="shared" si="22"/>
        <v>0.22916666666666657</v>
      </c>
      <c r="AF14" s="86">
        <f t="shared" si="22"/>
        <v>0.23958333333333323</v>
      </c>
      <c r="AG14" s="86">
        <f t="shared" si="22"/>
        <v>0.24999999999999989</v>
      </c>
      <c r="AH14" s="86">
        <f t="shared" si="22"/>
        <v>0.26041666666666657</v>
      </c>
      <c r="AI14" s="86">
        <f t="shared" si="22"/>
        <v>0.27083333333333326</v>
      </c>
      <c r="AJ14" s="86">
        <f t="shared" si="22"/>
        <v>0.28124999999999994</v>
      </c>
      <c r="AK14" s="86">
        <f t="shared" si="22"/>
        <v>0.29166666666666663</v>
      </c>
      <c r="AL14" s="86">
        <f t="shared" si="22"/>
        <v>0.30208333333333331</v>
      </c>
      <c r="AM14" s="86">
        <f t="shared" si="22"/>
        <v>0.3125</v>
      </c>
      <c r="AN14" s="86">
        <f t="shared" si="22"/>
        <v>0.32291666666666669</v>
      </c>
      <c r="AO14" s="86">
        <f t="shared" si="22"/>
        <v>0.33333333333333337</v>
      </c>
      <c r="AP14" s="86">
        <f t="shared" si="22"/>
        <v>0.34375000000000006</v>
      </c>
      <c r="AQ14" s="86">
        <f t="shared" si="22"/>
        <v>0.35416666666666674</v>
      </c>
      <c r="AR14" s="86">
        <f t="shared" si="22"/>
        <v>0.36458333333333343</v>
      </c>
      <c r="AS14" s="86">
        <f t="shared" si="22"/>
        <v>0.37500000000000011</v>
      </c>
      <c r="AT14" s="86">
        <f t="shared" si="22"/>
        <v>0.3854166666666668</v>
      </c>
      <c r="AU14" s="86">
        <f t="shared" si="22"/>
        <v>0.39583333333333348</v>
      </c>
      <c r="AV14" s="86">
        <f t="shared" si="22"/>
        <v>0.40625000000000017</v>
      </c>
      <c r="AW14" s="88">
        <f t="shared" si="22"/>
        <v>0.41666666666666685</v>
      </c>
      <c r="AX14" s="90">
        <f t="shared" si="22"/>
        <v>0.42708333333333354</v>
      </c>
      <c r="AY14" s="90">
        <f t="shared" si="22"/>
        <v>0.43750000000000022</v>
      </c>
      <c r="AZ14" s="90">
        <f t="shared" si="22"/>
        <v>0.44791666666666691</v>
      </c>
      <c r="BA14" s="91">
        <f t="shared" si="22"/>
        <v>0.45833333333333359</v>
      </c>
      <c r="BB14" s="86">
        <f t="shared" si="22"/>
        <v>0.46875000000000028</v>
      </c>
      <c r="BC14" s="86">
        <f t="shared" si="22"/>
        <v>0.47916666666666696</v>
      </c>
      <c r="BD14" s="86">
        <f t="shared" si="22"/>
        <v>0.48958333333333365</v>
      </c>
      <c r="BE14" s="88">
        <f t="shared" si="22"/>
        <v>0.50000000000000033</v>
      </c>
      <c r="BF14" s="89">
        <f t="shared" si="22"/>
        <v>0.51041666666666696</v>
      </c>
      <c r="BG14" s="86">
        <f t="shared" si="22"/>
        <v>0.52083333333333359</v>
      </c>
      <c r="BH14" s="86">
        <f t="shared" si="22"/>
        <v>0.53125000000000022</v>
      </c>
      <c r="BI14" s="88">
        <f t="shared" si="22"/>
        <v>0.54166666666666685</v>
      </c>
      <c r="BJ14" s="86">
        <f t="shared" si="22"/>
        <v>0.55208333333333348</v>
      </c>
      <c r="BK14" s="86">
        <f t="shared" si="22"/>
        <v>0.56250000000000011</v>
      </c>
      <c r="BL14" s="86">
        <f t="shared" si="22"/>
        <v>0.57291666666666674</v>
      </c>
      <c r="BM14" s="86">
        <f t="shared" si="22"/>
        <v>0.58333333333333337</v>
      </c>
      <c r="BN14" s="86">
        <f t="shared" si="22"/>
        <v>0.59375</v>
      </c>
      <c r="BO14" s="86">
        <f t="shared" si="22"/>
        <v>0.60416666666666663</v>
      </c>
      <c r="BP14" s="86">
        <f t="shared" si="22"/>
        <v>0.61458333333333326</v>
      </c>
      <c r="BQ14" s="86">
        <f t="shared" si="22"/>
        <v>0.62499999999999989</v>
      </c>
      <c r="BR14" s="86">
        <f t="shared" si="22"/>
        <v>0.63541666666666652</v>
      </c>
      <c r="BS14" s="86">
        <f t="shared" si="22"/>
        <v>0.64583333333333315</v>
      </c>
      <c r="BT14" s="86">
        <f t="shared" si="22"/>
        <v>0.65624999999999978</v>
      </c>
      <c r="BU14" s="86">
        <f t="shared" si="22"/>
        <v>0.66666666666666641</v>
      </c>
      <c r="BV14" s="86">
        <f t="shared" ref="BV14:DA14" si="23">BU14+TIME(0,15,0)</f>
        <v>0.67708333333333304</v>
      </c>
      <c r="BW14" s="86">
        <f t="shared" si="23"/>
        <v>0.68749999999999967</v>
      </c>
      <c r="BX14" s="86">
        <f t="shared" si="23"/>
        <v>0.6979166666666663</v>
      </c>
      <c r="BY14" s="86">
        <f t="shared" si="23"/>
        <v>0.70833333333333293</v>
      </c>
      <c r="BZ14" s="86">
        <f t="shared" si="23"/>
        <v>0.71874999999999956</v>
      </c>
      <c r="CA14" s="86">
        <f t="shared" si="23"/>
        <v>0.72916666666666619</v>
      </c>
      <c r="CB14" s="86">
        <f t="shared" si="23"/>
        <v>0.73958333333333282</v>
      </c>
      <c r="CC14" s="86">
        <f t="shared" si="23"/>
        <v>0.74999999999999944</v>
      </c>
      <c r="CD14" s="86">
        <f t="shared" si="23"/>
        <v>0.76041666666666607</v>
      </c>
      <c r="CE14" s="86">
        <f t="shared" si="23"/>
        <v>0.7708333333333327</v>
      </c>
      <c r="CF14" s="86">
        <f t="shared" si="23"/>
        <v>0.78124999999999933</v>
      </c>
      <c r="CG14" s="86">
        <f t="shared" si="23"/>
        <v>0.79166666666666596</v>
      </c>
      <c r="CH14" s="86">
        <f t="shared" si="23"/>
        <v>0.80208333333333259</v>
      </c>
      <c r="CI14" s="86">
        <f t="shared" si="23"/>
        <v>0.81249999999999922</v>
      </c>
      <c r="CJ14" s="86">
        <f t="shared" si="23"/>
        <v>0.82291666666666585</v>
      </c>
      <c r="CK14" s="86">
        <f t="shared" si="23"/>
        <v>0.83333333333333248</v>
      </c>
      <c r="CL14" s="86">
        <f t="shared" si="23"/>
        <v>0.84374999999999911</v>
      </c>
      <c r="CM14" s="86">
        <f t="shared" si="23"/>
        <v>0.85416666666666574</v>
      </c>
      <c r="CN14" s="86">
        <f t="shared" si="23"/>
        <v>0.86458333333333237</v>
      </c>
      <c r="CO14" s="86">
        <f t="shared" si="23"/>
        <v>0.874999999999999</v>
      </c>
      <c r="CP14" s="86">
        <f t="shared" si="23"/>
        <v>0.88541666666666563</v>
      </c>
      <c r="CQ14" s="86">
        <f t="shared" si="23"/>
        <v>0.89583333333333226</v>
      </c>
      <c r="CR14" s="86">
        <f t="shared" si="23"/>
        <v>0.90624999999999889</v>
      </c>
      <c r="CS14" s="86">
        <f t="shared" si="23"/>
        <v>0.91666666666666552</v>
      </c>
      <c r="CT14" s="86">
        <f t="shared" si="23"/>
        <v>0.92708333333333215</v>
      </c>
      <c r="CU14" s="86">
        <f t="shared" si="23"/>
        <v>0.93749999999999878</v>
      </c>
      <c r="CV14" s="86">
        <f t="shared" si="23"/>
        <v>0.94791666666666541</v>
      </c>
      <c r="CW14" s="86">
        <f t="shared" si="23"/>
        <v>0.95833333333333204</v>
      </c>
      <c r="CX14" s="86">
        <f t="shared" si="23"/>
        <v>0.96874999999999867</v>
      </c>
      <c r="CY14" s="86">
        <f t="shared" si="23"/>
        <v>0.9791666666666653</v>
      </c>
      <c r="CZ14" s="86">
        <f t="shared" si="23"/>
        <v>0.98958333333333193</v>
      </c>
      <c r="DA14" s="86">
        <f t="shared" si="23"/>
        <v>0.99999999999999856</v>
      </c>
      <c r="DB14" s="105"/>
    </row>
    <row r="15" spans="2:106" ht="14.1" customHeight="1" thickBot="1">
      <c r="B15" s="10"/>
      <c r="C15" s="10"/>
      <c r="D15" s="1"/>
      <c r="E15" s="1"/>
      <c r="F15" s="1"/>
      <c r="G15" s="82" t="str">
        <f>INDEX(日標準INDEX,2,1)</f>
        <v/>
      </c>
      <c r="H15" s="92"/>
      <c r="I15" s="96"/>
      <c r="J15" s="97"/>
      <c r="K15" s="97"/>
      <c r="L15" s="97"/>
      <c r="M15" s="97"/>
      <c r="N15" s="97"/>
      <c r="O15" s="97"/>
      <c r="P15" s="97"/>
      <c r="Q15" s="97"/>
      <c r="R15" s="97"/>
      <c r="S15" s="97"/>
      <c r="T15" s="97"/>
      <c r="U15" s="97"/>
      <c r="V15" s="97"/>
      <c r="W15" s="97"/>
      <c r="X15" s="97"/>
      <c r="Y15" s="98"/>
      <c r="Z15" s="97"/>
      <c r="AA15" s="97"/>
      <c r="AB15" s="97"/>
      <c r="AC15" s="97"/>
      <c r="AD15" s="97"/>
      <c r="AE15" s="97"/>
      <c r="AF15" s="97"/>
      <c r="AG15" s="97"/>
      <c r="AH15" s="97"/>
      <c r="AI15" s="97"/>
      <c r="AJ15" s="97"/>
      <c r="AK15" s="97"/>
      <c r="AL15" s="97"/>
      <c r="AM15" s="97"/>
      <c r="AN15" s="97"/>
      <c r="AO15" s="97"/>
      <c r="AP15" s="97"/>
      <c r="AQ15" s="97"/>
      <c r="AR15" s="97"/>
      <c r="AS15" s="97"/>
      <c r="AT15" s="97"/>
      <c r="AU15" s="97"/>
      <c r="AV15" s="97"/>
      <c r="AW15" s="98"/>
      <c r="AX15" s="99"/>
      <c r="AY15" s="99"/>
      <c r="AZ15" s="99"/>
      <c r="BA15" s="100"/>
      <c r="BB15" s="97"/>
      <c r="BC15" s="97"/>
      <c r="BD15" s="97"/>
      <c r="BE15" s="98"/>
      <c r="BF15" s="97"/>
      <c r="BG15" s="97"/>
      <c r="BH15" s="97"/>
      <c r="BI15" s="98"/>
      <c r="BJ15" s="97"/>
      <c r="BK15" s="97"/>
      <c r="BL15" s="97"/>
      <c r="BM15" s="97"/>
      <c r="BN15" s="97"/>
      <c r="BO15" s="97"/>
      <c r="BP15" s="97"/>
      <c r="BQ15" s="97"/>
      <c r="BR15" s="97"/>
      <c r="BS15" s="97"/>
      <c r="BT15" s="97"/>
      <c r="BU15" s="97"/>
      <c r="BV15" s="97"/>
      <c r="BW15" s="97"/>
      <c r="BX15" s="97"/>
      <c r="BY15" s="97"/>
      <c r="BZ15" s="97"/>
      <c r="CA15" s="97"/>
      <c r="CB15" s="97"/>
      <c r="CC15" s="97"/>
      <c r="CD15" s="97"/>
      <c r="CE15" s="97"/>
      <c r="CF15" s="97"/>
      <c r="CG15" s="97"/>
      <c r="CH15" s="97"/>
      <c r="CI15" s="97"/>
      <c r="CJ15" s="97"/>
      <c r="CK15" s="97"/>
      <c r="CL15" s="97"/>
      <c r="CM15" s="97"/>
      <c r="CN15" s="97"/>
      <c r="CO15" s="97"/>
      <c r="CP15" s="97"/>
      <c r="CQ15" s="97"/>
      <c r="CR15" s="97"/>
      <c r="CS15" s="97"/>
      <c r="CT15" s="97"/>
      <c r="CU15" s="97"/>
      <c r="CV15" s="97"/>
      <c r="CW15" s="97"/>
      <c r="CX15" s="97"/>
      <c r="CY15" s="97"/>
      <c r="CZ15" s="97"/>
      <c r="DA15" s="97"/>
      <c r="DB15" s="106"/>
    </row>
    <row r="16" spans="2:106" ht="14.1" customHeight="1" thickBot="1">
      <c r="B16" s="18"/>
      <c r="C16" s="18"/>
      <c r="D16" s="1" t="s">
        <v>3</v>
      </c>
      <c r="E16" s="2"/>
      <c r="F16" s="1" t="s">
        <v>4</v>
      </c>
      <c r="G16" s="3" t="s">
        <v>95</v>
      </c>
      <c r="H16" s="19" t="s">
        <v>90</v>
      </c>
      <c r="I16" s="20">
        <v>1</v>
      </c>
      <c r="J16" s="21">
        <f t="shared" ref="J16:BU16" si="24">I16+1</f>
        <v>2</v>
      </c>
      <c r="K16" s="21">
        <f t="shared" si="24"/>
        <v>3</v>
      </c>
      <c r="L16" s="21">
        <f t="shared" si="24"/>
        <v>4</v>
      </c>
      <c r="M16" s="21">
        <f t="shared" si="24"/>
        <v>5</v>
      </c>
      <c r="N16" s="21">
        <f t="shared" si="24"/>
        <v>6</v>
      </c>
      <c r="O16" s="21">
        <f t="shared" si="24"/>
        <v>7</v>
      </c>
      <c r="P16" s="21">
        <f t="shared" si="24"/>
        <v>8</v>
      </c>
      <c r="Q16" s="21">
        <f t="shared" si="24"/>
        <v>9</v>
      </c>
      <c r="R16" s="21">
        <f t="shared" si="24"/>
        <v>10</v>
      </c>
      <c r="S16" s="21">
        <f t="shared" si="24"/>
        <v>11</v>
      </c>
      <c r="T16" s="21">
        <f t="shared" si="24"/>
        <v>12</v>
      </c>
      <c r="U16" s="21">
        <f t="shared" si="24"/>
        <v>13</v>
      </c>
      <c r="V16" s="21">
        <f t="shared" si="24"/>
        <v>14</v>
      </c>
      <c r="W16" s="21">
        <f t="shared" si="24"/>
        <v>15</v>
      </c>
      <c r="X16" s="21">
        <f t="shared" si="24"/>
        <v>16</v>
      </c>
      <c r="Y16" s="22">
        <f t="shared" si="24"/>
        <v>17</v>
      </c>
      <c r="Z16" s="21">
        <f t="shared" si="24"/>
        <v>18</v>
      </c>
      <c r="AA16" s="21">
        <f t="shared" si="24"/>
        <v>19</v>
      </c>
      <c r="AB16" s="21">
        <f t="shared" si="24"/>
        <v>20</v>
      </c>
      <c r="AC16" s="21">
        <f t="shared" si="24"/>
        <v>21</v>
      </c>
      <c r="AD16" s="21">
        <f t="shared" si="24"/>
        <v>22</v>
      </c>
      <c r="AE16" s="21">
        <f t="shared" si="24"/>
        <v>23</v>
      </c>
      <c r="AF16" s="21">
        <f t="shared" si="24"/>
        <v>24</v>
      </c>
      <c r="AG16" s="21">
        <f t="shared" si="24"/>
        <v>25</v>
      </c>
      <c r="AH16" s="21">
        <f t="shared" si="24"/>
        <v>26</v>
      </c>
      <c r="AI16" s="21">
        <f t="shared" si="24"/>
        <v>27</v>
      </c>
      <c r="AJ16" s="21">
        <f t="shared" si="24"/>
        <v>28</v>
      </c>
      <c r="AK16" s="21">
        <f t="shared" si="24"/>
        <v>29</v>
      </c>
      <c r="AL16" s="21">
        <f t="shared" si="24"/>
        <v>30</v>
      </c>
      <c r="AM16" s="21">
        <f t="shared" si="24"/>
        <v>31</v>
      </c>
      <c r="AN16" s="21">
        <f t="shared" si="24"/>
        <v>32</v>
      </c>
      <c r="AO16" s="21">
        <f t="shared" si="24"/>
        <v>33</v>
      </c>
      <c r="AP16" s="21">
        <f t="shared" si="24"/>
        <v>34</v>
      </c>
      <c r="AQ16" s="21">
        <f t="shared" si="24"/>
        <v>35</v>
      </c>
      <c r="AR16" s="21">
        <f t="shared" si="24"/>
        <v>36</v>
      </c>
      <c r="AS16" s="21">
        <f t="shared" si="24"/>
        <v>37</v>
      </c>
      <c r="AT16" s="21">
        <f t="shared" si="24"/>
        <v>38</v>
      </c>
      <c r="AU16" s="21">
        <f t="shared" si="24"/>
        <v>39</v>
      </c>
      <c r="AV16" s="21">
        <f t="shared" si="24"/>
        <v>40</v>
      </c>
      <c r="AW16" s="22">
        <f t="shared" si="24"/>
        <v>41</v>
      </c>
      <c r="AX16" s="23">
        <f t="shared" si="24"/>
        <v>42</v>
      </c>
      <c r="AY16" s="23">
        <f t="shared" si="24"/>
        <v>43</v>
      </c>
      <c r="AZ16" s="23">
        <f t="shared" si="24"/>
        <v>44</v>
      </c>
      <c r="BA16" s="24">
        <f t="shared" si="24"/>
        <v>45</v>
      </c>
      <c r="BB16" s="21">
        <f t="shared" si="24"/>
        <v>46</v>
      </c>
      <c r="BC16" s="21">
        <f t="shared" si="24"/>
        <v>47</v>
      </c>
      <c r="BD16" s="21">
        <f t="shared" si="24"/>
        <v>48</v>
      </c>
      <c r="BE16" s="22">
        <f t="shared" si="24"/>
        <v>49</v>
      </c>
      <c r="BF16" s="21">
        <f t="shared" si="24"/>
        <v>50</v>
      </c>
      <c r="BG16" s="21">
        <f t="shared" si="24"/>
        <v>51</v>
      </c>
      <c r="BH16" s="21">
        <f t="shared" si="24"/>
        <v>52</v>
      </c>
      <c r="BI16" s="22">
        <f t="shared" si="24"/>
        <v>53</v>
      </c>
      <c r="BJ16" s="21">
        <f t="shared" si="24"/>
        <v>54</v>
      </c>
      <c r="BK16" s="21">
        <f t="shared" si="24"/>
        <v>55</v>
      </c>
      <c r="BL16" s="21">
        <f t="shared" si="24"/>
        <v>56</v>
      </c>
      <c r="BM16" s="21">
        <f t="shared" si="24"/>
        <v>57</v>
      </c>
      <c r="BN16" s="21">
        <f t="shared" si="24"/>
        <v>58</v>
      </c>
      <c r="BO16" s="21">
        <f t="shared" si="24"/>
        <v>59</v>
      </c>
      <c r="BP16" s="21">
        <f t="shared" si="24"/>
        <v>60</v>
      </c>
      <c r="BQ16" s="21">
        <f t="shared" si="24"/>
        <v>61</v>
      </c>
      <c r="BR16" s="21">
        <f t="shared" si="24"/>
        <v>62</v>
      </c>
      <c r="BS16" s="21">
        <f t="shared" si="24"/>
        <v>63</v>
      </c>
      <c r="BT16" s="21">
        <f t="shared" si="24"/>
        <v>64</v>
      </c>
      <c r="BU16" s="21">
        <f t="shared" si="24"/>
        <v>65</v>
      </c>
      <c r="BV16" s="21">
        <f t="shared" ref="BV16:CV16" si="25">BU16+1</f>
        <v>66</v>
      </c>
      <c r="BW16" s="21">
        <f t="shared" si="25"/>
        <v>67</v>
      </c>
      <c r="BX16" s="21">
        <f t="shared" si="25"/>
        <v>68</v>
      </c>
      <c r="BY16" s="21">
        <f t="shared" si="25"/>
        <v>69</v>
      </c>
      <c r="BZ16" s="21">
        <f t="shared" si="25"/>
        <v>70</v>
      </c>
      <c r="CA16" s="21">
        <f t="shared" si="25"/>
        <v>71</v>
      </c>
      <c r="CB16" s="21">
        <f t="shared" si="25"/>
        <v>72</v>
      </c>
      <c r="CC16" s="21">
        <f t="shared" si="25"/>
        <v>73</v>
      </c>
      <c r="CD16" s="21">
        <f t="shared" si="25"/>
        <v>74</v>
      </c>
      <c r="CE16" s="21">
        <f t="shared" si="25"/>
        <v>75</v>
      </c>
      <c r="CF16" s="21">
        <f t="shared" si="25"/>
        <v>76</v>
      </c>
      <c r="CG16" s="21">
        <f t="shared" si="25"/>
        <v>77</v>
      </c>
      <c r="CH16" s="21">
        <f t="shared" si="25"/>
        <v>78</v>
      </c>
      <c r="CI16" s="21">
        <f t="shared" si="25"/>
        <v>79</v>
      </c>
      <c r="CJ16" s="21">
        <f t="shared" si="25"/>
        <v>80</v>
      </c>
      <c r="CK16" s="21">
        <f t="shared" si="25"/>
        <v>81</v>
      </c>
      <c r="CL16" s="21">
        <f t="shared" si="25"/>
        <v>82</v>
      </c>
      <c r="CM16" s="21">
        <f t="shared" si="25"/>
        <v>83</v>
      </c>
      <c r="CN16" s="21">
        <f t="shared" si="25"/>
        <v>84</v>
      </c>
      <c r="CO16" s="21">
        <f t="shared" si="25"/>
        <v>85</v>
      </c>
      <c r="CP16" s="21">
        <f t="shared" si="25"/>
        <v>86</v>
      </c>
      <c r="CQ16" s="21">
        <f t="shared" si="25"/>
        <v>87</v>
      </c>
      <c r="CR16" s="21">
        <f t="shared" si="25"/>
        <v>88</v>
      </c>
      <c r="CS16" s="21">
        <f t="shared" si="25"/>
        <v>89</v>
      </c>
      <c r="CT16" s="21">
        <f t="shared" si="25"/>
        <v>90</v>
      </c>
      <c r="CU16" s="21">
        <f t="shared" si="25"/>
        <v>91</v>
      </c>
      <c r="CV16" s="21">
        <f t="shared" si="25"/>
        <v>92</v>
      </c>
      <c r="CW16" s="21">
        <f>CV16+1</f>
        <v>93</v>
      </c>
      <c r="CX16" s="21">
        <f>CW16+1</f>
        <v>94</v>
      </c>
      <c r="CY16" s="21">
        <f>CX16+1</f>
        <v>95</v>
      </c>
      <c r="CZ16" s="21">
        <f>CY16+1</f>
        <v>96</v>
      </c>
      <c r="DA16" s="21">
        <f>CZ16+1</f>
        <v>97</v>
      </c>
      <c r="DB16" s="107"/>
    </row>
    <row r="17" spans="2:106" ht="14.1" customHeight="1" thickTop="1">
      <c r="B17" s="61">
        <f>ROUND((DAY(D17)*24*60+HOUR(D17)*60+MINUTE(D17))/60,2)</f>
        <v>0</v>
      </c>
      <c r="C17" s="62">
        <f>ROUND((DAY(F17)*24*60+HOUR(F17)*60+MINUTE(F17))/60,2)</f>
        <v>0</v>
      </c>
      <c r="D17" s="63">
        <f>INDEX(始終INDEX,2,1)</f>
        <v>0</v>
      </c>
      <c r="E17" s="64" t="s">
        <v>96</v>
      </c>
      <c r="F17" s="65">
        <f>INDEX(始終INDEX,2,2)</f>
        <v>0</v>
      </c>
      <c r="G17" s="66" t="s">
        <v>43</v>
      </c>
      <c r="H17" s="67">
        <v>11</v>
      </c>
      <c r="I17" s="51">
        <f t="shared" ref="I17:AN17" si="26">IF(I$13&lt;$B17,"***",IF(I$13=$B17,0,IF(I$12=1,H17,H17+0.25)))</f>
        <v>0</v>
      </c>
      <c r="J17" s="52">
        <f t="shared" si="26"/>
        <v>0.25</v>
      </c>
      <c r="K17" s="52">
        <f t="shared" si="26"/>
        <v>0.5</v>
      </c>
      <c r="L17" s="52">
        <f t="shared" si="26"/>
        <v>0.75</v>
      </c>
      <c r="M17" s="52">
        <f t="shared" si="26"/>
        <v>1</v>
      </c>
      <c r="N17" s="52">
        <f t="shared" si="26"/>
        <v>1.25</v>
      </c>
      <c r="O17" s="52">
        <f t="shared" si="26"/>
        <v>1.5</v>
      </c>
      <c r="P17" s="52">
        <f t="shared" si="26"/>
        <v>1.75</v>
      </c>
      <c r="Q17" s="52">
        <f t="shared" si="26"/>
        <v>2</v>
      </c>
      <c r="R17" s="52">
        <f t="shared" si="26"/>
        <v>2.25</v>
      </c>
      <c r="S17" s="52">
        <f t="shared" si="26"/>
        <v>2.5</v>
      </c>
      <c r="T17" s="52">
        <f t="shared" si="26"/>
        <v>2.75</v>
      </c>
      <c r="U17" s="52">
        <f t="shared" si="26"/>
        <v>3</v>
      </c>
      <c r="V17" s="52">
        <f t="shared" si="26"/>
        <v>3.25</v>
      </c>
      <c r="W17" s="52">
        <f t="shared" si="26"/>
        <v>3.5</v>
      </c>
      <c r="X17" s="52">
        <f t="shared" si="26"/>
        <v>3.75</v>
      </c>
      <c r="Y17" s="52">
        <f t="shared" si="26"/>
        <v>4</v>
      </c>
      <c r="Z17" s="52">
        <f t="shared" si="26"/>
        <v>4.25</v>
      </c>
      <c r="AA17" s="52">
        <f t="shared" si="26"/>
        <v>4.5</v>
      </c>
      <c r="AB17" s="52">
        <f t="shared" si="26"/>
        <v>4.75</v>
      </c>
      <c r="AC17" s="52">
        <f t="shared" si="26"/>
        <v>5</v>
      </c>
      <c r="AD17" s="52">
        <f t="shared" si="26"/>
        <v>5.25</v>
      </c>
      <c r="AE17" s="52">
        <f t="shared" si="26"/>
        <v>5.5</v>
      </c>
      <c r="AF17" s="52">
        <f t="shared" si="26"/>
        <v>5.75</v>
      </c>
      <c r="AG17" s="52">
        <f t="shared" si="26"/>
        <v>6</v>
      </c>
      <c r="AH17" s="52">
        <f t="shared" si="26"/>
        <v>6.25</v>
      </c>
      <c r="AI17" s="52">
        <f t="shared" si="26"/>
        <v>6.5</v>
      </c>
      <c r="AJ17" s="52">
        <f t="shared" si="26"/>
        <v>6.75</v>
      </c>
      <c r="AK17" s="52">
        <f t="shared" si="26"/>
        <v>7</v>
      </c>
      <c r="AL17" s="52">
        <f t="shared" si="26"/>
        <v>7.25</v>
      </c>
      <c r="AM17" s="52">
        <f t="shared" si="26"/>
        <v>7.5</v>
      </c>
      <c r="AN17" s="52">
        <f t="shared" si="26"/>
        <v>7.75</v>
      </c>
      <c r="AO17" s="52">
        <f t="shared" ref="AO17:BT17" si="27">IF(AO$13&lt;$B17,"***",IF(AO$13=$B17,0,IF(AO$12=1,AN17,AN17+0.25)))</f>
        <v>8</v>
      </c>
      <c r="AP17" s="52">
        <f t="shared" si="27"/>
        <v>8.25</v>
      </c>
      <c r="AQ17" s="52">
        <f t="shared" si="27"/>
        <v>8.5</v>
      </c>
      <c r="AR17" s="52">
        <f t="shared" si="27"/>
        <v>8.75</v>
      </c>
      <c r="AS17" s="52">
        <f t="shared" si="27"/>
        <v>9</v>
      </c>
      <c r="AT17" s="52">
        <f t="shared" si="27"/>
        <v>9.25</v>
      </c>
      <c r="AU17" s="52">
        <f t="shared" si="27"/>
        <v>9.5</v>
      </c>
      <c r="AV17" s="52">
        <f t="shared" si="27"/>
        <v>9.75</v>
      </c>
      <c r="AW17" s="52">
        <f t="shared" si="27"/>
        <v>10</v>
      </c>
      <c r="AX17" s="52">
        <f t="shared" si="27"/>
        <v>10.25</v>
      </c>
      <c r="AY17" s="52">
        <f t="shared" si="27"/>
        <v>10.5</v>
      </c>
      <c r="AZ17" s="52">
        <f t="shared" si="27"/>
        <v>10.75</v>
      </c>
      <c r="BA17" s="52">
        <f t="shared" si="27"/>
        <v>11</v>
      </c>
      <c r="BB17" s="52">
        <f t="shared" si="27"/>
        <v>11.25</v>
      </c>
      <c r="BC17" s="52">
        <f t="shared" si="27"/>
        <v>11.5</v>
      </c>
      <c r="BD17" s="52">
        <f t="shared" si="27"/>
        <v>11.75</v>
      </c>
      <c r="BE17" s="52">
        <f t="shared" si="27"/>
        <v>12</v>
      </c>
      <c r="BF17" s="52">
        <f t="shared" si="27"/>
        <v>12.25</v>
      </c>
      <c r="BG17" s="52">
        <f t="shared" si="27"/>
        <v>12.5</v>
      </c>
      <c r="BH17" s="52">
        <f t="shared" si="27"/>
        <v>12.75</v>
      </c>
      <c r="BI17" s="53">
        <f t="shared" si="27"/>
        <v>13</v>
      </c>
      <c r="BJ17" s="52">
        <f t="shared" si="27"/>
        <v>13.25</v>
      </c>
      <c r="BK17" s="52">
        <f t="shared" si="27"/>
        <v>13.5</v>
      </c>
      <c r="BL17" s="52">
        <f t="shared" si="27"/>
        <v>13.75</v>
      </c>
      <c r="BM17" s="52">
        <f t="shared" si="27"/>
        <v>14</v>
      </c>
      <c r="BN17" s="52">
        <f t="shared" si="27"/>
        <v>14.25</v>
      </c>
      <c r="BO17" s="52">
        <f t="shared" si="27"/>
        <v>14.5</v>
      </c>
      <c r="BP17" s="52">
        <f t="shared" si="27"/>
        <v>14.75</v>
      </c>
      <c r="BQ17" s="52">
        <f t="shared" si="27"/>
        <v>15</v>
      </c>
      <c r="BR17" s="52">
        <f t="shared" si="27"/>
        <v>15.25</v>
      </c>
      <c r="BS17" s="52">
        <f t="shared" si="27"/>
        <v>15.5</v>
      </c>
      <c r="BT17" s="52">
        <f t="shared" si="27"/>
        <v>15.75</v>
      </c>
      <c r="BU17" s="52">
        <f t="shared" ref="BU17:DA17" si="28">IF(BU$13&lt;$B17,"***",IF(BU$13=$B17,0,IF(BU$12=1,BT17,BT17+0.25)))</f>
        <v>16</v>
      </c>
      <c r="BV17" s="52">
        <f t="shared" si="28"/>
        <v>16.25</v>
      </c>
      <c r="BW17" s="52">
        <f t="shared" si="28"/>
        <v>16.5</v>
      </c>
      <c r="BX17" s="52">
        <f t="shared" si="28"/>
        <v>16.75</v>
      </c>
      <c r="BY17" s="52">
        <f t="shared" si="28"/>
        <v>17</v>
      </c>
      <c r="BZ17" s="52">
        <f t="shared" si="28"/>
        <v>17.25</v>
      </c>
      <c r="CA17" s="52">
        <f t="shared" si="28"/>
        <v>17.5</v>
      </c>
      <c r="CB17" s="52">
        <f t="shared" si="28"/>
        <v>17.75</v>
      </c>
      <c r="CC17" s="52">
        <f t="shared" si="28"/>
        <v>18</v>
      </c>
      <c r="CD17" s="52">
        <f t="shared" si="28"/>
        <v>18.25</v>
      </c>
      <c r="CE17" s="52">
        <f t="shared" si="28"/>
        <v>18.5</v>
      </c>
      <c r="CF17" s="52">
        <f t="shared" si="28"/>
        <v>18.75</v>
      </c>
      <c r="CG17" s="52">
        <f t="shared" si="28"/>
        <v>19</v>
      </c>
      <c r="CH17" s="52">
        <f t="shared" si="28"/>
        <v>19.25</v>
      </c>
      <c r="CI17" s="52">
        <f t="shared" si="28"/>
        <v>19.5</v>
      </c>
      <c r="CJ17" s="52">
        <f t="shared" si="28"/>
        <v>19.75</v>
      </c>
      <c r="CK17" s="52">
        <f t="shared" si="28"/>
        <v>20</v>
      </c>
      <c r="CL17" s="52">
        <f t="shared" si="28"/>
        <v>20.25</v>
      </c>
      <c r="CM17" s="52">
        <f t="shared" si="28"/>
        <v>20.5</v>
      </c>
      <c r="CN17" s="52">
        <f t="shared" si="28"/>
        <v>20.75</v>
      </c>
      <c r="CO17" s="52">
        <f t="shared" si="28"/>
        <v>21</v>
      </c>
      <c r="CP17" s="52">
        <f t="shared" si="28"/>
        <v>21.25</v>
      </c>
      <c r="CQ17" s="52">
        <f t="shared" si="28"/>
        <v>21.5</v>
      </c>
      <c r="CR17" s="52">
        <f t="shared" si="28"/>
        <v>21.75</v>
      </c>
      <c r="CS17" s="52">
        <f t="shared" si="28"/>
        <v>22</v>
      </c>
      <c r="CT17" s="52">
        <f t="shared" si="28"/>
        <v>22.25</v>
      </c>
      <c r="CU17" s="52">
        <f t="shared" si="28"/>
        <v>22.5</v>
      </c>
      <c r="CV17" s="52">
        <f t="shared" si="28"/>
        <v>22.75</v>
      </c>
      <c r="CW17" s="52">
        <f t="shared" si="28"/>
        <v>23</v>
      </c>
      <c r="CX17" s="52">
        <f t="shared" si="28"/>
        <v>23.25</v>
      </c>
      <c r="CY17" s="52">
        <f t="shared" si="28"/>
        <v>23.5</v>
      </c>
      <c r="CZ17" s="52">
        <f t="shared" si="28"/>
        <v>23.75</v>
      </c>
      <c r="DA17" s="52">
        <f t="shared" si="28"/>
        <v>24</v>
      </c>
      <c r="DB17" s="108"/>
    </row>
    <row r="18" spans="2:106" ht="14.1" customHeight="1">
      <c r="B18" s="31"/>
      <c r="C18" s="32"/>
      <c r="D18" s="33"/>
      <c r="E18" s="4"/>
      <c r="F18" s="34"/>
      <c r="G18" s="5" t="s">
        <v>32</v>
      </c>
      <c r="H18" s="35">
        <f>H17+1</f>
        <v>12</v>
      </c>
      <c r="I18" s="54">
        <f>IF(I17="***","",IF(I17&gt;$G$15,INT((I17-$G$15)/0.25)*0.25,0))</f>
        <v>0</v>
      </c>
      <c r="J18" s="30">
        <f t="shared" ref="J18:AO18" si="29">IF(J17="****","",IF(J17&gt;$G$15,INT((J17-$G$15)/0.25)*0.25,0))</f>
        <v>0</v>
      </c>
      <c r="K18" s="30">
        <f t="shared" si="29"/>
        <v>0</v>
      </c>
      <c r="L18" s="30">
        <f t="shared" si="29"/>
        <v>0</v>
      </c>
      <c r="M18" s="30">
        <f t="shared" si="29"/>
        <v>0</v>
      </c>
      <c r="N18" s="30">
        <f t="shared" si="29"/>
        <v>0</v>
      </c>
      <c r="O18" s="30">
        <f t="shared" si="29"/>
        <v>0</v>
      </c>
      <c r="P18" s="30">
        <f t="shared" si="29"/>
        <v>0</v>
      </c>
      <c r="Q18" s="30">
        <f t="shared" si="29"/>
        <v>0</v>
      </c>
      <c r="R18" s="30">
        <f t="shared" si="29"/>
        <v>0</v>
      </c>
      <c r="S18" s="30">
        <f t="shared" si="29"/>
        <v>0</v>
      </c>
      <c r="T18" s="30">
        <f t="shared" si="29"/>
        <v>0</v>
      </c>
      <c r="U18" s="30">
        <f t="shared" si="29"/>
        <v>0</v>
      </c>
      <c r="V18" s="30">
        <f t="shared" si="29"/>
        <v>0</v>
      </c>
      <c r="W18" s="30">
        <f t="shared" si="29"/>
        <v>0</v>
      </c>
      <c r="X18" s="30">
        <f t="shared" si="29"/>
        <v>0</v>
      </c>
      <c r="Y18" s="30">
        <f t="shared" si="29"/>
        <v>0</v>
      </c>
      <c r="Z18" s="30">
        <f t="shared" si="29"/>
        <v>0</v>
      </c>
      <c r="AA18" s="30">
        <f t="shared" si="29"/>
        <v>0</v>
      </c>
      <c r="AB18" s="30">
        <f t="shared" si="29"/>
        <v>0</v>
      </c>
      <c r="AC18" s="30">
        <f t="shared" si="29"/>
        <v>0</v>
      </c>
      <c r="AD18" s="30">
        <f t="shared" si="29"/>
        <v>0</v>
      </c>
      <c r="AE18" s="30">
        <f t="shared" si="29"/>
        <v>0</v>
      </c>
      <c r="AF18" s="30">
        <f t="shared" si="29"/>
        <v>0</v>
      </c>
      <c r="AG18" s="30">
        <f t="shared" si="29"/>
        <v>0</v>
      </c>
      <c r="AH18" s="30">
        <f t="shared" si="29"/>
        <v>0</v>
      </c>
      <c r="AI18" s="30">
        <f t="shared" si="29"/>
        <v>0</v>
      </c>
      <c r="AJ18" s="30">
        <f t="shared" si="29"/>
        <v>0</v>
      </c>
      <c r="AK18" s="30">
        <f t="shared" si="29"/>
        <v>0</v>
      </c>
      <c r="AL18" s="30">
        <f t="shared" si="29"/>
        <v>0</v>
      </c>
      <c r="AM18" s="30">
        <f t="shared" si="29"/>
        <v>0</v>
      </c>
      <c r="AN18" s="30">
        <f t="shared" si="29"/>
        <v>0</v>
      </c>
      <c r="AO18" s="30">
        <f t="shared" si="29"/>
        <v>0</v>
      </c>
      <c r="AP18" s="30">
        <f t="shared" ref="AP18:BU18" si="30">IF(AP17="****","",IF(AP17&gt;$G$15,INT((AP17-$G$15)/0.25)*0.25,0))</f>
        <v>0</v>
      </c>
      <c r="AQ18" s="30">
        <f t="shared" si="30"/>
        <v>0</v>
      </c>
      <c r="AR18" s="30">
        <f t="shared" si="30"/>
        <v>0</v>
      </c>
      <c r="AS18" s="30">
        <f t="shared" si="30"/>
        <v>0</v>
      </c>
      <c r="AT18" s="30">
        <f t="shared" si="30"/>
        <v>0</v>
      </c>
      <c r="AU18" s="30">
        <f t="shared" si="30"/>
        <v>0</v>
      </c>
      <c r="AV18" s="30">
        <f t="shared" si="30"/>
        <v>0</v>
      </c>
      <c r="AW18" s="30">
        <f t="shared" si="30"/>
        <v>0</v>
      </c>
      <c r="AX18" s="30">
        <f t="shared" si="30"/>
        <v>0</v>
      </c>
      <c r="AY18" s="30">
        <f t="shared" si="30"/>
        <v>0</v>
      </c>
      <c r="AZ18" s="30">
        <f t="shared" si="30"/>
        <v>0</v>
      </c>
      <c r="BA18" s="30">
        <f t="shared" si="30"/>
        <v>0</v>
      </c>
      <c r="BB18" s="30">
        <f t="shared" si="30"/>
        <v>0</v>
      </c>
      <c r="BC18" s="30">
        <f t="shared" si="30"/>
        <v>0</v>
      </c>
      <c r="BD18" s="30">
        <f t="shared" si="30"/>
        <v>0</v>
      </c>
      <c r="BE18" s="30">
        <f t="shared" si="30"/>
        <v>0</v>
      </c>
      <c r="BF18" s="30">
        <f t="shared" si="30"/>
        <v>0</v>
      </c>
      <c r="BG18" s="30">
        <f t="shared" si="30"/>
        <v>0</v>
      </c>
      <c r="BH18" s="30">
        <f t="shared" si="30"/>
        <v>0</v>
      </c>
      <c r="BI18" s="45">
        <f t="shared" si="30"/>
        <v>0</v>
      </c>
      <c r="BJ18" s="30">
        <f t="shared" si="30"/>
        <v>0</v>
      </c>
      <c r="BK18" s="30">
        <f t="shared" si="30"/>
        <v>0</v>
      </c>
      <c r="BL18" s="30">
        <f t="shared" si="30"/>
        <v>0</v>
      </c>
      <c r="BM18" s="30">
        <f t="shared" si="30"/>
        <v>0</v>
      </c>
      <c r="BN18" s="30">
        <f t="shared" si="30"/>
        <v>0</v>
      </c>
      <c r="BO18" s="30">
        <f t="shared" si="30"/>
        <v>0</v>
      </c>
      <c r="BP18" s="30">
        <f t="shared" si="30"/>
        <v>0</v>
      </c>
      <c r="BQ18" s="30">
        <f t="shared" si="30"/>
        <v>0</v>
      </c>
      <c r="BR18" s="30">
        <f t="shared" si="30"/>
        <v>0</v>
      </c>
      <c r="BS18" s="30">
        <f t="shared" si="30"/>
        <v>0</v>
      </c>
      <c r="BT18" s="30">
        <f t="shared" si="30"/>
        <v>0</v>
      </c>
      <c r="BU18" s="30">
        <f t="shared" si="30"/>
        <v>0</v>
      </c>
      <c r="BV18" s="30">
        <f t="shared" ref="BV18:DA18" si="31">IF(BV17="****","",IF(BV17&gt;$G$15,INT((BV17-$G$15)/0.25)*0.25,0))</f>
        <v>0</v>
      </c>
      <c r="BW18" s="30">
        <f t="shared" si="31"/>
        <v>0</v>
      </c>
      <c r="BX18" s="30">
        <f t="shared" si="31"/>
        <v>0</v>
      </c>
      <c r="BY18" s="30">
        <f t="shared" si="31"/>
        <v>0</v>
      </c>
      <c r="BZ18" s="30">
        <f t="shared" si="31"/>
        <v>0</v>
      </c>
      <c r="CA18" s="30">
        <f t="shared" si="31"/>
        <v>0</v>
      </c>
      <c r="CB18" s="30">
        <f t="shared" si="31"/>
        <v>0</v>
      </c>
      <c r="CC18" s="30">
        <f t="shared" si="31"/>
        <v>0</v>
      </c>
      <c r="CD18" s="30">
        <f t="shared" si="31"/>
        <v>0</v>
      </c>
      <c r="CE18" s="30">
        <f t="shared" si="31"/>
        <v>0</v>
      </c>
      <c r="CF18" s="30">
        <f t="shared" si="31"/>
        <v>0</v>
      </c>
      <c r="CG18" s="30">
        <f t="shared" si="31"/>
        <v>0</v>
      </c>
      <c r="CH18" s="30">
        <f t="shared" si="31"/>
        <v>0</v>
      </c>
      <c r="CI18" s="30">
        <f t="shared" si="31"/>
        <v>0</v>
      </c>
      <c r="CJ18" s="30">
        <f t="shared" si="31"/>
        <v>0</v>
      </c>
      <c r="CK18" s="30">
        <f t="shared" si="31"/>
        <v>0</v>
      </c>
      <c r="CL18" s="30">
        <f t="shared" si="31"/>
        <v>0</v>
      </c>
      <c r="CM18" s="30">
        <f t="shared" si="31"/>
        <v>0</v>
      </c>
      <c r="CN18" s="30">
        <f t="shared" si="31"/>
        <v>0</v>
      </c>
      <c r="CO18" s="30">
        <f t="shared" si="31"/>
        <v>0</v>
      </c>
      <c r="CP18" s="30">
        <f t="shared" si="31"/>
        <v>0</v>
      </c>
      <c r="CQ18" s="30">
        <f t="shared" si="31"/>
        <v>0</v>
      </c>
      <c r="CR18" s="30">
        <f t="shared" si="31"/>
        <v>0</v>
      </c>
      <c r="CS18" s="30">
        <f t="shared" si="31"/>
        <v>0</v>
      </c>
      <c r="CT18" s="30">
        <f t="shared" si="31"/>
        <v>0</v>
      </c>
      <c r="CU18" s="30">
        <f t="shared" si="31"/>
        <v>0</v>
      </c>
      <c r="CV18" s="30">
        <f t="shared" si="31"/>
        <v>0</v>
      </c>
      <c r="CW18" s="30">
        <f t="shared" si="31"/>
        <v>0</v>
      </c>
      <c r="CX18" s="30">
        <f t="shared" si="31"/>
        <v>0</v>
      </c>
      <c r="CY18" s="30">
        <f t="shared" si="31"/>
        <v>0</v>
      </c>
      <c r="CZ18" s="30">
        <f t="shared" si="31"/>
        <v>0</v>
      </c>
      <c r="DA18" s="30">
        <f t="shared" si="31"/>
        <v>0</v>
      </c>
      <c r="DB18" s="109"/>
    </row>
    <row r="19" spans="2:106" ht="14.1" customHeight="1" thickBot="1">
      <c r="B19" s="36"/>
      <c r="C19" s="37"/>
      <c r="D19" s="38"/>
      <c r="E19" s="39"/>
      <c r="F19" s="40"/>
      <c r="G19" s="8" t="s">
        <v>33</v>
      </c>
      <c r="H19" s="41">
        <f>H18+1</f>
        <v>13</v>
      </c>
      <c r="I19" s="112" t="str">
        <f t="shared" ref="I19:AN19" si="32">IF(OR(I17=0,I17="****"),"",IF(I$13&lt;22.25,"",IF(I$13&gt;29,H19,SUM(H19,I17,-H17))))</f>
        <v/>
      </c>
      <c r="J19" s="113" t="str">
        <f t="shared" si="32"/>
        <v/>
      </c>
      <c r="K19" s="113" t="str">
        <f t="shared" si="32"/>
        <v/>
      </c>
      <c r="L19" s="113" t="str">
        <f t="shared" si="32"/>
        <v/>
      </c>
      <c r="M19" s="113" t="str">
        <f t="shared" si="32"/>
        <v/>
      </c>
      <c r="N19" s="113" t="str">
        <f t="shared" si="32"/>
        <v/>
      </c>
      <c r="O19" s="113" t="str">
        <f t="shared" si="32"/>
        <v/>
      </c>
      <c r="P19" s="113" t="str">
        <f t="shared" si="32"/>
        <v/>
      </c>
      <c r="Q19" s="113" t="str">
        <f t="shared" si="32"/>
        <v/>
      </c>
      <c r="R19" s="113" t="str">
        <f t="shared" si="32"/>
        <v/>
      </c>
      <c r="S19" s="113" t="str">
        <f t="shared" si="32"/>
        <v/>
      </c>
      <c r="T19" s="113" t="str">
        <f t="shared" si="32"/>
        <v/>
      </c>
      <c r="U19" s="113" t="str">
        <f t="shared" si="32"/>
        <v/>
      </c>
      <c r="V19" s="113" t="str">
        <f t="shared" si="32"/>
        <v/>
      </c>
      <c r="W19" s="113" t="str">
        <f t="shared" si="32"/>
        <v/>
      </c>
      <c r="X19" s="113" t="str">
        <f t="shared" si="32"/>
        <v/>
      </c>
      <c r="Y19" s="113" t="str">
        <f t="shared" si="32"/>
        <v/>
      </c>
      <c r="Z19" s="113" t="str">
        <f t="shared" si="32"/>
        <v/>
      </c>
      <c r="AA19" s="113" t="str">
        <f t="shared" si="32"/>
        <v/>
      </c>
      <c r="AB19" s="113" t="str">
        <f t="shared" si="32"/>
        <v/>
      </c>
      <c r="AC19" s="113" t="str">
        <f t="shared" si="32"/>
        <v/>
      </c>
      <c r="AD19" s="113" t="str">
        <f t="shared" si="32"/>
        <v/>
      </c>
      <c r="AE19" s="113" t="str">
        <f t="shared" si="32"/>
        <v/>
      </c>
      <c r="AF19" s="113" t="str">
        <f t="shared" si="32"/>
        <v/>
      </c>
      <c r="AG19" s="113" t="str">
        <f t="shared" si="32"/>
        <v/>
      </c>
      <c r="AH19" s="113" t="str">
        <f t="shared" si="32"/>
        <v/>
      </c>
      <c r="AI19" s="113" t="str">
        <f t="shared" si="32"/>
        <v/>
      </c>
      <c r="AJ19" s="113" t="str">
        <f t="shared" si="32"/>
        <v/>
      </c>
      <c r="AK19" s="113" t="str">
        <f t="shared" si="32"/>
        <v/>
      </c>
      <c r="AL19" s="113" t="str">
        <f t="shared" si="32"/>
        <v/>
      </c>
      <c r="AM19" s="113" t="str">
        <f t="shared" si="32"/>
        <v/>
      </c>
      <c r="AN19" s="113" t="str">
        <f t="shared" si="32"/>
        <v/>
      </c>
      <c r="AO19" s="113" t="str">
        <f t="shared" ref="AO19:BT19" si="33">IF(OR(AO17=0,AO17="****"),"",IF(AO$13&lt;22.25,"",IF(AO$13&gt;29,AN19,SUM(AN19,AO17,-AN17))))</f>
        <v/>
      </c>
      <c r="AP19" s="113" t="str">
        <f t="shared" si="33"/>
        <v/>
      </c>
      <c r="AQ19" s="113" t="str">
        <f t="shared" si="33"/>
        <v/>
      </c>
      <c r="AR19" s="113" t="str">
        <f t="shared" si="33"/>
        <v/>
      </c>
      <c r="AS19" s="113" t="str">
        <f t="shared" si="33"/>
        <v/>
      </c>
      <c r="AT19" s="113" t="str">
        <f t="shared" si="33"/>
        <v/>
      </c>
      <c r="AU19" s="113" t="str">
        <f t="shared" si="33"/>
        <v/>
      </c>
      <c r="AV19" s="113" t="str">
        <f t="shared" si="33"/>
        <v/>
      </c>
      <c r="AW19" s="113" t="str">
        <f t="shared" si="33"/>
        <v/>
      </c>
      <c r="AX19" s="113" t="str">
        <f t="shared" si="33"/>
        <v/>
      </c>
      <c r="AY19" s="113" t="str">
        <f t="shared" si="33"/>
        <v/>
      </c>
      <c r="AZ19" s="113" t="str">
        <f t="shared" si="33"/>
        <v/>
      </c>
      <c r="BA19" s="113" t="str">
        <f t="shared" si="33"/>
        <v/>
      </c>
      <c r="BB19" s="113" t="str">
        <f t="shared" si="33"/>
        <v/>
      </c>
      <c r="BC19" s="113" t="str">
        <f t="shared" si="33"/>
        <v/>
      </c>
      <c r="BD19" s="113" t="str">
        <f t="shared" si="33"/>
        <v/>
      </c>
      <c r="BE19" s="113" t="str">
        <f t="shared" si="33"/>
        <v/>
      </c>
      <c r="BF19" s="113" t="str">
        <f t="shared" si="33"/>
        <v/>
      </c>
      <c r="BG19" s="113" t="str">
        <f t="shared" si="33"/>
        <v/>
      </c>
      <c r="BH19" s="113" t="str">
        <f t="shared" si="33"/>
        <v/>
      </c>
      <c r="BI19" s="114" t="str">
        <f t="shared" si="33"/>
        <v/>
      </c>
      <c r="BJ19" s="113" t="str">
        <f t="shared" si="33"/>
        <v/>
      </c>
      <c r="BK19" s="113" t="str">
        <f t="shared" si="33"/>
        <v/>
      </c>
      <c r="BL19" s="113" t="str">
        <f t="shared" si="33"/>
        <v/>
      </c>
      <c r="BM19" s="113" t="str">
        <f t="shared" si="33"/>
        <v/>
      </c>
      <c r="BN19" s="113" t="str">
        <f t="shared" si="33"/>
        <v/>
      </c>
      <c r="BO19" s="113" t="str">
        <f t="shared" si="33"/>
        <v/>
      </c>
      <c r="BP19" s="113" t="str">
        <f t="shared" si="33"/>
        <v/>
      </c>
      <c r="BQ19" s="113" t="str">
        <f t="shared" si="33"/>
        <v/>
      </c>
      <c r="BR19" s="113" t="str">
        <f t="shared" si="33"/>
        <v/>
      </c>
      <c r="BS19" s="113" t="str">
        <f t="shared" si="33"/>
        <v/>
      </c>
      <c r="BT19" s="113" t="str">
        <f t="shared" si="33"/>
        <v/>
      </c>
      <c r="BU19" s="113" t="str">
        <f t="shared" ref="BU19:DA19" si="34">IF(OR(BU17=0,BU17="****"),"",IF(BU$13&lt;22.25,"",IF(BU$13&gt;29,BT19,SUM(BT19,BU17,-BT17))))</f>
        <v/>
      </c>
      <c r="BV19" s="113" t="str">
        <f t="shared" si="34"/>
        <v/>
      </c>
      <c r="BW19" s="113" t="str">
        <f t="shared" si="34"/>
        <v/>
      </c>
      <c r="BX19" s="113" t="str">
        <f t="shared" si="34"/>
        <v/>
      </c>
      <c r="BY19" s="113" t="str">
        <f t="shared" si="34"/>
        <v/>
      </c>
      <c r="BZ19" s="113" t="str">
        <f t="shared" si="34"/>
        <v/>
      </c>
      <c r="CA19" s="113" t="str">
        <f t="shared" si="34"/>
        <v/>
      </c>
      <c r="CB19" s="113" t="str">
        <f t="shared" si="34"/>
        <v/>
      </c>
      <c r="CC19" s="113" t="str">
        <f t="shared" si="34"/>
        <v/>
      </c>
      <c r="CD19" s="113" t="str">
        <f t="shared" si="34"/>
        <v/>
      </c>
      <c r="CE19" s="113" t="str">
        <f t="shared" si="34"/>
        <v/>
      </c>
      <c r="CF19" s="113" t="str">
        <f t="shared" si="34"/>
        <v/>
      </c>
      <c r="CG19" s="113" t="str">
        <f t="shared" si="34"/>
        <v/>
      </c>
      <c r="CH19" s="113" t="str">
        <f t="shared" si="34"/>
        <v/>
      </c>
      <c r="CI19" s="113" t="str">
        <f t="shared" si="34"/>
        <v/>
      </c>
      <c r="CJ19" s="113" t="str">
        <f t="shared" si="34"/>
        <v/>
      </c>
      <c r="CK19" s="113" t="str">
        <f t="shared" si="34"/>
        <v/>
      </c>
      <c r="CL19" s="113" t="str">
        <f t="shared" si="34"/>
        <v/>
      </c>
      <c r="CM19" s="113" t="str">
        <f t="shared" si="34"/>
        <v/>
      </c>
      <c r="CN19" s="113" t="str">
        <f t="shared" si="34"/>
        <v/>
      </c>
      <c r="CO19" s="113" t="str">
        <f t="shared" si="34"/>
        <v/>
      </c>
      <c r="CP19" s="113" t="str">
        <f t="shared" si="34"/>
        <v/>
      </c>
      <c r="CQ19" s="113" t="str">
        <f t="shared" si="34"/>
        <v/>
      </c>
      <c r="CR19" s="113" t="str">
        <f t="shared" si="34"/>
        <v/>
      </c>
      <c r="CS19" s="113" t="str">
        <f t="shared" si="34"/>
        <v/>
      </c>
      <c r="CT19" s="113">
        <f t="shared" si="34"/>
        <v>0.25</v>
      </c>
      <c r="CU19" s="113">
        <f t="shared" si="34"/>
        <v>0.5</v>
      </c>
      <c r="CV19" s="113">
        <f t="shared" si="34"/>
        <v>0.75</v>
      </c>
      <c r="CW19" s="113">
        <f t="shared" si="34"/>
        <v>1</v>
      </c>
      <c r="CX19" s="113">
        <f t="shared" si="34"/>
        <v>1.25</v>
      </c>
      <c r="CY19" s="113">
        <f t="shared" si="34"/>
        <v>1.5</v>
      </c>
      <c r="CZ19" s="113">
        <f t="shared" si="34"/>
        <v>1.75</v>
      </c>
      <c r="DA19" s="113">
        <f t="shared" si="34"/>
        <v>2</v>
      </c>
      <c r="DB19" s="115"/>
    </row>
    <row r="20" spans="2:106" ht="13.6" thickTop="1"/>
    <row r="21" spans="2:106" ht="13.6" thickBot="1">
      <c r="E21" s="9" t="s">
        <v>90</v>
      </c>
    </row>
    <row r="22" spans="2:106" s="75" customFormat="1" ht="14.1" customHeight="1" thickBot="1">
      <c r="C22" s="76"/>
      <c r="D22" s="77"/>
      <c r="E22" s="85">
        <v>3</v>
      </c>
      <c r="F22" s="78"/>
      <c r="G22" s="79"/>
      <c r="H22" s="74" t="s">
        <v>91</v>
      </c>
      <c r="I22" s="80" t="str">
        <f t="shared" ref="I22:AN22" si="35">IF(AND(I23&gt;INDEX(休憩1,$E22,1),I23&lt;=INDEX(休憩1,$E22,2)),1,IF(AND(I23&gt;INDEX(休憩2,$E22,1),I23&lt;=INDEX(休憩2,$E22,2)),1,IF(AND(I23&gt;INDEX(休憩3,$E22,1),I23&lt;=INDEX(休憩3,$E22,2)),1,IF(AND(I23&gt;INDEX(休憩4,$E22,1),I23&lt;=INDEX(休憩4,$E22,2)),1,IF(AND(I23&gt;INDEX(休憩5,$E22,1),I23&lt;=INDEX(休憩5,$E22,2)),1,IF(AND(I23&gt;INDEX(休憩6,$E22,1),I23&lt;=INDEX(休憩6,$E22,2)),1,""))))))</f>
        <v/>
      </c>
      <c r="J22" s="80" t="str">
        <f t="shared" si="35"/>
        <v/>
      </c>
      <c r="K22" s="80" t="str">
        <f t="shared" si="35"/>
        <v/>
      </c>
      <c r="L22" s="80" t="str">
        <f t="shared" si="35"/>
        <v/>
      </c>
      <c r="M22" s="80" t="str">
        <f t="shared" si="35"/>
        <v/>
      </c>
      <c r="N22" s="80" t="str">
        <f t="shared" si="35"/>
        <v/>
      </c>
      <c r="O22" s="80" t="str">
        <f t="shared" si="35"/>
        <v/>
      </c>
      <c r="P22" s="80" t="str">
        <f t="shared" si="35"/>
        <v/>
      </c>
      <c r="Q22" s="80" t="str">
        <f t="shared" si="35"/>
        <v/>
      </c>
      <c r="R22" s="80" t="str">
        <f t="shared" si="35"/>
        <v/>
      </c>
      <c r="S22" s="80" t="str">
        <f t="shared" si="35"/>
        <v/>
      </c>
      <c r="T22" s="80" t="str">
        <f t="shared" si="35"/>
        <v/>
      </c>
      <c r="U22" s="80" t="str">
        <f t="shared" si="35"/>
        <v/>
      </c>
      <c r="V22" s="80" t="str">
        <f t="shared" si="35"/>
        <v/>
      </c>
      <c r="W22" s="80" t="str">
        <f t="shared" si="35"/>
        <v/>
      </c>
      <c r="X22" s="80" t="str">
        <f t="shared" si="35"/>
        <v/>
      </c>
      <c r="Y22" s="80" t="str">
        <f t="shared" si="35"/>
        <v/>
      </c>
      <c r="Z22" s="80" t="str">
        <f t="shared" si="35"/>
        <v/>
      </c>
      <c r="AA22" s="80" t="str">
        <f t="shared" si="35"/>
        <v/>
      </c>
      <c r="AB22" s="80" t="str">
        <f t="shared" si="35"/>
        <v/>
      </c>
      <c r="AC22" s="80" t="str">
        <f t="shared" si="35"/>
        <v/>
      </c>
      <c r="AD22" s="80" t="str">
        <f t="shared" si="35"/>
        <v/>
      </c>
      <c r="AE22" s="80" t="str">
        <f t="shared" si="35"/>
        <v/>
      </c>
      <c r="AF22" s="80" t="str">
        <f t="shared" si="35"/>
        <v/>
      </c>
      <c r="AG22" s="80" t="str">
        <f t="shared" si="35"/>
        <v/>
      </c>
      <c r="AH22" s="80" t="str">
        <f t="shared" si="35"/>
        <v/>
      </c>
      <c r="AI22" s="80" t="str">
        <f t="shared" si="35"/>
        <v/>
      </c>
      <c r="AJ22" s="80" t="str">
        <f t="shared" si="35"/>
        <v/>
      </c>
      <c r="AK22" s="80" t="str">
        <f t="shared" si="35"/>
        <v/>
      </c>
      <c r="AL22" s="80" t="str">
        <f t="shared" si="35"/>
        <v/>
      </c>
      <c r="AM22" s="80" t="str">
        <f t="shared" si="35"/>
        <v/>
      </c>
      <c r="AN22" s="80" t="str">
        <f t="shared" si="35"/>
        <v/>
      </c>
      <c r="AO22" s="80" t="str">
        <f t="shared" ref="AO22:BT22" si="36">IF(AND(AO23&gt;INDEX(休憩1,$E22,1),AO23&lt;=INDEX(休憩1,$E22,2)),1,IF(AND(AO23&gt;INDEX(休憩2,$E22,1),AO23&lt;=INDEX(休憩2,$E22,2)),1,IF(AND(AO23&gt;INDEX(休憩3,$E22,1),AO23&lt;=INDEX(休憩3,$E22,2)),1,IF(AND(AO23&gt;INDEX(休憩4,$E22,1),AO23&lt;=INDEX(休憩4,$E22,2)),1,IF(AND(AO23&gt;INDEX(休憩5,$E22,1),AO23&lt;=INDEX(休憩5,$E22,2)),1,IF(AND(AO23&gt;INDEX(休憩6,$E22,1),AO23&lt;=INDEX(休憩6,$E22,2)),1,""))))))</f>
        <v/>
      </c>
      <c r="AP22" s="80" t="str">
        <f t="shared" si="36"/>
        <v/>
      </c>
      <c r="AQ22" s="80" t="str">
        <f t="shared" si="36"/>
        <v/>
      </c>
      <c r="AR22" s="80" t="str">
        <f t="shared" si="36"/>
        <v/>
      </c>
      <c r="AS22" s="80" t="str">
        <f t="shared" si="36"/>
        <v/>
      </c>
      <c r="AT22" s="80" t="str">
        <f t="shared" si="36"/>
        <v/>
      </c>
      <c r="AU22" s="80" t="str">
        <f t="shared" si="36"/>
        <v/>
      </c>
      <c r="AV22" s="80" t="str">
        <f t="shared" si="36"/>
        <v/>
      </c>
      <c r="AW22" s="80" t="str">
        <f t="shared" si="36"/>
        <v/>
      </c>
      <c r="AX22" s="80" t="str">
        <f t="shared" si="36"/>
        <v/>
      </c>
      <c r="AY22" s="80" t="str">
        <f t="shared" si="36"/>
        <v/>
      </c>
      <c r="AZ22" s="80" t="str">
        <f t="shared" si="36"/>
        <v/>
      </c>
      <c r="BA22" s="80" t="str">
        <f t="shared" si="36"/>
        <v/>
      </c>
      <c r="BB22" s="80" t="str">
        <f t="shared" si="36"/>
        <v/>
      </c>
      <c r="BC22" s="80" t="str">
        <f t="shared" si="36"/>
        <v/>
      </c>
      <c r="BD22" s="80" t="str">
        <f t="shared" si="36"/>
        <v/>
      </c>
      <c r="BE22" s="80" t="str">
        <f t="shared" si="36"/>
        <v/>
      </c>
      <c r="BF22" s="80" t="str">
        <f t="shared" si="36"/>
        <v/>
      </c>
      <c r="BG22" s="80" t="str">
        <f t="shared" si="36"/>
        <v/>
      </c>
      <c r="BH22" s="80" t="str">
        <f t="shared" si="36"/>
        <v/>
      </c>
      <c r="BI22" s="80" t="str">
        <f t="shared" si="36"/>
        <v/>
      </c>
      <c r="BJ22" s="80" t="str">
        <f t="shared" si="36"/>
        <v/>
      </c>
      <c r="BK22" s="80" t="str">
        <f t="shared" si="36"/>
        <v/>
      </c>
      <c r="BL22" s="80" t="str">
        <f t="shared" si="36"/>
        <v/>
      </c>
      <c r="BM22" s="80" t="str">
        <f t="shared" si="36"/>
        <v/>
      </c>
      <c r="BN22" s="80" t="str">
        <f t="shared" si="36"/>
        <v/>
      </c>
      <c r="BO22" s="80" t="str">
        <f t="shared" si="36"/>
        <v/>
      </c>
      <c r="BP22" s="80" t="str">
        <f t="shared" si="36"/>
        <v/>
      </c>
      <c r="BQ22" s="80" t="str">
        <f t="shared" si="36"/>
        <v/>
      </c>
      <c r="BR22" s="80" t="str">
        <f t="shared" si="36"/>
        <v/>
      </c>
      <c r="BS22" s="80" t="str">
        <f t="shared" si="36"/>
        <v/>
      </c>
      <c r="BT22" s="80" t="str">
        <f t="shared" si="36"/>
        <v/>
      </c>
      <c r="BU22" s="80" t="str">
        <f t="shared" ref="BU22:CZ22" si="37">IF(AND(BU23&gt;INDEX(休憩1,$E22,1),BU23&lt;=INDEX(休憩1,$E22,2)),1,IF(AND(BU23&gt;INDEX(休憩2,$E22,1),BU23&lt;=INDEX(休憩2,$E22,2)),1,IF(AND(BU23&gt;INDEX(休憩3,$E22,1),BU23&lt;=INDEX(休憩3,$E22,2)),1,IF(AND(BU23&gt;INDEX(休憩4,$E22,1),BU23&lt;=INDEX(休憩4,$E22,2)),1,IF(AND(BU23&gt;INDEX(休憩5,$E22,1),BU23&lt;=INDEX(休憩5,$E22,2)),1,IF(AND(BU23&gt;INDEX(休憩6,$E22,1),BU23&lt;=INDEX(休憩6,$E22,2)),1,""))))))</f>
        <v/>
      </c>
      <c r="BV22" s="80" t="str">
        <f t="shared" si="37"/>
        <v/>
      </c>
      <c r="BW22" s="80" t="str">
        <f t="shared" si="37"/>
        <v/>
      </c>
      <c r="BX22" s="80" t="str">
        <f t="shared" si="37"/>
        <v/>
      </c>
      <c r="BY22" s="80" t="str">
        <f t="shared" si="37"/>
        <v/>
      </c>
      <c r="BZ22" s="80" t="str">
        <f t="shared" si="37"/>
        <v/>
      </c>
      <c r="CA22" s="80" t="str">
        <f t="shared" si="37"/>
        <v/>
      </c>
      <c r="CB22" s="80" t="str">
        <f t="shared" si="37"/>
        <v/>
      </c>
      <c r="CC22" s="80" t="str">
        <f t="shared" si="37"/>
        <v/>
      </c>
      <c r="CD22" s="80" t="str">
        <f t="shared" si="37"/>
        <v/>
      </c>
      <c r="CE22" s="80" t="str">
        <f t="shared" si="37"/>
        <v/>
      </c>
      <c r="CF22" s="80" t="str">
        <f t="shared" si="37"/>
        <v/>
      </c>
      <c r="CG22" s="80" t="str">
        <f t="shared" si="37"/>
        <v/>
      </c>
      <c r="CH22" s="80" t="str">
        <f t="shared" si="37"/>
        <v/>
      </c>
      <c r="CI22" s="80" t="str">
        <f t="shared" si="37"/>
        <v/>
      </c>
      <c r="CJ22" s="80" t="str">
        <f t="shared" si="37"/>
        <v/>
      </c>
      <c r="CK22" s="80" t="str">
        <f t="shared" si="37"/>
        <v/>
      </c>
      <c r="CL22" s="80" t="str">
        <f t="shared" si="37"/>
        <v/>
      </c>
      <c r="CM22" s="80" t="str">
        <f t="shared" si="37"/>
        <v/>
      </c>
      <c r="CN22" s="80" t="str">
        <f t="shared" si="37"/>
        <v/>
      </c>
      <c r="CO22" s="80" t="str">
        <f t="shared" si="37"/>
        <v/>
      </c>
      <c r="CP22" s="80" t="str">
        <f t="shared" si="37"/>
        <v/>
      </c>
      <c r="CQ22" s="80" t="str">
        <f t="shared" si="37"/>
        <v/>
      </c>
      <c r="CR22" s="80" t="str">
        <f t="shared" si="37"/>
        <v/>
      </c>
      <c r="CS22" s="80" t="str">
        <f t="shared" si="37"/>
        <v/>
      </c>
      <c r="CT22" s="80" t="str">
        <f t="shared" si="37"/>
        <v/>
      </c>
      <c r="CU22" s="80" t="str">
        <f t="shared" si="37"/>
        <v/>
      </c>
      <c r="CV22" s="80" t="str">
        <f t="shared" si="37"/>
        <v/>
      </c>
      <c r="CW22" s="80" t="str">
        <f t="shared" si="37"/>
        <v/>
      </c>
      <c r="CX22" s="80" t="str">
        <f t="shared" si="37"/>
        <v/>
      </c>
      <c r="CY22" s="80" t="str">
        <f t="shared" si="37"/>
        <v/>
      </c>
      <c r="CZ22" s="80" t="str">
        <f t="shared" si="37"/>
        <v/>
      </c>
      <c r="DA22" s="80" t="str">
        <f>IF(AND(DA23&gt;INDEX(休憩1,$E22,1),DA23&lt;=INDEX(休憩1,$E22,2)),1,IF(AND(DA23&gt;INDEX(休憩2,$E22,1),DA23&lt;=INDEX(休憩2,$E22,2)),1,IF(AND(DA23&gt;INDEX(休憩3,$E22,1),DA23&lt;=INDEX(休憩3,$E22,2)),1,IF(AND(DA23&gt;INDEX(休憩4,$E22,1),DA23&lt;=INDEX(休憩4,$E22,2)),1,IF(AND(DA23&gt;INDEX(休憩5,$E22,1),DA23&lt;=INDEX(休憩5,$E22,2)),1,IF(AND(DA23&gt;INDEX(休憩6,$E22,1),DA23&lt;=INDEX(休憩6,$E22,2)),1,""))))))</f>
        <v/>
      </c>
      <c r="DB22" s="102"/>
    </row>
    <row r="23" spans="2:106" s="11" customFormat="1" ht="14.1" customHeight="1" thickTop="1">
      <c r="B23" s="95" t="s">
        <v>99</v>
      </c>
      <c r="C23" s="87"/>
      <c r="D23" s="87"/>
      <c r="E23" s="12"/>
      <c r="F23" s="12"/>
      <c r="G23" s="12"/>
      <c r="H23" s="92" t="s">
        <v>127</v>
      </c>
      <c r="I23" s="13">
        <f>ROUND((DAY(I24)*24*60+HOUR(I24)*60+MINUTE(I24))/60,2)</f>
        <v>0</v>
      </c>
      <c r="J23" s="14">
        <f t="shared" ref="J23:BU23" si="38">ROUND((DAY(J24)*24*60+HOUR(J24)*60+MINUTE(J24))/60,2)</f>
        <v>0.25</v>
      </c>
      <c r="K23" s="14">
        <f t="shared" si="38"/>
        <v>0.5</v>
      </c>
      <c r="L23" s="14">
        <f t="shared" si="38"/>
        <v>0.75</v>
      </c>
      <c r="M23" s="14">
        <f t="shared" si="38"/>
        <v>1</v>
      </c>
      <c r="N23" s="14">
        <f t="shared" si="38"/>
        <v>1.25</v>
      </c>
      <c r="O23" s="14">
        <f t="shared" si="38"/>
        <v>1.5</v>
      </c>
      <c r="P23" s="14">
        <f t="shared" si="38"/>
        <v>1.75</v>
      </c>
      <c r="Q23" s="14">
        <f t="shared" si="38"/>
        <v>2</v>
      </c>
      <c r="R23" s="14">
        <f t="shared" si="38"/>
        <v>2.25</v>
      </c>
      <c r="S23" s="14">
        <f t="shared" si="38"/>
        <v>2.5</v>
      </c>
      <c r="T23" s="14">
        <f t="shared" si="38"/>
        <v>2.75</v>
      </c>
      <c r="U23" s="14">
        <f t="shared" si="38"/>
        <v>3</v>
      </c>
      <c r="V23" s="14">
        <f t="shared" si="38"/>
        <v>3.25</v>
      </c>
      <c r="W23" s="14">
        <f t="shared" si="38"/>
        <v>3.5</v>
      </c>
      <c r="X23" s="14">
        <f t="shared" si="38"/>
        <v>3.75</v>
      </c>
      <c r="Y23" s="15">
        <f t="shared" si="38"/>
        <v>4</v>
      </c>
      <c r="Z23" s="14">
        <f t="shared" si="38"/>
        <v>4.25</v>
      </c>
      <c r="AA23" s="14">
        <f t="shared" si="38"/>
        <v>4.5</v>
      </c>
      <c r="AB23" s="14">
        <f t="shared" si="38"/>
        <v>4.75</v>
      </c>
      <c r="AC23" s="14">
        <f t="shared" si="38"/>
        <v>5</v>
      </c>
      <c r="AD23" s="14">
        <f t="shared" si="38"/>
        <v>5.25</v>
      </c>
      <c r="AE23" s="14">
        <f t="shared" si="38"/>
        <v>5.5</v>
      </c>
      <c r="AF23" s="14">
        <f t="shared" si="38"/>
        <v>5.75</v>
      </c>
      <c r="AG23" s="14">
        <f t="shared" si="38"/>
        <v>6</v>
      </c>
      <c r="AH23" s="14">
        <f t="shared" si="38"/>
        <v>6.25</v>
      </c>
      <c r="AI23" s="14">
        <f t="shared" si="38"/>
        <v>6.5</v>
      </c>
      <c r="AJ23" s="14">
        <f t="shared" si="38"/>
        <v>6.75</v>
      </c>
      <c r="AK23" s="14">
        <f t="shared" si="38"/>
        <v>7</v>
      </c>
      <c r="AL23" s="14">
        <f t="shared" si="38"/>
        <v>7.25</v>
      </c>
      <c r="AM23" s="14">
        <f t="shared" si="38"/>
        <v>7.5</v>
      </c>
      <c r="AN23" s="14">
        <f t="shared" si="38"/>
        <v>7.75</v>
      </c>
      <c r="AO23" s="14">
        <f t="shared" si="38"/>
        <v>8</v>
      </c>
      <c r="AP23" s="14">
        <f t="shared" si="38"/>
        <v>8.25</v>
      </c>
      <c r="AQ23" s="14">
        <f t="shared" si="38"/>
        <v>8.5</v>
      </c>
      <c r="AR23" s="14">
        <f t="shared" si="38"/>
        <v>8.75</v>
      </c>
      <c r="AS23" s="14">
        <f t="shared" si="38"/>
        <v>9</v>
      </c>
      <c r="AT23" s="14">
        <f t="shared" si="38"/>
        <v>9.25</v>
      </c>
      <c r="AU23" s="14">
        <f t="shared" si="38"/>
        <v>9.5</v>
      </c>
      <c r="AV23" s="14">
        <f t="shared" si="38"/>
        <v>9.75</v>
      </c>
      <c r="AW23" s="15">
        <f t="shared" si="38"/>
        <v>10</v>
      </c>
      <c r="AX23" s="16">
        <f t="shared" si="38"/>
        <v>10.25</v>
      </c>
      <c r="AY23" s="16">
        <f t="shared" si="38"/>
        <v>10.5</v>
      </c>
      <c r="AZ23" s="16">
        <f t="shared" si="38"/>
        <v>10.75</v>
      </c>
      <c r="BA23" s="17">
        <f t="shared" si="38"/>
        <v>11</v>
      </c>
      <c r="BB23" s="14">
        <f t="shared" si="38"/>
        <v>11.25</v>
      </c>
      <c r="BC23" s="14">
        <f t="shared" si="38"/>
        <v>11.5</v>
      </c>
      <c r="BD23" s="14">
        <f t="shared" si="38"/>
        <v>11.75</v>
      </c>
      <c r="BE23" s="15">
        <f t="shared" si="38"/>
        <v>12</v>
      </c>
      <c r="BF23" s="14">
        <f t="shared" si="38"/>
        <v>12.25</v>
      </c>
      <c r="BG23" s="14">
        <f t="shared" si="38"/>
        <v>12.5</v>
      </c>
      <c r="BH23" s="14">
        <f t="shared" si="38"/>
        <v>12.75</v>
      </c>
      <c r="BI23" s="15">
        <f t="shared" si="38"/>
        <v>13</v>
      </c>
      <c r="BJ23" s="14">
        <f t="shared" si="38"/>
        <v>13.25</v>
      </c>
      <c r="BK23" s="14">
        <f t="shared" si="38"/>
        <v>13.5</v>
      </c>
      <c r="BL23" s="14">
        <f t="shared" si="38"/>
        <v>13.75</v>
      </c>
      <c r="BM23" s="14">
        <f t="shared" si="38"/>
        <v>14</v>
      </c>
      <c r="BN23" s="14">
        <f t="shared" si="38"/>
        <v>14.25</v>
      </c>
      <c r="BO23" s="14">
        <f t="shared" si="38"/>
        <v>14.5</v>
      </c>
      <c r="BP23" s="14">
        <f t="shared" si="38"/>
        <v>14.75</v>
      </c>
      <c r="BQ23" s="14">
        <f t="shared" si="38"/>
        <v>15</v>
      </c>
      <c r="BR23" s="14">
        <f t="shared" si="38"/>
        <v>15.25</v>
      </c>
      <c r="BS23" s="14">
        <f t="shared" si="38"/>
        <v>15.5</v>
      </c>
      <c r="BT23" s="14">
        <f t="shared" si="38"/>
        <v>15.75</v>
      </c>
      <c r="BU23" s="14">
        <f t="shared" si="38"/>
        <v>16</v>
      </c>
      <c r="BV23" s="14">
        <f t="shared" ref="BV23:DA23" si="39">ROUND((DAY(BV24)*24*60+HOUR(BV24)*60+MINUTE(BV24))/60,2)</f>
        <v>16.25</v>
      </c>
      <c r="BW23" s="14">
        <f t="shared" si="39"/>
        <v>16.5</v>
      </c>
      <c r="BX23" s="14">
        <f t="shared" si="39"/>
        <v>16.75</v>
      </c>
      <c r="BY23" s="14">
        <f t="shared" si="39"/>
        <v>17</v>
      </c>
      <c r="BZ23" s="14">
        <f t="shared" si="39"/>
        <v>17.25</v>
      </c>
      <c r="CA23" s="14">
        <f t="shared" si="39"/>
        <v>17.5</v>
      </c>
      <c r="CB23" s="14">
        <f t="shared" si="39"/>
        <v>17.75</v>
      </c>
      <c r="CC23" s="14">
        <f t="shared" si="39"/>
        <v>18</v>
      </c>
      <c r="CD23" s="14">
        <f t="shared" si="39"/>
        <v>18.25</v>
      </c>
      <c r="CE23" s="14">
        <f t="shared" si="39"/>
        <v>18.5</v>
      </c>
      <c r="CF23" s="14">
        <f t="shared" si="39"/>
        <v>18.75</v>
      </c>
      <c r="CG23" s="14">
        <f t="shared" si="39"/>
        <v>19</v>
      </c>
      <c r="CH23" s="14">
        <f t="shared" si="39"/>
        <v>19.25</v>
      </c>
      <c r="CI23" s="14">
        <f t="shared" si="39"/>
        <v>19.5</v>
      </c>
      <c r="CJ23" s="14">
        <f t="shared" si="39"/>
        <v>19.75</v>
      </c>
      <c r="CK23" s="14">
        <f t="shared" si="39"/>
        <v>20</v>
      </c>
      <c r="CL23" s="14">
        <f t="shared" si="39"/>
        <v>20.25</v>
      </c>
      <c r="CM23" s="14">
        <f t="shared" si="39"/>
        <v>20.5</v>
      </c>
      <c r="CN23" s="14">
        <f t="shared" si="39"/>
        <v>20.75</v>
      </c>
      <c r="CO23" s="14">
        <f t="shared" si="39"/>
        <v>21</v>
      </c>
      <c r="CP23" s="14">
        <f t="shared" si="39"/>
        <v>21.25</v>
      </c>
      <c r="CQ23" s="14">
        <f t="shared" si="39"/>
        <v>21.5</v>
      </c>
      <c r="CR23" s="14">
        <f t="shared" si="39"/>
        <v>21.75</v>
      </c>
      <c r="CS23" s="14">
        <f t="shared" si="39"/>
        <v>22</v>
      </c>
      <c r="CT23" s="14">
        <f t="shared" si="39"/>
        <v>22.25</v>
      </c>
      <c r="CU23" s="14">
        <f t="shared" si="39"/>
        <v>22.5</v>
      </c>
      <c r="CV23" s="14">
        <f t="shared" si="39"/>
        <v>22.75</v>
      </c>
      <c r="CW23" s="14">
        <f t="shared" si="39"/>
        <v>23</v>
      </c>
      <c r="CX23" s="14">
        <f t="shared" si="39"/>
        <v>23.25</v>
      </c>
      <c r="CY23" s="14">
        <f t="shared" si="39"/>
        <v>23.5</v>
      </c>
      <c r="CZ23" s="14">
        <f t="shared" si="39"/>
        <v>23.75</v>
      </c>
      <c r="DA23" s="14">
        <f t="shared" si="39"/>
        <v>24</v>
      </c>
      <c r="DB23" s="104"/>
    </row>
    <row r="24" spans="2:106" ht="14.1" customHeight="1" thickBot="1">
      <c r="B24" s="94"/>
      <c r="C24" s="94"/>
      <c r="D24" s="94"/>
      <c r="E24" s="12"/>
      <c r="F24" s="12"/>
      <c r="G24" s="81" t="s">
        <v>93</v>
      </c>
      <c r="H24" s="92" t="s">
        <v>128</v>
      </c>
      <c r="I24" s="93">
        <f>INDEX(始終INDEX,3,1)</f>
        <v>0</v>
      </c>
      <c r="J24" s="86">
        <f t="shared" ref="J24:BU24" si="40">I24+TIME(0,15,0)</f>
        <v>1.0416666666666666E-2</v>
      </c>
      <c r="K24" s="86">
        <f t="shared" si="40"/>
        <v>2.0833333333333332E-2</v>
      </c>
      <c r="L24" s="86">
        <f t="shared" si="40"/>
        <v>3.125E-2</v>
      </c>
      <c r="M24" s="86">
        <f t="shared" si="40"/>
        <v>4.1666666666666664E-2</v>
      </c>
      <c r="N24" s="86">
        <f t="shared" si="40"/>
        <v>5.2083333333333329E-2</v>
      </c>
      <c r="O24" s="86">
        <f t="shared" si="40"/>
        <v>6.2499999999999993E-2</v>
      </c>
      <c r="P24" s="86">
        <f t="shared" si="40"/>
        <v>7.2916666666666657E-2</v>
      </c>
      <c r="Q24" s="86">
        <f t="shared" si="40"/>
        <v>8.3333333333333329E-2</v>
      </c>
      <c r="R24" s="86">
        <f t="shared" si="40"/>
        <v>9.375E-2</v>
      </c>
      <c r="S24" s="86">
        <f t="shared" si="40"/>
        <v>0.10416666666666667</v>
      </c>
      <c r="T24" s="86">
        <f t="shared" si="40"/>
        <v>0.11458333333333334</v>
      </c>
      <c r="U24" s="86">
        <f t="shared" si="40"/>
        <v>0.125</v>
      </c>
      <c r="V24" s="86">
        <f t="shared" si="40"/>
        <v>0.13541666666666666</v>
      </c>
      <c r="W24" s="86">
        <f t="shared" si="40"/>
        <v>0.14583333333333331</v>
      </c>
      <c r="X24" s="86">
        <f t="shared" si="40"/>
        <v>0.15624999999999997</v>
      </c>
      <c r="Y24" s="88">
        <f t="shared" si="40"/>
        <v>0.16666666666666663</v>
      </c>
      <c r="Z24" s="86">
        <f t="shared" si="40"/>
        <v>0.17708333333333329</v>
      </c>
      <c r="AA24" s="86">
        <f t="shared" si="40"/>
        <v>0.18749999999999994</v>
      </c>
      <c r="AB24" s="86">
        <f t="shared" si="40"/>
        <v>0.1979166666666666</v>
      </c>
      <c r="AC24" s="86">
        <f t="shared" si="40"/>
        <v>0.20833333333333326</v>
      </c>
      <c r="AD24" s="86">
        <f t="shared" si="40"/>
        <v>0.21874999999999992</v>
      </c>
      <c r="AE24" s="86">
        <f t="shared" si="40"/>
        <v>0.22916666666666657</v>
      </c>
      <c r="AF24" s="86">
        <f t="shared" si="40"/>
        <v>0.23958333333333323</v>
      </c>
      <c r="AG24" s="86">
        <f t="shared" si="40"/>
        <v>0.24999999999999989</v>
      </c>
      <c r="AH24" s="86">
        <f t="shared" si="40"/>
        <v>0.26041666666666657</v>
      </c>
      <c r="AI24" s="86">
        <f t="shared" si="40"/>
        <v>0.27083333333333326</v>
      </c>
      <c r="AJ24" s="86">
        <f t="shared" si="40"/>
        <v>0.28124999999999994</v>
      </c>
      <c r="AK24" s="86">
        <f t="shared" si="40"/>
        <v>0.29166666666666663</v>
      </c>
      <c r="AL24" s="86">
        <f t="shared" si="40"/>
        <v>0.30208333333333331</v>
      </c>
      <c r="AM24" s="86">
        <f t="shared" si="40"/>
        <v>0.3125</v>
      </c>
      <c r="AN24" s="86">
        <f t="shared" si="40"/>
        <v>0.32291666666666669</v>
      </c>
      <c r="AO24" s="86">
        <f t="shared" si="40"/>
        <v>0.33333333333333337</v>
      </c>
      <c r="AP24" s="86">
        <f t="shared" si="40"/>
        <v>0.34375000000000006</v>
      </c>
      <c r="AQ24" s="86">
        <f t="shared" si="40"/>
        <v>0.35416666666666674</v>
      </c>
      <c r="AR24" s="86">
        <f t="shared" si="40"/>
        <v>0.36458333333333343</v>
      </c>
      <c r="AS24" s="86">
        <f t="shared" si="40"/>
        <v>0.37500000000000011</v>
      </c>
      <c r="AT24" s="86">
        <f t="shared" si="40"/>
        <v>0.3854166666666668</v>
      </c>
      <c r="AU24" s="86">
        <f t="shared" si="40"/>
        <v>0.39583333333333348</v>
      </c>
      <c r="AV24" s="86">
        <f t="shared" si="40"/>
        <v>0.40625000000000017</v>
      </c>
      <c r="AW24" s="88">
        <f t="shared" si="40"/>
        <v>0.41666666666666685</v>
      </c>
      <c r="AX24" s="90">
        <f t="shared" si="40"/>
        <v>0.42708333333333354</v>
      </c>
      <c r="AY24" s="90">
        <f t="shared" si="40"/>
        <v>0.43750000000000022</v>
      </c>
      <c r="AZ24" s="90">
        <f t="shared" si="40"/>
        <v>0.44791666666666691</v>
      </c>
      <c r="BA24" s="91">
        <f t="shared" si="40"/>
        <v>0.45833333333333359</v>
      </c>
      <c r="BB24" s="86">
        <f t="shared" si="40"/>
        <v>0.46875000000000028</v>
      </c>
      <c r="BC24" s="86">
        <f t="shared" si="40"/>
        <v>0.47916666666666696</v>
      </c>
      <c r="BD24" s="86">
        <f t="shared" si="40"/>
        <v>0.48958333333333365</v>
      </c>
      <c r="BE24" s="88">
        <f t="shared" si="40"/>
        <v>0.50000000000000033</v>
      </c>
      <c r="BF24" s="89">
        <f t="shared" si="40"/>
        <v>0.51041666666666696</v>
      </c>
      <c r="BG24" s="86">
        <f t="shared" si="40"/>
        <v>0.52083333333333359</v>
      </c>
      <c r="BH24" s="86">
        <f t="shared" si="40"/>
        <v>0.53125000000000022</v>
      </c>
      <c r="BI24" s="88">
        <f t="shared" si="40"/>
        <v>0.54166666666666685</v>
      </c>
      <c r="BJ24" s="86">
        <f t="shared" si="40"/>
        <v>0.55208333333333348</v>
      </c>
      <c r="BK24" s="86">
        <f t="shared" si="40"/>
        <v>0.56250000000000011</v>
      </c>
      <c r="BL24" s="86">
        <f t="shared" si="40"/>
        <v>0.57291666666666674</v>
      </c>
      <c r="BM24" s="86">
        <f t="shared" si="40"/>
        <v>0.58333333333333337</v>
      </c>
      <c r="BN24" s="86">
        <f t="shared" si="40"/>
        <v>0.59375</v>
      </c>
      <c r="BO24" s="86">
        <f t="shared" si="40"/>
        <v>0.60416666666666663</v>
      </c>
      <c r="BP24" s="86">
        <f t="shared" si="40"/>
        <v>0.61458333333333326</v>
      </c>
      <c r="BQ24" s="86">
        <f t="shared" si="40"/>
        <v>0.62499999999999989</v>
      </c>
      <c r="BR24" s="86">
        <f t="shared" si="40"/>
        <v>0.63541666666666652</v>
      </c>
      <c r="BS24" s="86">
        <f t="shared" si="40"/>
        <v>0.64583333333333315</v>
      </c>
      <c r="BT24" s="86">
        <f t="shared" si="40"/>
        <v>0.65624999999999978</v>
      </c>
      <c r="BU24" s="86">
        <f t="shared" si="40"/>
        <v>0.66666666666666641</v>
      </c>
      <c r="BV24" s="86">
        <f t="shared" ref="BV24:DA24" si="41">BU24+TIME(0,15,0)</f>
        <v>0.67708333333333304</v>
      </c>
      <c r="BW24" s="86">
        <f t="shared" si="41"/>
        <v>0.68749999999999967</v>
      </c>
      <c r="BX24" s="86">
        <f t="shared" si="41"/>
        <v>0.6979166666666663</v>
      </c>
      <c r="BY24" s="86">
        <f t="shared" si="41"/>
        <v>0.70833333333333293</v>
      </c>
      <c r="BZ24" s="86">
        <f t="shared" si="41"/>
        <v>0.71874999999999956</v>
      </c>
      <c r="CA24" s="86">
        <f t="shared" si="41"/>
        <v>0.72916666666666619</v>
      </c>
      <c r="CB24" s="86">
        <f t="shared" si="41"/>
        <v>0.73958333333333282</v>
      </c>
      <c r="CC24" s="86">
        <f t="shared" si="41"/>
        <v>0.74999999999999944</v>
      </c>
      <c r="CD24" s="86">
        <f t="shared" si="41"/>
        <v>0.76041666666666607</v>
      </c>
      <c r="CE24" s="86">
        <f t="shared" si="41"/>
        <v>0.7708333333333327</v>
      </c>
      <c r="CF24" s="86">
        <f t="shared" si="41"/>
        <v>0.78124999999999933</v>
      </c>
      <c r="CG24" s="86">
        <f t="shared" si="41"/>
        <v>0.79166666666666596</v>
      </c>
      <c r="CH24" s="86">
        <f t="shared" si="41"/>
        <v>0.80208333333333259</v>
      </c>
      <c r="CI24" s="86">
        <f t="shared" si="41"/>
        <v>0.81249999999999922</v>
      </c>
      <c r="CJ24" s="86">
        <f t="shared" si="41"/>
        <v>0.82291666666666585</v>
      </c>
      <c r="CK24" s="86">
        <f t="shared" si="41"/>
        <v>0.83333333333333248</v>
      </c>
      <c r="CL24" s="86">
        <f t="shared" si="41"/>
        <v>0.84374999999999911</v>
      </c>
      <c r="CM24" s="86">
        <f t="shared" si="41"/>
        <v>0.85416666666666574</v>
      </c>
      <c r="CN24" s="86">
        <f t="shared" si="41"/>
        <v>0.86458333333333237</v>
      </c>
      <c r="CO24" s="86">
        <f t="shared" si="41"/>
        <v>0.874999999999999</v>
      </c>
      <c r="CP24" s="86">
        <f t="shared" si="41"/>
        <v>0.88541666666666563</v>
      </c>
      <c r="CQ24" s="86">
        <f t="shared" si="41"/>
        <v>0.89583333333333226</v>
      </c>
      <c r="CR24" s="86">
        <f t="shared" si="41"/>
        <v>0.90624999999999889</v>
      </c>
      <c r="CS24" s="86">
        <f t="shared" si="41"/>
        <v>0.91666666666666552</v>
      </c>
      <c r="CT24" s="86">
        <f t="shared" si="41"/>
        <v>0.92708333333333215</v>
      </c>
      <c r="CU24" s="86">
        <f t="shared" si="41"/>
        <v>0.93749999999999878</v>
      </c>
      <c r="CV24" s="86">
        <f t="shared" si="41"/>
        <v>0.94791666666666541</v>
      </c>
      <c r="CW24" s="86">
        <f t="shared" si="41"/>
        <v>0.95833333333333204</v>
      </c>
      <c r="CX24" s="86">
        <f t="shared" si="41"/>
        <v>0.96874999999999867</v>
      </c>
      <c r="CY24" s="86">
        <f t="shared" si="41"/>
        <v>0.9791666666666653</v>
      </c>
      <c r="CZ24" s="86">
        <f t="shared" si="41"/>
        <v>0.98958333333333193</v>
      </c>
      <c r="DA24" s="86">
        <f t="shared" si="41"/>
        <v>0.99999999999999856</v>
      </c>
      <c r="DB24" s="105"/>
    </row>
    <row r="25" spans="2:106" ht="14.1" customHeight="1" thickBot="1">
      <c r="B25" s="10"/>
      <c r="C25" s="83"/>
      <c r="D25" s="1"/>
      <c r="E25" s="1"/>
      <c r="F25" s="1"/>
      <c r="G25" s="82" t="str">
        <f>INDEX(日標準INDEX,3,1)</f>
        <v/>
      </c>
      <c r="H25" s="92"/>
      <c r="I25" s="96"/>
      <c r="J25" s="97"/>
      <c r="K25" s="97"/>
      <c r="L25" s="97"/>
      <c r="M25" s="97"/>
      <c r="N25" s="97"/>
      <c r="O25" s="97"/>
      <c r="P25" s="97"/>
      <c r="Q25" s="97"/>
      <c r="R25" s="97"/>
      <c r="S25" s="97"/>
      <c r="T25" s="97"/>
      <c r="U25" s="97"/>
      <c r="V25" s="97"/>
      <c r="W25" s="97"/>
      <c r="X25" s="97"/>
      <c r="Y25" s="98"/>
      <c r="Z25" s="97"/>
      <c r="AA25" s="97"/>
      <c r="AB25" s="97"/>
      <c r="AC25" s="97"/>
      <c r="AD25" s="97"/>
      <c r="AE25" s="97"/>
      <c r="AF25" s="97"/>
      <c r="AG25" s="97"/>
      <c r="AH25" s="97"/>
      <c r="AI25" s="97"/>
      <c r="AJ25" s="97"/>
      <c r="AK25" s="97"/>
      <c r="AL25" s="97"/>
      <c r="AM25" s="97"/>
      <c r="AN25" s="97"/>
      <c r="AO25" s="97"/>
      <c r="AP25" s="97"/>
      <c r="AQ25" s="97"/>
      <c r="AR25" s="97"/>
      <c r="AS25" s="97"/>
      <c r="AT25" s="97"/>
      <c r="AU25" s="97"/>
      <c r="AV25" s="97"/>
      <c r="AW25" s="98"/>
      <c r="AX25" s="99"/>
      <c r="AY25" s="99"/>
      <c r="AZ25" s="99"/>
      <c r="BA25" s="100"/>
      <c r="BB25" s="97"/>
      <c r="BC25" s="97"/>
      <c r="BD25" s="97"/>
      <c r="BE25" s="98"/>
      <c r="BF25" s="97"/>
      <c r="BG25" s="97"/>
      <c r="BH25" s="97"/>
      <c r="BI25" s="98"/>
      <c r="BJ25" s="97"/>
      <c r="BK25" s="97"/>
      <c r="BL25" s="97"/>
      <c r="BM25" s="97"/>
      <c r="BN25" s="97"/>
      <c r="BO25" s="97"/>
      <c r="BP25" s="97"/>
      <c r="BQ25" s="97"/>
      <c r="BR25" s="97"/>
      <c r="BS25" s="97"/>
      <c r="BT25" s="97"/>
      <c r="BU25" s="97"/>
      <c r="BV25" s="97"/>
      <c r="BW25" s="97"/>
      <c r="BX25" s="97"/>
      <c r="BY25" s="97"/>
      <c r="BZ25" s="97"/>
      <c r="CA25" s="97"/>
      <c r="CB25" s="97"/>
      <c r="CC25" s="97"/>
      <c r="CD25" s="97"/>
      <c r="CE25" s="97"/>
      <c r="CF25" s="97"/>
      <c r="CG25" s="97"/>
      <c r="CH25" s="97"/>
      <c r="CI25" s="97"/>
      <c r="CJ25" s="97"/>
      <c r="CK25" s="97"/>
      <c r="CL25" s="97"/>
      <c r="CM25" s="97"/>
      <c r="CN25" s="97"/>
      <c r="CO25" s="97"/>
      <c r="CP25" s="97"/>
      <c r="CQ25" s="97"/>
      <c r="CR25" s="97"/>
      <c r="CS25" s="97"/>
      <c r="CT25" s="97"/>
      <c r="CU25" s="97"/>
      <c r="CV25" s="97"/>
      <c r="CW25" s="97"/>
      <c r="CX25" s="97"/>
      <c r="CY25" s="97"/>
      <c r="CZ25" s="97"/>
      <c r="DA25" s="97"/>
      <c r="DB25" s="106"/>
    </row>
    <row r="26" spans="2:106" ht="14.1" customHeight="1" thickBot="1">
      <c r="B26" s="18"/>
      <c r="C26" s="18"/>
      <c r="D26" s="1" t="s">
        <v>3</v>
      </c>
      <c r="E26" s="2"/>
      <c r="F26" s="1" t="s">
        <v>4</v>
      </c>
      <c r="G26" s="3" t="s">
        <v>95</v>
      </c>
      <c r="H26" s="19" t="s">
        <v>90</v>
      </c>
      <c r="I26" s="20">
        <v>1</v>
      </c>
      <c r="J26" s="21">
        <f t="shared" ref="J26:BU26" si="42">I26+1</f>
        <v>2</v>
      </c>
      <c r="K26" s="21">
        <f t="shared" si="42"/>
        <v>3</v>
      </c>
      <c r="L26" s="21">
        <f t="shared" si="42"/>
        <v>4</v>
      </c>
      <c r="M26" s="21">
        <f t="shared" si="42"/>
        <v>5</v>
      </c>
      <c r="N26" s="21">
        <f t="shared" si="42"/>
        <v>6</v>
      </c>
      <c r="O26" s="21">
        <f t="shared" si="42"/>
        <v>7</v>
      </c>
      <c r="P26" s="21">
        <f t="shared" si="42"/>
        <v>8</v>
      </c>
      <c r="Q26" s="21">
        <f t="shared" si="42"/>
        <v>9</v>
      </c>
      <c r="R26" s="21">
        <f t="shared" si="42"/>
        <v>10</v>
      </c>
      <c r="S26" s="21">
        <f t="shared" si="42"/>
        <v>11</v>
      </c>
      <c r="T26" s="21">
        <f t="shared" si="42"/>
        <v>12</v>
      </c>
      <c r="U26" s="21">
        <f t="shared" si="42"/>
        <v>13</v>
      </c>
      <c r="V26" s="21">
        <f t="shared" si="42"/>
        <v>14</v>
      </c>
      <c r="W26" s="21">
        <f t="shared" si="42"/>
        <v>15</v>
      </c>
      <c r="X26" s="21">
        <f t="shared" si="42"/>
        <v>16</v>
      </c>
      <c r="Y26" s="22">
        <f t="shared" si="42"/>
        <v>17</v>
      </c>
      <c r="Z26" s="21">
        <f t="shared" si="42"/>
        <v>18</v>
      </c>
      <c r="AA26" s="21">
        <f t="shared" si="42"/>
        <v>19</v>
      </c>
      <c r="AB26" s="21">
        <f t="shared" si="42"/>
        <v>20</v>
      </c>
      <c r="AC26" s="21">
        <f t="shared" si="42"/>
        <v>21</v>
      </c>
      <c r="AD26" s="21">
        <f t="shared" si="42"/>
        <v>22</v>
      </c>
      <c r="AE26" s="21">
        <f t="shared" si="42"/>
        <v>23</v>
      </c>
      <c r="AF26" s="21">
        <f t="shared" si="42"/>
        <v>24</v>
      </c>
      <c r="AG26" s="21">
        <f t="shared" si="42"/>
        <v>25</v>
      </c>
      <c r="AH26" s="21">
        <f t="shared" si="42"/>
        <v>26</v>
      </c>
      <c r="AI26" s="21">
        <f t="shared" si="42"/>
        <v>27</v>
      </c>
      <c r="AJ26" s="21">
        <f t="shared" si="42"/>
        <v>28</v>
      </c>
      <c r="AK26" s="21">
        <f t="shared" si="42"/>
        <v>29</v>
      </c>
      <c r="AL26" s="21">
        <f t="shared" si="42"/>
        <v>30</v>
      </c>
      <c r="AM26" s="21">
        <f t="shared" si="42"/>
        <v>31</v>
      </c>
      <c r="AN26" s="21">
        <f t="shared" si="42"/>
        <v>32</v>
      </c>
      <c r="AO26" s="21">
        <f t="shared" si="42"/>
        <v>33</v>
      </c>
      <c r="AP26" s="21">
        <f t="shared" si="42"/>
        <v>34</v>
      </c>
      <c r="AQ26" s="21">
        <f t="shared" si="42"/>
        <v>35</v>
      </c>
      <c r="AR26" s="21">
        <f t="shared" si="42"/>
        <v>36</v>
      </c>
      <c r="AS26" s="21">
        <f t="shared" si="42"/>
        <v>37</v>
      </c>
      <c r="AT26" s="21">
        <f t="shared" si="42"/>
        <v>38</v>
      </c>
      <c r="AU26" s="21">
        <f t="shared" si="42"/>
        <v>39</v>
      </c>
      <c r="AV26" s="21">
        <f t="shared" si="42"/>
        <v>40</v>
      </c>
      <c r="AW26" s="22">
        <f t="shared" si="42"/>
        <v>41</v>
      </c>
      <c r="AX26" s="23">
        <f t="shared" si="42"/>
        <v>42</v>
      </c>
      <c r="AY26" s="23">
        <f t="shared" si="42"/>
        <v>43</v>
      </c>
      <c r="AZ26" s="23">
        <f t="shared" si="42"/>
        <v>44</v>
      </c>
      <c r="BA26" s="24">
        <f t="shared" si="42"/>
        <v>45</v>
      </c>
      <c r="BB26" s="21">
        <f t="shared" si="42"/>
        <v>46</v>
      </c>
      <c r="BC26" s="21">
        <f t="shared" si="42"/>
        <v>47</v>
      </c>
      <c r="BD26" s="21">
        <f t="shared" si="42"/>
        <v>48</v>
      </c>
      <c r="BE26" s="22">
        <f t="shared" si="42"/>
        <v>49</v>
      </c>
      <c r="BF26" s="21">
        <f t="shared" si="42"/>
        <v>50</v>
      </c>
      <c r="BG26" s="21">
        <f t="shared" si="42"/>
        <v>51</v>
      </c>
      <c r="BH26" s="21">
        <f t="shared" si="42"/>
        <v>52</v>
      </c>
      <c r="BI26" s="22">
        <f t="shared" si="42"/>
        <v>53</v>
      </c>
      <c r="BJ26" s="21">
        <f t="shared" si="42"/>
        <v>54</v>
      </c>
      <c r="BK26" s="21">
        <f t="shared" si="42"/>
        <v>55</v>
      </c>
      <c r="BL26" s="21">
        <f t="shared" si="42"/>
        <v>56</v>
      </c>
      <c r="BM26" s="21">
        <f t="shared" si="42"/>
        <v>57</v>
      </c>
      <c r="BN26" s="21">
        <f t="shared" si="42"/>
        <v>58</v>
      </c>
      <c r="BO26" s="21">
        <f t="shared" si="42"/>
        <v>59</v>
      </c>
      <c r="BP26" s="21">
        <f t="shared" si="42"/>
        <v>60</v>
      </c>
      <c r="BQ26" s="21">
        <f t="shared" si="42"/>
        <v>61</v>
      </c>
      <c r="BR26" s="21">
        <f t="shared" si="42"/>
        <v>62</v>
      </c>
      <c r="BS26" s="21">
        <f t="shared" si="42"/>
        <v>63</v>
      </c>
      <c r="BT26" s="21">
        <f t="shared" si="42"/>
        <v>64</v>
      </c>
      <c r="BU26" s="21">
        <f t="shared" si="42"/>
        <v>65</v>
      </c>
      <c r="BV26" s="21">
        <f t="shared" ref="BV26:CV26" si="43">BU26+1</f>
        <v>66</v>
      </c>
      <c r="BW26" s="21">
        <f t="shared" si="43"/>
        <v>67</v>
      </c>
      <c r="BX26" s="21">
        <f t="shared" si="43"/>
        <v>68</v>
      </c>
      <c r="BY26" s="21">
        <f t="shared" si="43"/>
        <v>69</v>
      </c>
      <c r="BZ26" s="21">
        <f t="shared" si="43"/>
        <v>70</v>
      </c>
      <c r="CA26" s="21">
        <f t="shared" si="43"/>
        <v>71</v>
      </c>
      <c r="CB26" s="21">
        <f t="shared" si="43"/>
        <v>72</v>
      </c>
      <c r="CC26" s="21">
        <f t="shared" si="43"/>
        <v>73</v>
      </c>
      <c r="CD26" s="21">
        <f t="shared" si="43"/>
        <v>74</v>
      </c>
      <c r="CE26" s="21">
        <f t="shared" si="43"/>
        <v>75</v>
      </c>
      <c r="CF26" s="21">
        <f t="shared" si="43"/>
        <v>76</v>
      </c>
      <c r="CG26" s="21">
        <f t="shared" si="43"/>
        <v>77</v>
      </c>
      <c r="CH26" s="21">
        <f t="shared" si="43"/>
        <v>78</v>
      </c>
      <c r="CI26" s="21">
        <f t="shared" si="43"/>
        <v>79</v>
      </c>
      <c r="CJ26" s="21">
        <f t="shared" si="43"/>
        <v>80</v>
      </c>
      <c r="CK26" s="21">
        <f t="shared" si="43"/>
        <v>81</v>
      </c>
      <c r="CL26" s="21">
        <f t="shared" si="43"/>
        <v>82</v>
      </c>
      <c r="CM26" s="21">
        <f t="shared" si="43"/>
        <v>83</v>
      </c>
      <c r="CN26" s="21">
        <f t="shared" si="43"/>
        <v>84</v>
      </c>
      <c r="CO26" s="21">
        <f t="shared" si="43"/>
        <v>85</v>
      </c>
      <c r="CP26" s="21">
        <f t="shared" si="43"/>
        <v>86</v>
      </c>
      <c r="CQ26" s="21">
        <f t="shared" si="43"/>
        <v>87</v>
      </c>
      <c r="CR26" s="21">
        <f t="shared" si="43"/>
        <v>88</v>
      </c>
      <c r="CS26" s="21">
        <f t="shared" si="43"/>
        <v>89</v>
      </c>
      <c r="CT26" s="21">
        <f t="shared" si="43"/>
        <v>90</v>
      </c>
      <c r="CU26" s="21">
        <f t="shared" si="43"/>
        <v>91</v>
      </c>
      <c r="CV26" s="21">
        <f t="shared" si="43"/>
        <v>92</v>
      </c>
      <c r="CW26" s="21">
        <f>CV26+1</f>
        <v>93</v>
      </c>
      <c r="CX26" s="21">
        <f>CW26+1</f>
        <v>94</v>
      </c>
      <c r="CY26" s="21">
        <f>CX26+1</f>
        <v>95</v>
      </c>
      <c r="CZ26" s="21">
        <f>CY26+1</f>
        <v>96</v>
      </c>
      <c r="DA26" s="21">
        <f>CZ26+1</f>
        <v>97</v>
      </c>
      <c r="DB26" s="107"/>
    </row>
    <row r="27" spans="2:106" ht="14.1" customHeight="1" thickTop="1">
      <c r="B27" s="25">
        <f>ROUND((DAY(D27)*24*60+HOUR(D27)*60+MINUTE(D27))/60,2)</f>
        <v>0</v>
      </c>
      <c r="C27" s="26">
        <f>ROUND((DAY(F27)*24*60+HOUR(F27)*60+MINUTE(F27))/60,2)</f>
        <v>0</v>
      </c>
      <c r="D27" s="27">
        <f>INDEX(始終INDEX,3,1)</f>
        <v>0</v>
      </c>
      <c r="E27" s="6" t="s">
        <v>96</v>
      </c>
      <c r="F27" s="28">
        <f>INDEX(始終INDEX,3,2)</f>
        <v>0</v>
      </c>
      <c r="G27" s="7" t="s">
        <v>43</v>
      </c>
      <c r="H27" s="29">
        <v>21</v>
      </c>
      <c r="I27" s="51">
        <f t="shared" ref="I27:AN27" si="44">IF(I$23&lt;$B27,"***",IF(I$23=$B27,0,IF(I$22=1,H27,H27+0.25)))</f>
        <v>0</v>
      </c>
      <c r="J27" s="52">
        <f t="shared" si="44"/>
        <v>0.25</v>
      </c>
      <c r="K27" s="52">
        <f t="shared" si="44"/>
        <v>0.5</v>
      </c>
      <c r="L27" s="52">
        <f t="shared" si="44"/>
        <v>0.75</v>
      </c>
      <c r="M27" s="52">
        <f t="shared" si="44"/>
        <v>1</v>
      </c>
      <c r="N27" s="52">
        <f t="shared" si="44"/>
        <v>1.25</v>
      </c>
      <c r="O27" s="52">
        <f t="shared" si="44"/>
        <v>1.5</v>
      </c>
      <c r="P27" s="52">
        <f t="shared" si="44"/>
        <v>1.75</v>
      </c>
      <c r="Q27" s="52">
        <f t="shared" si="44"/>
        <v>2</v>
      </c>
      <c r="R27" s="52">
        <f t="shared" si="44"/>
        <v>2.25</v>
      </c>
      <c r="S27" s="52">
        <f t="shared" si="44"/>
        <v>2.5</v>
      </c>
      <c r="T27" s="52">
        <f t="shared" si="44"/>
        <v>2.75</v>
      </c>
      <c r="U27" s="52">
        <f t="shared" si="44"/>
        <v>3</v>
      </c>
      <c r="V27" s="52">
        <f t="shared" si="44"/>
        <v>3.25</v>
      </c>
      <c r="W27" s="52">
        <f t="shared" si="44"/>
        <v>3.5</v>
      </c>
      <c r="X27" s="52">
        <f t="shared" si="44"/>
        <v>3.75</v>
      </c>
      <c r="Y27" s="52">
        <f t="shared" si="44"/>
        <v>4</v>
      </c>
      <c r="Z27" s="52">
        <f t="shared" si="44"/>
        <v>4.25</v>
      </c>
      <c r="AA27" s="52">
        <f t="shared" si="44"/>
        <v>4.5</v>
      </c>
      <c r="AB27" s="52">
        <f t="shared" si="44"/>
        <v>4.75</v>
      </c>
      <c r="AC27" s="52">
        <f t="shared" si="44"/>
        <v>5</v>
      </c>
      <c r="AD27" s="52">
        <f t="shared" si="44"/>
        <v>5.25</v>
      </c>
      <c r="AE27" s="52">
        <f t="shared" si="44"/>
        <v>5.5</v>
      </c>
      <c r="AF27" s="52">
        <f t="shared" si="44"/>
        <v>5.75</v>
      </c>
      <c r="AG27" s="52">
        <f t="shared" si="44"/>
        <v>6</v>
      </c>
      <c r="AH27" s="52">
        <f t="shared" si="44"/>
        <v>6.25</v>
      </c>
      <c r="AI27" s="52">
        <f t="shared" si="44"/>
        <v>6.5</v>
      </c>
      <c r="AJ27" s="52">
        <f t="shared" si="44"/>
        <v>6.75</v>
      </c>
      <c r="AK27" s="52">
        <f t="shared" si="44"/>
        <v>7</v>
      </c>
      <c r="AL27" s="52">
        <f t="shared" si="44"/>
        <v>7.25</v>
      </c>
      <c r="AM27" s="52">
        <f t="shared" si="44"/>
        <v>7.5</v>
      </c>
      <c r="AN27" s="52">
        <f t="shared" si="44"/>
        <v>7.75</v>
      </c>
      <c r="AO27" s="52">
        <f t="shared" ref="AO27:BT27" si="45">IF(AO$23&lt;$B27,"***",IF(AO$23=$B27,0,IF(AO$22=1,AN27,AN27+0.25)))</f>
        <v>8</v>
      </c>
      <c r="AP27" s="52">
        <f t="shared" si="45"/>
        <v>8.25</v>
      </c>
      <c r="AQ27" s="52">
        <f t="shared" si="45"/>
        <v>8.5</v>
      </c>
      <c r="AR27" s="52">
        <f t="shared" si="45"/>
        <v>8.75</v>
      </c>
      <c r="AS27" s="52">
        <f t="shared" si="45"/>
        <v>9</v>
      </c>
      <c r="AT27" s="52">
        <f t="shared" si="45"/>
        <v>9.25</v>
      </c>
      <c r="AU27" s="52">
        <f t="shared" si="45"/>
        <v>9.5</v>
      </c>
      <c r="AV27" s="52">
        <f t="shared" si="45"/>
        <v>9.75</v>
      </c>
      <c r="AW27" s="52">
        <f t="shared" si="45"/>
        <v>10</v>
      </c>
      <c r="AX27" s="52">
        <f t="shared" si="45"/>
        <v>10.25</v>
      </c>
      <c r="AY27" s="52">
        <f t="shared" si="45"/>
        <v>10.5</v>
      </c>
      <c r="AZ27" s="52">
        <f t="shared" si="45"/>
        <v>10.75</v>
      </c>
      <c r="BA27" s="52">
        <f t="shared" si="45"/>
        <v>11</v>
      </c>
      <c r="BB27" s="52">
        <f t="shared" si="45"/>
        <v>11.25</v>
      </c>
      <c r="BC27" s="52">
        <f t="shared" si="45"/>
        <v>11.5</v>
      </c>
      <c r="BD27" s="52">
        <f t="shared" si="45"/>
        <v>11.75</v>
      </c>
      <c r="BE27" s="52">
        <f t="shared" si="45"/>
        <v>12</v>
      </c>
      <c r="BF27" s="52">
        <f t="shared" si="45"/>
        <v>12.25</v>
      </c>
      <c r="BG27" s="52">
        <f t="shared" si="45"/>
        <v>12.5</v>
      </c>
      <c r="BH27" s="52">
        <f t="shared" si="45"/>
        <v>12.75</v>
      </c>
      <c r="BI27" s="53">
        <f t="shared" si="45"/>
        <v>13</v>
      </c>
      <c r="BJ27" s="52">
        <f t="shared" si="45"/>
        <v>13.25</v>
      </c>
      <c r="BK27" s="52">
        <f t="shared" si="45"/>
        <v>13.5</v>
      </c>
      <c r="BL27" s="52">
        <f t="shared" si="45"/>
        <v>13.75</v>
      </c>
      <c r="BM27" s="52">
        <f t="shared" si="45"/>
        <v>14</v>
      </c>
      <c r="BN27" s="52">
        <f t="shared" si="45"/>
        <v>14.25</v>
      </c>
      <c r="BO27" s="52">
        <f t="shared" si="45"/>
        <v>14.5</v>
      </c>
      <c r="BP27" s="52">
        <f t="shared" si="45"/>
        <v>14.75</v>
      </c>
      <c r="BQ27" s="52">
        <f t="shared" si="45"/>
        <v>15</v>
      </c>
      <c r="BR27" s="52">
        <f t="shared" si="45"/>
        <v>15.25</v>
      </c>
      <c r="BS27" s="52">
        <f t="shared" si="45"/>
        <v>15.5</v>
      </c>
      <c r="BT27" s="52">
        <f t="shared" si="45"/>
        <v>15.75</v>
      </c>
      <c r="BU27" s="52">
        <f t="shared" ref="BU27:DA27" si="46">IF(BU$23&lt;$B27,"***",IF(BU$23=$B27,0,IF(BU$22=1,BT27,BT27+0.25)))</f>
        <v>16</v>
      </c>
      <c r="BV27" s="52">
        <f t="shared" si="46"/>
        <v>16.25</v>
      </c>
      <c r="BW27" s="52">
        <f t="shared" si="46"/>
        <v>16.5</v>
      </c>
      <c r="BX27" s="52">
        <f t="shared" si="46"/>
        <v>16.75</v>
      </c>
      <c r="BY27" s="52">
        <f t="shared" si="46"/>
        <v>17</v>
      </c>
      <c r="BZ27" s="52">
        <f t="shared" si="46"/>
        <v>17.25</v>
      </c>
      <c r="CA27" s="52">
        <f t="shared" si="46"/>
        <v>17.5</v>
      </c>
      <c r="CB27" s="52">
        <f t="shared" si="46"/>
        <v>17.75</v>
      </c>
      <c r="CC27" s="52">
        <f t="shared" si="46"/>
        <v>18</v>
      </c>
      <c r="CD27" s="52">
        <f t="shared" si="46"/>
        <v>18.25</v>
      </c>
      <c r="CE27" s="52">
        <f t="shared" si="46"/>
        <v>18.5</v>
      </c>
      <c r="CF27" s="52">
        <f t="shared" si="46"/>
        <v>18.75</v>
      </c>
      <c r="CG27" s="52">
        <f t="shared" si="46"/>
        <v>19</v>
      </c>
      <c r="CH27" s="52">
        <f t="shared" si="46"/>
        <v>19.25</v>
      </c>
      <c r="CI27" s="52">
        <f t="shared" si="46"/>
        <v>19.5</v>
      </c>
      <c r="CJ27" s="52">
        <f t="shared" si="46"/>
        <v>19.75</v>
      </c>
      <c r="CK27" s="52">
        <f t="shared" si="46"/>
        <v>20</v>
      </c>
      <c r="CL27" s="52">
        <f t="shared" si="46"/>
        <v>20.25</v>
      </c>
      <c r="CM27" s="52">
        <f t="shared" si="46"/>
        <v>20.5</v>
      </c>
      <c r="CN27" s="52">
        <f t="shared" si="46"/>
        <v>20.75</v>
      </c>
      <c r="CO27" s="52">
        <f t="shared" si="46"/>
        <v>21</v>
      </c>
      <c r="CP27" s="52">
        <f t="shared" si="46"/>
        <v>21.25</v>
      </c>
      <c r="CQ27" s="52">
        <f t="shared" si="46"/>
        <v>21.5</v>
      </c>
      <c r="CR27" s="52">
        <f t="shared" si="46"/>
        <v>21.75</v>
      </c>
      <c r="CS27" s="52">
        <f t="shared" si="46"/>
        <v>22</v>
      </c>
      <c r="CT27" s="52">
        <f t="shared" si="46"/>
        <v>22.25</v>
      </c>
      <c r="CU27" s="52">
        <f t="shared" si="46"/>
        <v>22.5</v>
      </c>
      <c r="CV27" s="52">
        <f t="shared" si="46"/>
        <v>22.75</v>
      </c>
      <c r="CW27" s="52">
        <f t="shared" si="46"/>
        <v>23</v>
      </c>
      <c r="CX27" s="52">
        <f t="shared" si="46"/>
        <v>23.25</v>
      </c>
      <c r="CY27" s="52">
        <f t="shared" si="46"/>
        <v>23.5</v>
      </c>
      <c r="CZ27" s="52">
        <f t="shared" si="46"/>
        <v>23.75</v>
      </c>
      <c r="DA27" s="52">
        <f t="shared" si="46"/>
        <v>24</v>
      </c>
      <c r="DB27" s="108"/>
    </row>
    <row r="28" spans="2:106" ht="14.1" customHeight="1">
      <c r="B28" s="31"/>
      <c r="C28" s="32"/>
      <c r="D28" s="33"/>
      <c r="E28" s="4"/>
      <c r="F28" s="34"/>
      <c r="G28" s="5" t="s">
        <v>32</v>
      </c>
      <c r="H28" s="35">
        <f>H27+1</f>
        <v>22</v>
      </c>
      <c r="I28" s="54">
        <f>IF(I27="****","",IF(I27&gt;$G$25,INT((I27-$G$25)/0.25)*0.25,0))</f>
        <v>0</v>
      </c>
      <c r="J28" s="30">
        <f t="shared" ref="J28:BU28" si="47">IF(J27="****","",IF(J27&gt;$G$25,INT((J27-$G$25)/0.25)*0.25,0))</f>
        <v>0</v>
      </c>
      <c r="K28" s="30">
        <f t="shared" si="47"/>
        <v>0</v>
      </c>
      <c r="L28" s="30">
        <f t="shared" si="47"/>
        <v>0</v>
      </c>
      <c r="M28" s="30">
        <f t="shared" si="47"/>
        <v>0</v>
      </c>
      <c r="N28" s="30">
        <f t="shared" si="47"/>
        <v>0</v>
      </c>
      <c r="O28" s="30">
        <f t="shared" si="47"/>
        <v>0</v>
      </c>
      <c r="P28" s="30">
        <f t="shared" si="47"/>
        <v>0</v>
      </c>
      <c r="Q28" s="30">
        <f t="shared" si="47"/>
        <v>0</v>
      </c>
      <c r="R28" s="30">
        <f t="shared" si="47"/>
        <v>0</v>
      </c>
      <c r="S28" s="30">
        <f t="shared" si="47"/>
        <v>0</v>
      </c>
      <c r="T28" s="30">
        <f t="shared" si="47"/>
        <v>0</v>
      </c>
      <c r="U28" s="30">
        <f t="shared" si="47"/>
        <v>0</v>
      </c>
      <c r="V28" s="30">
        <f t="shared" si="47"/>
        <v>0</v>
      </c>
      <c r="W28" s="30">
        <f t="shared" si="47"/>
        <v>0</v>
      </c>
      <c r="X28" s="30">
        <f t="shared" si="47"/>
        <v>0</v>
      </c>
      <c r="Y28" s="30">
        <f t="shared" si="47"/>
        <v>0</v>
      </c>
      <c r="Z28" s="30">
        <f t="shared" si="47"/>
        <v>0</v>
      </c>
      <c r="AA28" s="30">
        <f t="shared" si="47"/>
        <v>0</v>
      </c>
      <c r="AB28" s="30">
        <f t="shared" si="47"/>
        <v>0</v>
      </c>
      <c r="AC28" s="30">
        <f t="shared" si="47"/>
        <v>0</v>
      </c>
      <c r="AD28" s="30">
        <f t="shared" si="47"/>
        <v>0</v>
      </c>
      <c r="AE28" s="30">
        <f t="shared" si="47"/>
        <v>0</v>
      </c>
      <c r="AF28" s="30">
        <f t="shared" si="47"/>
        <v>0</v>
      </c>
      <c r="AG28" s="30">
        <f t="shared" si="47"/>
        <v>0</v>
      </c>
      <c r="AH28" s="30">
        <f t="shared" si="47"/>
        <v>0</v>
      </c>
      <c r="AI28" s="30">
        <f t="shared" si="47"/>
        <v>0</v>
      </c>
      <c r="AJ28" s="30">
        <f t="shared" si="47"/>
        <v>0</v>
      </c>
      <c r="AK28" s="30">
        <f t="shared" si="47"/>
        <v>0</v>
      </c>
      <c r="AL28" s="30">
        <f t="shared" si="47"/>
        <v>0</v>
      </c>
      <c r="AM28" s="30">
        <f t="shared" si="47"/>
        <v>0</v>
      </c>
      <c r="AN28" s="30">
        <f t="shared" si="47"/>
        <v>0</v>
      </c>
      <c r="AO28" s="30">
        <f t="shared" si="47"/>
        <v>0</v>
      </c>
      <c r="AP28" s="30">
        <f t="shared" si="47"/>
        <v>0</v>
      </c>
      <c r="AQ28" s="30">
        <f t="shared" si="47"/>
        <v>0</v>
      </c>
      <c r="AR28" s="30">
        <f t="shared" si="47"/>
        <v>0</v>
      </c>
      <c r="AS28" s="30">
        <f t="shared" si="47"/>
        <v>0</v>
      </c>
      <c r="AT28" s="30">
        <f t="shared" si="47"/>
        <v>0</v>
      </c>
      <c r="AU28" s="30">
        <f t="shared" si="47"/>
        <v>0</v>
      </c>
      <c r="AV28" s="30">
        <f t="shared" si="47"/>
        <v>0</v>
      </c>
      <c r="AW28" s="30">
        <f t="shared" si="47"/>
        <v>0</v>
      </c>
      <c r="AX28" s="30">
        <f t="shared" si="47"/>
        <v>0</v>
      </c>
      <c r="AY28" s="30">
        <f t="shared" si="47"/>
        <v>0</v>
      </c>
      <c r="AZ28" s="30">
        <f t="shared" si="47"/>
        <v>0</v>
      </c>
      <c r="BA28" s="30">
        <f t="shared" si="47"/>
        <v>0</v>
      </c>
      <c r="BB28" s="30">
        <f t="shared" si="47"/>
        <v>0</v>
      </c>
      <c r="BC28" s="30">
        <f t="shared" si="47"/>
        <v>0</v>
      </c>
      <c r="BD28" s="30">
        <f t="shared" si="47"/>
        <v>0</v>
      </c>
      <c r="BE28" s="30">
        <f t="shared" si="47"/>
        <v>0</v>
      </c>
      <c r="BF28" s="30">
        <f t="shared" si="47"/>
        <v>0</v>
      </c>
      <c r="BG28" s="30">
        <f t="shared" si="47"/>
        <v>0</v>
      </c>
      <c r="BH28" s="30">
        <f t="shared" si="47"/>
        <v>0</v>
      </c>
      <c r="BI28" s="45">
        <f t="shared" si="47"/>
        <v>0</v>
      </c>
      <c r="BJ28" s="30">
        <f t="shared" si="47"/>
        <v>0</v>
      </c>
      <c r="BK28" s="30">
        <f t="shared" si="47"/>
        <v>0</v>
      </c>
      <c r="BL28" s="30">
        <f t="shared" si="47"/>
        <v>0</v>
      </c>
      <c r="BM28" s="30">
        <f t="shared" si="47"/>
        <v>0</v>
      </c>
      <c r="BN28" s="30">
        <f t="shared" si="47"/>
        <v>0</v>
      </c>
      <c r="BO28" s="30">
        <f t="shared" si="47"/>
        <v>0</v>
      </c>
      <c r="BP28" s="30">
        <f t="shared" si="47"/>
        <v>0</v>
      </c>
      <c r="BQ28" s="30">
        <f t="shared" si="47"/>
        <v>0</v>
      </c>
      <c r="BR28" s="30">
        <f t="shared" si="47"/>
        <v>0</v>
      </c>
      <c r="BS28" s="30">
        <f t="shared" si="47"/>
        <v>0</v>
      </c>
      <c r="BT28" s="30">
        <f t="shared" si="47"/>
        <v>0</v>
      </c>
      <c r="BU28" s="30">
        <f t="shared" si="47"/>
        <v>0</v>
      </c>
      <c r="BV28" s="30">
        <f t="shared" ref="BV28:DA28" si="48">IF(BV27="****","",IF(BV27&gt;$G$25,INT((BV27-$G$25)/0.25)*0.25,0))</f>
        <v>0</v>
      </c>
      <c r="BW28" s="30">
        <f t="shared" si="48"/>
        <v>0</v>
      </c>
      <c r="BX28" s="30">
        <f t="shared" si="48"/>
        <v>0</v>
      </c>
      <c r="BY28" s="30">
        <f t="shared" si="48"/>
        <v>0</v>
      </c>
      <c r="BZ28" s="30">
        <f t="shared" si="48"/>
        <v>0</v>
      </c>
      <c r="CA28" s="30">
        <f t="shared" si="48"/>
        <v>0</v>
      </c>
      <c r="CB28" s="30">
        <f t="shared" si="48"/>
        <v>0</v>
      </c>
      <c r="CC28" s="30">
        <f t="shared" si="48"/>
        <v>0</v>
      </c>
      <c r="CD28" s="30">
        <f t="shared" si="48"/>
        <v>0</v>
      </c>
      <c r="CE28" s="30">
        <f t="shared" si="48"/>
        <v>0</v>
      </c>
      <c r="CF28" s="30">
        <f t="shared" si="48"/>
        <v>0</v>
      </c>
      <c r="CG28" s="30">
        <f t="shared" si="48"/>
        <v>0</v>
      </c>
      <c r="CH28" s="30">
        <f t="shared" si="48"/>
        <v>0</v>
      </c>
      <c r="CI28" s="30">
        <f t="shared" si="48"/>
        <v>0</v>
      </c>
      <c r="CJ28" s="30">
        <f t="shared" si="48"/>
        <v>0</v>
      </c>
      <c r="CK28" s="30">
        <f t="shared" si="48"/>
        <v>0</v>
      </c>
      <c r="CL28" s="30">
        <f t="shared" si="48"/>
        <v>0</v>
      </c>
      <c r="CM28" s="30">
        <f t="shared" si="48"/>
        <v>0</v>
      </c>
      <c r="CN28" s="30">
        <f t="shared" si="48"/>
        <v>0</v>
      </c>
      <c r="CO28" s="30">
        <f t="shared" si="48"/>
        <v>0</v>
      </c>
      <c r="CP28" s="30">
        <f t="shared" si="48"/>
        <v>0</v>
      </c>
      <c r="CQ28" s="30">
        <f t="shared" si="48"/>
        <v>0</v>
      </c>
      <c r="CR28" s="30">
        <f t="shared" si="48"/>
        <v>0</v>
      </c>
      <c r="CS28" s="30">
        <f t="shared" si="48"/>
        <v>0</v>
      </c>
      <c r="CT28" s="30">
        <f t="shared" si="48"/>
        <v>0</v>
      </c>
      <c r="CU28" s="30">
        <f t="shared" si="48"/>
        <v>0</v>
      </c>
      <c r="CV28" s="30">
        <f t="shared" si="48"/>
        <v>0</v>
      </c>
      <c r="CW28" s="30">
        <f t="shared" si="48"/>
        <v>0</v>
      </c>
      <c r="CX28" s="30">
        <f t="shared" si="48"/>
        <v>0</v>
      </c>
      <c r="CY28" s="30">
        <f t="shared" si="48"/>
        <v>0</v>
      </c>
      <c r="CZ28" s="30">
        <f t="shared" si="48"/>
        <v>0</v>
      </c>
      <c r="DA28" s="30">
        <f t="shared" si="48"/>
        <v>0</v>
      </c>
      <c r="DB28" s="109"/>
    </row>
    <row r="29" spans="2:106" ht="14.1" customHeight="1" thickBot="1">
      <c r="B29" s="46"/>
      <c r="C29" s="47"/>
      <c r="D29" s="48"/>
      <c r="E29" s="49"/>
      <c r="F29" s="50"/>
      <c r="G29" s="72" t="s">
        <v>33</v>
      </c>
      <c r="H29" s="73">
        <f>H28+1</f>
        <v>23</v>
      </c>
      <c r="I29" s="112" t="str">
        <f t="shared" ref="I29:AN29" si="49">IF(OR(I27=0,I27="****"),"",IF(I$23&lt;22.25,"",IF(I$23&gt;29,H29,SUM(H29,I27,-H27))))</f>
        <v/>
      </c>
      <c r="J29" s="113" t="str">
        <f t="shared" si="49"/>
        <v/>
      </c>
      <c r="K29" s="113" t="str">
        <f t="shared" si="49"/>
        <v/>
      </c>
      <c r="L29" s="113" t="str">
        <f t="shared" si="49"/>
        <v/>
      </c>
      <c r="M29" s="113" t="str">
        <f t="shared" si="49"/>
        <v/>
      </c>
      <c r="N29" s="113" t="str">
        <f t="shared" si="49"/>
        <v/>
      </c>
      <c r="O29" s="113" t="str">
        <f t="shared" si="49"/>
        <v/>
      </c>
      <c r="P29" s="113" t="str">
        <f t="shared" si="49"/>
        <v/>
      </c>
      <c r="Q29" s="113" t="str">
        <f t="shared" si="49"/>
        <v/>
      </c>
      <c r="R29" s="113" t="str">
        <f t="shared" si="49"/>
        <v/>
      </c>
      <c r="S29" s="113" t="str">
        <f t="shared" si="49"/>
        <v/>
      </c>
      <c r="T29" s="113" t="str">
        <f t="shared" si="49"/>
        <v/>
      </c>
      <c r="U29" s="113" t="str">
        <f t="shared" si="49"/>
        <v/>
      </c>
      <c r="V29" s="113" t="str">
        <f t="shared" si="49"/>
        <v/>
      </c>
      <c r="W29" s="113" t="str">
        <f t="shared" si="49"/>
        <v/>
      </c>
      <c r="X29" s="113" t="str">
        <f t="shared" si="49"/>
        <v/>
      </c>
      <c r="Y29" s="113" t="str">
        <f t="shared" si="49"/>
        <v/>
      </c>
      <c r="Z29" s="113" t="str">
        <f t="shared" si="49"/>
        <v/>
      </c>
      <c r="AA29" s="113" t="str">
        <f t="shared" si="49"/>
        <v/>
      </c>
      <c r="AB29" s="113" t="str">
        <f t="shared" si="49"/>
        <v/>
      </c>
      <c r="AC29" s="113" t="str">
        <f t="shared" si="49"/>
        <v/>
      </c>
      <c r="AD29" s="113" t="str">
        <f t="shared" si="49"/>
        <v/>
      </c>
      <c r="AE29" s="113" t="str">
        <f t="shared" si="49"/>
        <v/>
      </c>
      <c r="AF29" s="113" t="str">
        <f t="shared" si="49"/>
        <v/>
      </c>
      <c r="AG29" s="113" t="str">
        <f t="shared" si="49"/>
        <v/>
      </c>
      <c r="AH29" s="113" t="str">
        <f t="shared" si="49"/>
        <v/>
      </c>
      <c r="AI29" s="113" t="str">
        <f t="shared" si="49"/>
        <v/>
      </c>
      <c r="AJ29" s="113" t="str">
        <f t="shared" si="49"/>
        <v/>
      </c>
      <c r="AK29" s="113" t="str">
        <f t="shared" si="49"/>
        <v/>
      </c>
      <c r="AL29" s="113" t="str">
        <f t="shared" si="49"/>
        <v/>
      </c>
      <c r="AM29" s="113" t="str">
        <f t="shared" si="49"/>
        <v/>
      </c>
      <c r="AN29" s="113" t="str">
        <f t="shared" si="49"/>
        <v/>
      </c>
      <c r="AO29" s="113" t="str">
        <f t="shared" ref="AO29:BT29" si="50">IF(OR(AO27=0,AO27="****"),"",IF(AO$23&lt;22.25,"",IF(AO$23&gt;29,AN29,SUM(AN29,AO27,-AN27))))</f>
        <v/>
      </c>
      <c r="AP29" s="113" t="str">
        <f t="shared" si="50"/>
        <v/>
      </c>
      <c r="AQ29" s="113" t="str">
        <f t="shared" si="50"/>
        <v/>
      </c>
      <c r="AR29" s="113" t="str">
        <f t="shared" si="50"/>
        <v/>
      </c>
      <c r="AS29" s="113" t="str">
        <f t="shared" si="50"/>
        <v/>
      </c>
      <c r="AT29" s="113" t="str">
        <f t="shared" si="50"/>
        <v/>
      </c>
      <c r="AU29" s="113" t="str">
        <f t="shared" si="50"/>
        <v/>
      </c>
      <c r="AV29" s="113" t="str">
        <f t="shared" si="50"/>
        <v/>
      </c>
      <c r="AW29" s="113" t="str">
        <f t="shared" si="50"/>
        <v/>
      </c>
      <c r="AX29" s="113" t="str">
        <f t="shared" si="50"/>
        <v/>
      </c>
      <c r="AY29" s="113" t="str">
        <f t="shared" si="50"/>
        <v/>
      </c>
      <c r="AZ29" s="113" t="str">
        <f t="shared" si="50"/>
        <v/>
      </c>
      <c r="BA29" s="113" t="str">
        <f t="shared" si="50"/>
        <v/>
      </c>
      <c r="BB29" s="113" t="str">
        <f t="shared" si="50"/>
        <v/>
      </c>
      <c r="BC29" s="113" t="str">
        <f t="shared" si="50"/>
        <v/>
      </c>
      <c r="BD29" s="113" t="str">
        <f t="shared" si="50"/>
        <v/>
      </c>
      <c r="BE29" s="113" t="str">
        <f t="shared" si="50"/>
        <v/>
      </c>
      <c r="BF29" s="113" t="str">
        <f t="shared" si="50"/>
        <v/>
      </c>
      <c r="BG29" s="113" t="str">
        <f t="shared" si="50"/>
        <v/>
      </c>
      <c r="BH29" s="113" t="str">
        <f t="shared" si="50"/>
        <v/>
      </c>
      <c r="BI29" s="114" t="str">
        <f t="shared" si="50"/>
        <v/>
      </c>
      <c r="BJ29" s="113" t="str">
        <f t="shared" si="50"/>
        <v/>
      </c>
      <c r="BK29" s="113" t="str">
        <f t="shared" si="50"/>
        <v/>
      </c>
      <c r="BL29" s="113" t="str">
        <f t="shared" si="50"/>
        <v/>
      </c>
      <c r="BM29" s="113" t="str">
        <f t="shared" si="50"/>
        <v/>
      </c>
      <c r="BN29" s="113" t="str">
        <f t="shared" si="50"/>
        <v/>
      </c>
      <c r="BO29" s="113" t="str">
        <f t="shared" si="50"/>
        <v/>
      </c>
      <c r="BP29" s="113" t="str">
        <f t="shared" si="50"/>
        <v/>
      </c>
      <c r="BQ29" s="113" t="str">
        <f t="shared" si="50"/>
        <v/>
      </c>
      <c r="BR29" s="113" t="str">
        <f t="shared" si="50"/>
        <v/>
      </c>
      <c r="BS29" s="113" t="str">
        <f t="shared" si="50"/>
        <v/>
      </c>
      <c r="BT29" s="113" t="str">
        <f t="shared" si="50"/>
        <v/>
      </c>
      <c r="BU29" s="113" t="str">
        <f t="shared" ref="BU29:DA29" si="51">IF(OR(BU27=0,BU27="****"),"",IF(BU$23&lt;22.25,"",IF(BU$23&gt;29,BT29,SUM(BT29,BU27,-BT27))))</f>
        <v/>
      </c>
      <c r="BV29" s="113" t="str">
        <f t="shared" si="51"/>
        <v/>
      </c>
      <c r="BW29" s="113" t="str">
        <f t="shared" si="51"/>
        <v/>
      </c>
      <c r="BX29" s="113" t="str">
        <f t="shared" si="51"/>
        <v/>
      </c>
      <c r="BY29" s="113" t="str">
        <f t="shared" si="51"/>
        <v/>
      </c>
      <c r="BZ29" s="113" t="str">
        <f t="shared" si="51"/>
        <v/>
      </c>
      <c r="CA29" s="113" t="str">
        <f t="shared" si="51"/>
        <v/>
      </c>
      <c r="CB29" s="113" t="str">
        <f t="shared" si="51"/>
        <v/>
      </c>
      <c r="CC29" s="113" t="str">
        <f t="shared" si="51"/>
        <v/>
      </c>
      <c r="CD29" s="113" t="str">
        <f t="shared" si="51"/>
        <v/>
      </c>
      <c r="CE29" s="113" t="str">
        <f t="shared" si="51"/>
        <v/>
      </c>
      <c r="CF29" s="113" t="str">
        <f t="shared" si="51"/>
        <v/>
      </c>
      <c r="CG29" s="113" t="str">
        <f t="shared" si="51"/>
        <v/>
      </c>
      <c r="CH29" s="113" t="str">
        <f t="shared" si="51"/>
        <v/>
      </c>
      <c r="CI29" s="113" t="str">
        <f t="shared" si="51"/>
        <v/>
      </c>
      <c r="CJ29" s="113" t="str">
        <f t="shared" si="51"/>
        <v/>
      </c>
      <c r="CK29" s="113" t="str">
        <f t="shared" si="51"/>
        <v/>
      </c>
      <c r="CL29" s="113" t="str">
        <f t="shared" si="51"/>
        <v/>
      </c>
      <c r="CM29" s="113" t="str">
        <f t="shared" si="51"/>
        <v/>
      </c>
      <c r="CN29" s="113" t="str">
        <f t="shared" si="51"/>
        <v/>
      </c>
      <c r="CO29" s="113" t="str">
        <f t="shared" si="51"/>
        <v/>
      </c>
      <c r="CP29" s="113" t="str">
        <f t="shared" si="51"/>
        <v/>
      </c>
      <c r="CQ29" s="113" t="str">
        <f t="shared" si="51"/>
        <v/>
      </c>
      <c r="CR29" s="113" t="str">
        <f t="shared" si="51"/>
        <v/>
      </c>
      <c r="CS29" s="113" t="str">
        <f t="shared" si="51"/>
        <v/>
      </c>
      <c r="CT29" s="113">
        <f t="shared" si="51"/>
        <v>0.25</v>
      </c>
      <c r="CU29" s="113">
        <f t="shared" si="51"/>
        <v>0.5</v>
      </c>
      <c r="CV29" s="113">
        <f t="shared" si="51"/>
        <v>0.75</v>
      </c>
      <c r="CW29" s="113">
        <f t="shared" si="51"/>
        <v>1</v>
      </c>
      <c r="CX29" s="113">
        <f t="shared" si="51"/>
        <v>1.25</v>
      </c>
      <c r="CY29" s="113">
        <f t="shared" si="51"/>
        <v>1.5</v>
      </c>
      <c r="CZ29" s="113">
        <f t="shared" si="51"/>
        <v>1.75</v>
      </c>
      <c r="DA29" s="113">
        <f t="shared" si="51"/>
        <v>2</v>
      </c>
      <c r="DB29" s="115"/>
    </row>
    <row r="30" spans="2:106" ht="13.6" thickTop="1"/>
    <row r="31" spans="2:106" ht="13.6" thickBot="1">
      <c r="E31" s="9" t="s">
        <v>90</v>
      </c>
    </row>
    <row r="32" spans="2:106" s="75" customFormat="1" ht="14.1" customHeight="1" thickBot="1">
      <c r="C32" s="76"/>
      <c r="D32" s="77"/>
      <c r="E32" s="85">
        <v>4</v>
      </c>
      <c r="F32" s="78"/>
      <c r="G32" s="79"/>
      <c r="H32" s="74" t="s">
        <v>91</v>
      </c>
      <c r="I32" s="80" t="str">
        <f t="shared" ref="I32:AN32" si="52">IF(AND(I33&gt;INDEX(休憩1,$E32,1),I33&lt;=INDEX(休憩1,$E32,2)),1,IF(AND(I33&gt;INDEX(休憩2,$E32,1),I33&lt;=INDEX(休憩2,$E32,2)),1,IF(AND(I33&gt;INDEX(休憩3,$E32,1),I33&lt;=INDEX(休憩3,$E32,2)),1,IF(AND(I33&gt;INDEX(休憩4,$E32,1),I33&lt;=INDEX(休憩4,$E32,2)),1,IF(AND(I33&gt;INDEX(休憩5,$E32,1),I33&lt;=INDEX(休憩5,$E32,2)),1,IF(AND(I33&gt;INDEX(休憩6,$E32,1),I33&lt;=INDEX(休憩6,$E32,2)),1,""))))))</f>
        <v/>
      </c>
      <c r="J32" s="80" t="str">
        <f t="shared" si="52"/>
        <v/>
      </c>
      <c r="K32" s="80" t="str">
        <f t="shared" si="52"/>
        <v/>
      </c>
      <c r="L32" s="80" t="str">
        <f t="shared" si="52"/>
        <v/>
      </c>
      <c r="M32" s="80" t="str">
        <f t="shared" si="52"/>
        <v/>
      </c>
      <c r="N32" s="80" t="str">
        <f t="shared" si="52"/>
        <v/>
      </c>
      <c r="O32" s="80" t="str">
        <f t="shared" si="52"/>
        <v/>
      </c>
      <c r="P32" s="80" t="str">
        <f t="shared" si="52"/>
        <v/>
      </c>
      <c r="Q32" s="80" t="str">
        <f t="shared" si="52"/>
        <v/>
      </c>
      <c r="R32" s="80" t="str">
        <f t="shared" si="52"/>
        <v/>
      </c>
      <c r="S32" s="80" t="str">
        <f t="shared" si="52"/>
        <v/>
      </c>
      <c r="T32" s="80" t="str">
        <f t="shared" si="52"/>
        <v/>
      </c>
      <c r="U32" s="80" t="str">
        <f t="shared" si="52"/>
        <v/>
      </c>
      <c r="V32" s="80" t="str">
        <f t="shared" si="52"/>
        <v/>
      </c>
      <c r="W32" s="80" t="str">
        <f t="shared" si="52"/>
        <v/>
      </c>
      <c r="X32" s="80" t="str">
        <f t="shared" si="52"/>
        <v/>
      </c>
      <c r="Y32" s="80" t="str">
        <f t="shared" si="52"/>
        <v/>
      </c>
      <c r="Z32" s="80" t="str">
        <f t="shared" si="52"/>
        <v/>
      </c>
      <c r="AA32" s="80" t="str">
        <f t="shared" si="52"/>
        <v/>
      </c>
      <c r="AB32" s="80" t="str">
        <f t="shared" si="52"/>
        <v/>
      </c>
      <c r="AC32" s="80" t="str">
        <f t="shared" si="52"/>
        <v/>
      </c>
      <c r="AD32" s="80" t="str">
        <f t="shared" si="52"/>
        <v/>
      </c>
      <c r="AE32" s="80" t="str">
        <f t="shared" si="52"/>
        <v/>
      </c>
      <c r="AF32" s="80" t="str">
        <f t="shared" si="52"/>
        <v/>
      </c>
      <c r="AG32" s="80" t="str">
        <f t="shared" si="52"/>
        <v/>
      </c>
      <c r="AH32" s="80" t="str">
        <f t="shared" si="52"/>
        <v/>
      </c>
      <c r="AI32" s="80" t="str">
        <f t="shared" si="52"/>
        <v/>
      </c>
      <c r="AJ32" s="80" t="str">
        <f t="shared" si="52"/>
        <v/>
      </c>
      <c r="AK32" s="80" t="str">
        <f t="shared" si="52"/>
        <v/>
      </c>
      <c r="AL32" s="80" t="str">
        <f t="shared" si="52"/>
        <v/>
      </c>
      <c r="AM32" s="80" t="str">
        <f t="shared" si="52"/>
        <v/>
      </c>
      <c r="AN32" s="80" t="str">
        <f t="shared" si="52"/>
        <v/>
      </c>
      <c r="AO32" s="80" t="str">
        <f t="shared" ref="AO32:BT32" si="53">IF(AND(AO33&gt;INDEX(休憩1,$E32,1),AO33&lt;=INDEX(休憩1,$E32,2)),1,IF(AND(AO33&gt;INDEX(休憩2,$E32,1),AO33&lt;=INDEX(休憩2,$E32,2)),1,IF(AND(AO33&gt;INDEX(休憩3,$E32,1),AO33&lt;=INDEX(休憩3,$E32,2)),1,IF(AND(AO33&gt;INDEX(休憩4,$E32,1),AO33&lt;=INDEX(休憩4,$E32,2)),1,IF(AND(AO33&gt;INDEX(休憩5,$E32,1),AO33&lt;=INDEX(休憩5,$E32,2)),1,IF(AND(AO33&gt;INDEX(休憩6,$E32,1),AO33&lt;=INDEX(休憩6,$E32,2)),1,""))))))</f>
        <v/>
      </c>
      <c r="AP32" s="80" t="str">
        <f t="shared" si="53"/>
        <v/>
      </c>
      <c r="AQ32" s="80" t="str">
        <f t="shared" si="53"/>
        <v/>
      </c>
      <c r="AR32" s="80" t="str">
        <f t="shared" si="53"/>
        <v/>
      </c>
      <c r="AS32" s="80" t="str">
        <f t="shared" si="53"/>
        <v/>
      </c>
      <c r="AT32" s="80" t="str">
        <f t="shared" si="53"/>
        <v/>
      </c>
      <c r="AU32" s="80" t="str">
        <f t="shared" si="53"/>
        <v/>
      </c>
      <c r="AV32" s="80" t="str">
        <f t="shared" si="53"/>
        <v/>
      </c>
      <c r="AW32" s="80" t="str">
        <f t="shared" si="53"/>
        <v/>
      </c>
      <c r="AX32" s="80" t="str">
        <f t="shared" si="53"/>
        <v/>
      </c>
      <c r="AY32" s="80" t="str">
        <f t="shared" si="53"/>
        <v/>
      </c>
      <c r="AZ32" s="80" t="str">
        <f t="shared" si="53"/>
        <v/>
      </c>
      <c r="BA32" s="80" t="str">
        <f t="shared" si="53"/>
        <v/>
      </c>
      <c r="BB32" s="80" t="str">
        <f t="shared" si="53"/>
        <v/>
      </c>
      <c r="BC32" s="80" t="str">
        <f t="shared" si="53"/>
        <v/>
      </c>
      <c r="BD32" s="80" t="str">
        <f t="shared" si="53"/>
        <v/>
      </c>
      <c r="BE32" s="80" t="str">
        <f t="shared" si="53"/>
        <v/>
      </c>
      <c r="BF32" s="80" t="str">
        <f t="shared" si="53"/>
        <v/>
      </c>
      <c r="BG32" s="80" t="str">
        <f t="shared" si="53"/>
        <v/>
      </c>
      <c r="BH32" s="80" t="str">
        <f t="shared" si="53"/>
        <v/>
      </c>
      <c r="BI32" s="80" t="str">
        <f t="shared" si="53"/>
        <v/>
      </c>
      <c r="BJ32" s="80" t="str">
        <f t="shared" si="53"/>
        <v/>
      </c>
      <c r="BK32" s="80" t="str">
        <f t="shared" si="53"/>
        <v/>
      </c>
      <c r="BL32" s="80" t="str">
        <f t="shared" si="53"/>
        <v/>
      </c>
      <c r="BM32" s="80" t="str">
        <f t="shared" si="53"/>
        <v/>
      </c>
      <c r="BN32" s="80" t="str">
        <f t="shared" si="53"/>
        <v/>
      </c>
      <c r="BO32" s="80" t="str">
        <f t="shared" si="53"/>
        <v/>
      </c>
      <c r="BP32" s="80" t="str">
        <f t="shared" si="53"/>
        <v/>
      </c>
      <c r="BQ32" s="80" t="str">
        <f t="shared" si="53"/>
        <v/>
      </c>
      <c r="BR32" s="80" t="str">
        <f t="shared" si="53"/>
        <v/>
      </c>
      <c r="BS32" s="80" t="str">
        <f t="shared" si="53"/>
        <v/>
      </c>
      <c r="BT32" s="80" t="str">
        <f t="shared" si="53"/>
        <v/>
      </c>
      <c r="BU32" s="80" t="str">
        <f t="shared" ref="BU32:CZ32" si="54">IF(AND(BU33&gt;INDEX(休憩1,$E32,1),BU33&lt;=INDEX(休憩1,$E32,2)),1,IF(AND(BU33&gt;INDEX(休憩2,$E32,1),BU33&lt;=INDEX(休憩2,$E32,2)),1,IF(AND(BU33&gt;INDEX(休憩3,$E32,1),BU33&lt;=INDEX(休憩3,$E32,2)),1,IF(AND(BU33&gt;INDEX(休憩4,$E32,1),BU33&lt;=INDEX(休憩4,$E32,2)),1,IF(AND(BU33&gt;INDEX(休憩5,$E32,1),BU33&lt;=INDEX(休憩5,$E32,2)),1,IF(AND(BU33&gt;INDEX(休憩6,$E32,1),BU33&lt;=INDEX(休憩6,$E32,2)),1,""))))))</f>
        <v/>
      </c>
      <c r="BV32" s="80" t="str">
        <f t="shared" si="54"/>
        <v/>
      </c>
      <c r="BW32" s="80" t="str">
        <f t="shared" si="54"/>
        <v/>
      </c>
      <c r="BX32" s="80" t="str">
        <f t="shared" si="54"/>
        <v/>
      </c>
      <c r="BY32" s="80" t="str">
        <f t="shared" si="54"/>
        <v/>
      </c>
      <c r="BZ32" s="80" t="str">
        <f t="shared" si="54"/>
        <v/>
      </c>
      <c r="CA32" s="80" t="str">
        <f t="shared" si="54"/>
        <v/>
      </c>
      <c r="CB32" s="80" t="str">
        <f t="shared" si="54"/>
        <v/>
      </c>
      <c r="CC32" s="80" t="str">
        <f t="shared" si="54"/>
        <v/>
      </c>
      <c r="CD32" s="80" t="str">
        <f t="shared" si="54"/>
        <v/>
      </c>
      <c r="CE32" s="80" t="str">
        <f t="shared" si="54"/>
        <v/>
      </c>
      <c r="CF32" s="80" t="str">
        <f t="shared" si="54"/>
        <v/>
      </c>
      <c r="CG32" s="80" t="str">
        <f t="shared" si="54"/>
        <v/>
      </c>
      <c r="CH32" s="80" t="str">
        <f t="shared" si="54"/>
        <v/>
      </c>
      <c r="CI32" s="80" t="str">
        <f t="shared" si="54"/>
        <v/>
      </c>
      <c r="CJ32" s="80" t="str">
        <f t="shared" si="54"/>
        <v/>
      </c>
      <c r="CK32" s="80" t="str">
        <f t="shared" si="54"/>
        <v/>
      </c>
      <c r="CL32" s="80" t="str">
        <f t="shared" si="54"/>
        <v/>
      </c>
      <c r="CM32" s="80" t="str">
        <f t="shared" si="54"/>
        <v/>
      </c>
      <c r="CN32" s="80" t="str">
        <f t="shared" si="54"/>
        <v/>
      </c>
      <c r="CO32" s="80" t="str">
        <f t="shared" si="54"/>
        <v/>
      </c>
      <c r="CP32" s="80" t="str">
        <f t="shared" si="54"/>
        <v/>
      </c>
      <c r="CQ32" s="80" t="str">
        <f t="shared" si="54"/>
        <v/>
      </c>
      <c r="CR32" s="80" t="str">
        <f t="shared" si="54"/>
        <v/>
      </c>
      <c r="CS32" s="80" t="str">
        <f t="shared" si="54"/>
        <v/>
      </c>
      <c r="CT32" s="80" t="str">
        <f t="shared" si="54"/>
        <v/>
      </c>
      <c r="CU32" s="80" t="str">
        <f t="shared" si="54"/>
        <v/>
      </c>
      <c r="CV32" s="80" t="str">
        <f t="shared" si="54"/>
        <v/>
      </c>
      <c r="CW32" s="80" t="str">
        <f t="shared" si="54"/>
        <v/>
      </c>
      <c r="CX32" s="80" t="str">
        <f t="shared" si="54"/>
        <v/>
      </c>
      <c r="CY32" s="80" t="str">
        <f t="shared" si="54"/>
        <v/>
      </c>
      <c r="CZ32" s="80" t="str">
        <f t="shared" si="54"/>
        <v/>
      </c>
      <c r="DA32" s="80" t="str">
        <f>IF(AND(DA33&gt;INDEX(休憩1,$E32,1),DA33&lt;=INDEX(休憩1,$E32,2)),1,IF(AND(DA33&gt;INDEX(休憩2,$E32,1),DA33&lt;=INDEX(休憩2,$E32,2)),1,IF(AND(DA33&gt;INDEX(休憩3,$E32,1),DA33&lt;=INDEX(休憩3,$E32,2)),1,IF(AND(DA33&gt;INDEX(休憩4,$E32,1),DA33&lt;=INDEX(休憩4,$E32,2)),1,IF(AND(DA33&gt;INDEX(休憩5,$E32,1),DA33&lt;=INDEX(休憩5,$E32,2)),1,IF(AND(DA33&gt;INDEX(休憩6,$E32,1),DA33&lt;=INDEX(休憩6,$E32,2)),1,""))))))</f>
        <v/>
      </c>
      <c r="DB32" s="102"/>
    </row>
    <row r="33" spans="2:106" s="11" customFormat="1" ht="14.1" customHeight="1" thickTop="1">
      <c r="B33" s="95" t="s">
        <v>100</v>
      </c>
      <c r="C33" s="87"/>
      <c r="D33" s="87"/>
      <c r="E33" s="12"/>
      <c r="F33" s="12"/>
      <c r="G33" s="12"/>
      <c r="H33" s="92" t="s">
        <v>127</v>
      </c>
      <c r="I33" s="13">
        <f>ROUND((DAY(I34)*24*60+HOUR(I34)*60+MINUTE(I34))/60,2)</f>
        <v>0</v>
      </c>
      <c r="J33" s="14">
        <f t="shared" ref="J33:BU33" si="55">ROUND((DAY(J34)*24*60+HOUR(J34)*60+MINUTE(J34))/60,2)</f>
        <v>0.25</v>
      </c>
      <c r="K33" s="14">
        <f t="shared" si="55"/>
        <v>0.5</v>
      </c>
      <c r="L33" s="14">
        <f t="shared" si="55"/>
        <v>0.75</v>
      </c>
      <c r="M33" s="14">
        <f t="shared" si="55"/>
        <v>1</v>
      </c>
      <c r="N33" s="14">
        <f t="shared" si="55"/>
        <v>1.25</v>
      </c>
      <c r="O33" s="14">
        <f t="shared" si="55"/>
        <v>1.5</v>
      </c>
      <c r="P33" s="14">
        <f t="shared" si="55"/>
        <v>1.75</v>
      </c>
      <c r="Q33" s="14">
        <f t="shared" si="55"/>
        <v>2</v>
      </c>
      <c r="R33" s="14">
        <f t="shared" si="55"/>
        <v>2.25</v>
      </c>
      <c r="S33" s="14">
        <f t="shared" si="55"/>
        <v>2.5</v>
      </c>
      <c r="T33" s="14">
        <f t="shared" si="55"/>
        <v>2.75</v>
      </c>
      <c r="U33" s="14">
        <f t="shared" si="55"/>
        <v>3</v>
      </c>
      <c r="V33" s="14">
        <f t="shared" si="55"/>
        <v>3.25</v>
      </c>
      <c r="W33" s="14">
        <f t="shared" si="55"/>
        <v>3.5</v>
      </c>
      <c r="X33" s="14">
        <f t="shared" si="55"/>
        <v>3.75</v>
      </c>
      <c r="Y33" s="15">
        <f t="shared" si="55"/>
        <v>4</v>
      </c>
      <c r="Z33" s="14">
        <f t="shared" si="55"/>
        <v>4.25</v>
      </c>
      <c r="AA33" s="14">
        <f t="shared" si="55"/>
        <v>4.5</v>
      </c>
      <c r="AB33" s="14">
        <f t="shared" si="55"/>
        <v>4.75</v>
      </c>
      <c r="AC33" s="14">
        <f t="shared" si="55"/>
        <v>5</v>
      </c>
      <c r="AD33" s="14">
        <f t="shared" si="55"/>
        <v>5.25</v>
      </c>
      <c r="AE33" s="14">
        <f t="shared" si="55"/>
        <v>5.5</v>
      </c>
      <c r="AF33" s="14">
        <f t="shared" si="55"/>
        <v>5.75</v>
      </c>
      <c r="AG33" s="14">
        <f t="shared" si="55"/>
        <v>6</v>
      </c>
      <c r="AH33" s="14">
        <f t="shared" si="55"/>
        <v>6.25</v>
      </c>
      <c r="AI33" s="14">
        <f t="shared" si="55"/>
        <v>6.5</v>
      </c>
      <c r="AJ33" s="14">
        <f t="shared" si="55"/>
        <v>6.75</v>
      </c>
      <c r="AK33" s="14">
        <f t="shared" si="55"/>
        <v>7</v>
      </c>
      <c r="AL33" s="14">
        <f t="shared" si="55"/>
        <v>7.25</v>
      </c>
      <c r="AM33" s="14">
        <f t="shared" si="55"/>
        <v>7.5</v>
      </c>
      <c r="AN33" s="14">
        <f t="shared" si="55"/>
        <v>7.75</v>
      </c>
      <c r="AO33" s="14">
        <f t="shared" si="55"/>
        <v>8</v>
      </c>
      <c r="AP33" s="14">
        <f t="shared" si="55"/>
        <v>8.25</v>
      </c>
      <c r="AQ33" s="14">
        <f t="shared" si="55"/>
        <v>8.5</v>
      </c>
      <c r="AR33" s="14">
        <f t="shared" si="55"/>
        <v>8.75</v>
      </c>
      <c r="AS33" s="14">
        <f t="shared" si="55"/>
        <v>9</v>
      </c>
      <c r="AT33" s="14">
        <f t="shared" si="55"/>
        <v>9.25</v>
      </c>
      <c r="AU33" s="14">
        <f t="shared" si="55"/>
        <v>9.5</v>
      </c>
      <c r="AV33" s="14">
        <f t="shared" si="55"/>
        <v>9.75</v>
      </c>
      <c r="AW33" s="15">
        <f t="shared" si="55"/>
        <v>10</v>
      </c>
      <c r="AX33" s="16">
        <f t="shared" si="55"/>
        <v>10.25</v>
      </c>
      <c r="AY33" s="16">
        <f t="shared" si="55"/>
        <v>10.5</v>
      </c>
      <c r="AZ33" s="16">
        <f t="shared" si="55"/>
        <v>10.75</v>
      </c>
      <c r="BA33" s="17">
        <f t="shared" si="55"/>
        <v>11</v>
      </c>
      <c r="BB33" s="14">
        <f t="shared" si="55"/>
        <v>11.25</v>
      </c>
      <c r="BC33" s="14">
        <f t="shared" si="55"/>
        <v>11.5</v>
      </c>
      <c r="BD33" s="14">
        <f t="shared" si="55"/>
        <v>11.75</v>
      </c>
      <c r="BE33" s="15">
        <f t="shared" si="55"/>
        <v>12</v>
      </c>
      <c r="BF33" s="14">
        <f t="shared" si="55"/>
        <v>12.25</v>
      </c>
      <c r="BG33" s="14">
        <f t="shared" si="55"/>
        <v>12.5</v>
      </c>
      <c r="BH33" s="14">
        <f t="shared" si="55"/>
        <v>12.75</v>
      </c>
      <c r="BI33" s="15">
        <f t="shared" si="55"/>
        <v>13</v>
      </c>
      <c r="BJ33" s="14">
        <f t="shared" si="55"/>
        <v>13.25</v>
      </c>
      <c r="BK33" s="14">
        <f t="shared" si="55"/>
        <v>13.5</v>
      </c>
      <c r="BL33" s="14">
        <f t="shared" si="55"/>
        <v>13.75</v>
      </c>
      <c r="BM33" s="14">
        <f t="shared" si="55"/>
        <v>14</v>
      </c>
      <c r="BN33" s="14">
        <f t="shared" si="55"/>
        <v>14.25</v>
      </c>
      <c r="BO33" s="14">
        <f t="shared" si="55"/>
        <v>14.5</v>
      </c>
      <c r="BP33" s="14">
        <f t="shared" si="55"/>
        <v>14.75</v>
      </c>
      <c r="BQ33" s="14">
        <f t="shared" si="55"/>
        <v>15</v>
      </c>
      <c r="BR33" s="14">
        <f t="shared" si="55"/>
        <v>15.25</v>
      </c>
      <c r="BS33" s="14">
        <f t="shared" si="55"/>
        <v>15.5</v>
      </c>
      <c r="BT33" s="14">
        <f t="shared" si="55"/>
        <v>15.75</v>
      </c>
      <c r="BU33" s="14">
        <f t="shared" si="55"/>
        <v>16</v>
      </c>
      <c r="BV33" s="14">
        <f t="shared" ref="BV33:DA33" si="56">ROUND((DAY(BV34)*24*60+HOUR(BV34)*60+MINUTE(BV34))/60,2)</f>
        <v>16.25</v>
      </c>
      <c r="BW33" s="14">
        <f t="shared" si="56"/>
        <v>16.5</v>
      </c>
      <c r="BX33" s="14">
        <f t="shared" si="56"/>
        <v>16.75</v>
      </c>
      <c r="BY33" s="14">
        <f t="shared" si="56"/>
        <v>17</v>
      </c>
      <c r="BZ33" s="14">
        <f t="shared" si="56"/>
        <v>17.25</v>
      </c>
      <c r="CA33" s="14">
        <f t="shared" si="56"/>
        <v>17.5</v>
      </c>
      <c r="CB33" s="14">
        <f t="shared" si="56"/>
        <v>17.75</v>
      </c>
      <c r="CC33" s="14">
        <f t="shared" si="56"/>
        <v>18</v>
      </c>
      <c r="CD33" s="14">
        <f t="shared" si="56"/>
        <v>18.25</v>
      </c>
      <c r="CE33" s="14">
        <f t="shared" si="56"/>
        <v>18.5</v>
      </c>
      <c r="CF33" s="14">
        <f t="shared" si="56"/>
        <v>18.75</v>
      </c>
      <c r="CG33" s="14">
        <f t="shared" si="56"/>
        <v>19</v>
      </c>
      <c r="CH33" s="14">
        <f t="shared" si="56"/>
        <v>19.25</v>
      </c>
      <c r="CI33" s="14">
        <f t="shared" si="56"/>
        <v>19.5</v>
      </c>
      <c r="CJ33" s="14">
        <f t="shared" si="56"/>
        <v>19.75</v>
      </c>
      <c r="CK33" s="14">
        <f t="shared" si="56"/>
        <v>20</v>
      </c>
      <c r="CL33" s="14">
        <f t="shared" si="56"/>
        <v>20.25</v>
      </c>
      <c r="CM33" s="14">
        <f t="shared" si="56"/>
        <v>20.5</v>
      </c>
      <c r="CN33" s="14">
        <f t="shared" si="56"/>
        <v>20.75</v>
      </c>
      <c r="CO33" s="14">
        <f t="shared" si="56"/>
        <v>21</v>
      </c>
      <c r="CP33" s="14">
        <f t="shared" si="56"/>
        <v>21.25</v>
      </c>
      <c r="CQ33" s="14">
        <f t="shared" si="56"/>
        <v>21.5</v>
      </c>
      <c r="CR33" s="14">
        <f t="shared" si="56"/>
        <v>21.75</v>
      </c>
      <c r="CS33" s="14">
        <f t="shared" si="56"/>
        <v>22</v>
      </c>
      <c r="CT33" s="14">
        <f t="shared" si="56"/>
        <v>22.25</v>
      </c>
      <c r="CU33" s="14">
        <f t="shared" si="56"/>
        <v>22.5</v>
      </c>
      <c r="CV33" s="14">
        <f t="shared" si="56"/>
        <v>22.75</v>
      </c>
      <c r="CW33" s="14">
        <f t="shared" si="56"/>
        <v>23</v>
      </c>
      <c r="CX33" s="14">
        <f t="shared" si="56"/>
        <v>23.25</v>
      </c>
      <c r="CY33" s="14">
        <f t="shared" si="56"/>
        <v>23.5</v>
      </c>
      <c r="CZ33" s="14">
        <f t="shared" si="56"/>
        <v>23.75</v>
      </c>
      <c r="DA33" s="14">
        <f t="shared" si="56"/>
        <v>24</v>
      </c>
      <c r="DB33" s="104"/>
    </row>
    <row r="34" spans="2:106" ht="14.1" customHeight="1" thickBot="1">
      <c r="B34" s="94"/>
      <c r="C34" s="94"/>
      <c r="D34" s="94"/>
      <c r="E34" s="12"/>
      <c r="F34" s="12"/>
      <c r="G34" s="81" t="s">
        <v>93</v>
      </c>
      <c r="H34" s="92" t="s">
        <v>128</v>
      </c>
      <c r="I34" s="93">
        <f>INDEX(始終INDEX,4,1)</f>
        <v>0</v>
      </c>
      <c r="J34" s="86">
        <f t="shared" ref="J34:BU34" si="57">I34+TIME(0,15,0)</f>
        <v>1.0416666666666666E-2</v>
      </c>
      <c r="K34" s="86">
        <f t="shared" si="57"/>
        <v>2.0833333333333332E-2</v>
      </c>
      <c r="L34" s="86">
        <f t="shared" si="57"/>
        <v>3.125E-2</v>
      </c>
      <c r="M34" s="86">
        <f t="shared" si="57"/>
        <v>4.1666666666666664E-2</v>
      </c>
      <c r="N34" s="86">
        <f t="shared" si="57"/>
        <v>5.2083333333333329E-2</v>
      </c>
      <c r="O34" s="86">
        <f t="shared" si="57"/>
        <v>6.2499999999999993E-2</v>
      </c>
      <c r="P34" s="86">
        <f t="shared" si="57"/>
        <v>7.2916666666666657E-2</v>
      </c>
      <c r="Q34" s="86">
        <f t="shared" si="57"/>
        <v>8.3333333333333329E-2</v>
      </c>
      <c r="R34" s="86">
        <f t="shared" si="57"/>
        <v>9.375E-2</v>
      </c>
      <c r="S34" s="86">
        <f t="shared" si="57"/>
        <v>0.10416666666666667</v>
      </c>
      <c r="T34" s="86">
        <f t="shared" si="57"/>
        <v>0.11458333333333334</v>
      </c>
      <c r="U34" s="86">
        <f t="shared" si="57"/>
        <v>0.125</v>
      </c>
      <c r="V34" s="86">
        <f t="shared" si="57"/>
        <v>0.13541666666666666</v>
      </c>
      <c r="W34" s="86">
        <f t="shared" si="57"/>
        <v>0.14583333333333331</v>
      </c>
      <c r="X34" s="86">
        <f t="shared" si="57"/>
        <v>0.15624999999999997</v>
      </c>
      <c r="Y34" s="88">
        <f t="shared" si="57"/>
        <v>0.16666666666666663</v>
      </c>
      <c r="Z34" s="86">
        <f t="shared" si="57"/>
        <v>0.17708333333333329</v>
      </c>
      <c r="AA34" s="86">
        <f t="shared" si="57"/>
        <v>0.18749999999999994</v>
      </c>
      <c r="AB34" s="86">
        <f t="shared" si="57"/>
        <v>0.1979166666666666</v>
      </c>
      <c r="AC34" s="86">
        <f t="shared" si="57"/>
        <v>0.20833333333333326</v>
      </c>
      <c r="AD34" s="86">
        <f t="shared" si="57"/>
        <v>0.21874999999999992</v>
      </c>
      <c r="AE34" s="86">
        <f t="shared" si="57"/>
        <v>0.22916666666666657</v>
      </c>
      <c r="AF34" s="86">
        <f t="shared" si="57"/>
        <v>0.23958333333333323</v>
      </c>
      <c r="AG34" s="86">
        <f t="shared" si="57"/>
        <v>0.24999999999999989</v>
      </c>
      <c r="AH34" s="86">
        <f t="shared" si="57"/>
        <v>0.26041666666666657</v>
      </c>
      <c r="AI34" s="86">
        <f t="shared" si="57"/>
        <v>0.27083333333333326</v>
      </c>
      <c r="AJ34" s="86">
        <f t="shared" si="57"/>
        <v>0.28124999999999994</v>
      </c>
      <c r="AK34" s="86">
        <f t="shared" si="57"/>
        <v>0.29166666666666663</v>
      </c>
      <c r="AL34" s="86">
        <f t="shared" si="57"/>
        <v>0.30208333333333331</v>
      </c>
      <c r="AM34" s="86">
        <f t="shared" si="57"/>
        <v>0.3125</v>
      </c>
      <c r="AN34" s="86">
        <f t="shared" si="57"/>
        <v>0.32291666666666669</v>
      </c>
      <c r="AO34" s="86">
        <f t="shared" si="57"/>
        <v>0.33333333333333337</v>
      </c>
      <c r="AP34" s="86">
        <f t="shared" si="57"/>
        <v>0.34375000000000006</v>
      </c>
      <c r="AQ34" s="86">
        <f t="shared" si="57"/>
        <v>0.35416666666666674</v>
      </c>
      <c r="AR34" s="86">
        <f t="shared" si="57"/>
        <v>0.36458333333333343</v>
      </c>
      <c r="AS34" s="86">
        <f t="shared" si="57"/>
        <v>0.37500000000000011</v>
      </c>
      <c r="AT34" s="86">
        <f t="shared" si="57"/>
        <v>0.3854166666666668</v>
      </c>
      <c r="AU34" s="86">
        <f t="shared" si="57"/>
        <v>0.39583333333333348</v>
      </c>
      <c r="AV34" s="86">
        <f t="shared" si="57"/>
        <v>0.40625000000000017</v>
      </c>
      <c r="AW34" s="88">
        <f t="shared" si="57"/>
        <v>0.41666666666666685</v>
      </c>
      <c r="AX34" s="90">
        <f t="shared" si="57"/>
        <v>0.42708333333333354</v>
      </c>
      <c r="AY34" s="90">
        <f t="shared" si="57"/>
        <v>0.43750000000000022</v>
      </c>
      <c r="AZ34" s="90">
        <f t="shared" si="57"/>
        <v>0.44791666666666691</v>
      </c>
      <c r="BA34" s="91">
        <f t="shared" si="57"/>
        <v>0.45833333333333359</v>
      </c>
      <c r="BB34" s="86">
        <f t="shared" si="57"/>
        <v>0.46875000000000028</v>
      </c>
      <c r="BC34" s="86">
        <f t="shared" si="57"/>
        <v>0.47916666666666696</v>
      </c>
      <c r="BD34" s="86">
        <f t="shared" si="57"/>
        <v>0.48958333333333365</v>
      </c>
      <c r="BE34" s="88">
        <f t="shared" si="57"/>
        <v>0.50000000000000033</v>
      </c>
      <c r="BF34" s="89">
        <f t="shared" si="57"/>
        <v>0.51041666666666696</v>
      </c>
      <c r="BG34" s="86">
        <f t="shared" si="57"/>
        <v>0.52083333333333359</v>
      </c>
      <c r="BH34" s="86">
        <f t="shared" si="57"/>
        <v>0.53125000000000022</v>
      </c>
      <c r="BI34" s="88">
        <f t="shared" si="57"/>
        <v>0.54166666666666685</v>
      </c>
      <c r="BJ34" s="86">
        <f t="shared" si="57"/>
        <v>0.55208333333333348</v>
      </c>
      <c r="BK34" s="86">
        <f t="shared" si="57"/>
        <v>0.56250000000000011</v>
      </c>
      <c r="BL34" s="86">
        <f t="shared" si="57"/>
        <v>0.57291666666666674</v>
      </c>
      <c r="BM34" s="86">
        <f t="shared" si="57"/>
        <v>0.58333333333333337</v>
      </c>
      <c r="BN34" s="86">
        <f t="shared" si="57"/>
        <v>0.59375</v>
      </c>
      <c r="BO34" s="86">
        <f t="shared" si="57"/>
        <v>0.60416666666666663</v>
      </c>
      <c r="BP34" s="86">
        <f t="shared" si="57"/>
        <v>0.61458333333333326</v>
      </c>
      <c r="BQ34" s="86">
        <f t="shared" si="57"/>
        <v>0.62499999999999989</v>
      </c>
      <c r="BR34" s="86">
        <f t="shared" si="57"/>
        <v>0.63541666666666652</v>
      </c>
      <c r="BS34" s="86">
        <f t="shared" si="57"/>
        <v>0.64583333333333315</v>
      </c>
      <c r="BT34" s="86">
        <f t="shared" si="57"/>
        <v>0.65624999999999978</v>
      </c>
      <c r="BU34" s="86">
        <f t="shared" si="57"/>
        <v>0.66666666666666641</v>
      </c>
      <c r="BV34" s="86">
        <f t="shared" ref="BV34:CV34" si="58">BU34+TIME(0,15,0)</f>
        <v>0.67708333333333304</v>
      </c>
      <c r="BW34" s="86">
        <f t="shared" si="58"/>
        <v>0.68749999999999967</v>
      </c>
      <c r="BX34" s="86">
        <f t="shared" si="58"/>
        <v>0.6979166666666663</v>
      </c>
      <c r="BY34" s="86">
        <f t="shared" si="58"/>
        <v>0.70833333333333293</v>
      </c>
      <c r="BZ34" s="86">
        <f t="shared" si="58"/>
        <v>0.71874999999999956</v>
      </c>
      <c r="CA34" s="86">
        <f t="shared" si="58"/>
        <v>0.72916666666666619</v>
      </c>
      <c r="CB34" s="86">
        <f t="shared" si="58"/>
        <v>0.73958333333333282</v>
      </c>
      <c r="CC34" s="86">
        <f t="shared" si="58"/>
        <v>0.74999999999999944</v>
      </c>
      <c r="CD34" s="86">
        <f t="shared" si="58"/>
        <v>0.76041666666666607</v>
      </c>
      <c r="CE34" s="86">
        <f t="shared" si="58"/>
        <v>0.7708333333333327</v>
      </c>
      <c r="CF34" s="86">
        <f t="shared" si="58"/>
        <v>0.78124999999999933</v>
      </c>
      <c r="CG34" s="86">
        <f t="shared" si="58"/>
        <v>0.79166666666666596</v>
      </c>
      <c r="CH34" s="86">
        <f t="shared" si="58"/>
        <v>0.80208333333333259</v>
      </c>
      <c r="CI34" s="86">
        <f t="shared" si="58"/>
        <v>0.81249999999999922</v>
      </c>
      <c r="CJ34" s="86">
        <f t="shared" si="58"/>
        <v>0.82291666666666585</v>
      </c>
      <c r="CK34" s="86">
        <f t="shared" si="58"/>
        <v>0.83333333333333248</v>
      </c>
      <c r="CL34" s="86">
        <f t="shared" si="58"/>
        <v>0.84374999999999911</v>
      </c>
      <c r="CM34" s="86">
        <f t="shared" si="58"/>
        <v>0.85416666666666574</v>
      </c>
      <c r="CN34" s="86">
        <f t="shared" si="58"/>
        <v>0.86458333333333237</v>
      </c>
      <c r="CO34" s="86">
        <f t="shared" si="58"/>
        <v>0.874999999999999</v>
      </c>
      <c r="CP34" s="86">
        <f t="shared" si="58"/>
        <v>0.88541666666666563</v>
      </c>
      <c r="CQ34" s="86">
        <f t="shared" si="58"/>
        <v>0.89583333333333226</v>
      </c>
      <c r="CR34" s="86">
        <f t="shared" si="58"/>
        <v>0.90624999999999889</v>
      </c>
      <c r="CS34" s="86">
        <f t="shared" si="58"/>
        <v>0.91666666666666552</v>
      </c>
      <c r="CT34" s="86">
        <f t="shared" si="58"/>
        <v>0.92708333333333215</v>
      </c>
      <c r="CU34" s="86">
        <f t="shared" si="58"/>
        <v>0.93749999999999878</v>
      </c>
      <c r="CV34" s="86">
        <f t="shared" si="58"/>
        <v>0.94791666666666541</v>
      </c>
      <c r="CW34" s="86">
        <f>CV34+TIME(0,15,0)</f>
        <v>0.95833333333333204</v>
      </c>
      <c r="CX34" s="86">
        <f>CW34+TIME(0,15,0)</f>
        <v>0.96874999999999867</v>
      </c>
      <c r="CY34" s="86">
        <f>CX34+TIME(0,15,0)</f>
        <v>0.9791666666666653</v>
      </c>
      <c r="CZ34" s="86">
        <f>CY34+TIME(0,15,0)</f>
        <v>0.98958333333333193</v>
      </c>
      <c r="DA34" s="86">
        <f>CZ34+TIME(0,15,0)</f>
        <v>0.99999999999999856</v>
      </c>
      <c r="DB34" s="105"/>
    </row>
    <row r="35" spans="2:106" ht="14.1" customHeight="1" thickBot="1">
      <c r="B35" s="10"/>
      <c r="C35" s="83"/>
      <c r="D35" s="1"/>
      <c r="E35" s="1"/>
      <c r="F35" s="1"/>
      <c r="G35" s="82" t="str">
        <f>INDEX(日標準INDEX,4,1)</f>
        <v/>
      </c>
      <c r="H35" s="92"/>
      <c r="I35" s="96"/>
      <c r="J35" s="97"/>
      <c r="K35" s="97"/>
      <c r="L35" s="97"/>
      <c r="M35" s="97"/>
      <c r="N35" s="97"/>
      <c r="O35" s="97"/>
      <c r="P35" s="97"/>
      <c r="Q35" s="97"/>
      <c r="R35" s="97"/>
      <c r="S35" s="97"/>
      <c r="T35" s="97"/>
      <c r="U35" s="97"/>
      <c r="V35" s="97"/>
      <c r="W35" s="97"/>
      <c r="X35" s="97"/>
      <c r="Y35" s="98"/>
      <c r="Z35" s="97"/>
      <c r="AA35" s="97"/>
      <c r="AB35" s="97"/>
      <c r="AC35" s="97"/>
      <c r="AD35" s="97"/>
      <c r="AE35" s="97"/>
      <c r="AF35" s="97"/>
      <c r="AG35" s="97"/>
      <c r="AH35" s="97"/>
      <c r="AI35" s="97"/>
      <c r="AJ35" s="97"/>
      <c r="AK35" s="97"/>
      <c r="AL35" s="97"/>
      <c r="AM35" s="97"/>
      <c r="AN35" s="97"/>
      <c r="AO35" s="97"/>
      <c r="AP35" s="97"/>
      <c r="AQ35" s="97"/>
      <c r="AR35" s="97"/>
      <c r="AS35" s="97"/>
      <c r="AT35" s="97"/>
      <c r="AU35" s="97"/>
      <c r="AV35" s="97"/>
      <c r="AW35" s="98"/>
      <c r="AX35" s="99"/>
      <c r="AY35" s="99"/>
      <c r="AZ35" s="99"/>
      <c r="BA35" s="100"/>
      <c r="BB35" s="97"/>
      <c r="BC35" s="97"/>
      <c r="BD35" s="97"/>
      <c r="BE35" s="98"/>
      <c r="BF35" s="97"/>
      <c r="BG35" s="97"/>
      <c r="BH35" s="97"/>
      <c r="BI35" s="98"/>
      <c r="BJ35" s="97"/>
      <c r="BK35" s="97"/>
      <c r="BL35" s="97"/>
      <c r="BM35" s="97"/>
      <c r="BN35" s="97"/>
      <c r="BO35" s="97"/>
      <c r="BP35" s="97"/>
      <c r="BQ35" s="97"/>
      <c r="BR35" s="97"/>
      <c r="BS35" s="97"/>
      <c r="BT35" s="97"/>
      <c r="BU35" s="97"/>
      <c r="BV35" s="97"/>
      <c r="BW35" s="97"/>
      <c r="BX35" s="97"/>
      <c r="BY35" s="97"/>
      <c r="BZ35" s="97"/>
      <c r="CA35" s="97"/>
      <c r="CB35" s="97"/>
      <c r="CC35" s="97"/>
      <c r="CD35" s="97"/>
      <c r="CE35" s="97"/>
      <c r="CF35" s="97"/>
      <c r="CG35" s="97"/>
      <c r="CH35" s="97"/>
      <c r="CI35" s="97"/>
      <c r="CJ35" s="97"/>
      <c r="CK35" s="97"/>
      <c r="CL35" s="97"/>
      <c r="CM35" s="97"/>
      <c r="CN35" s="97"/>
      <c r="CO35" s="97"/>
      <c r="CP35" s="97"/>
      <c r="CQ35" s="97"/>
      <c r="CR35" s="97"/>
      <c r="CS35" s="97"/>
      <c r="CT35" s="97"/>
      <c r="CU35" s="97"/>
      <c r="CV35" s="97"/>
      <c r="CW35" s="97"/>
      <c r="CX35" s="97"/>
      <c r="CY35" s="97"/>
      <c r="CZ35" s="97"/>
      <c r="DA35" s="97"/>
      <c r="DB35" s="106"/>
    </row>
    <row r="36" spans="2:106" ht="14.1" customHeight="1" thickBot="1">
      <c r="B36" s="18"/>
      <c r="C36" s="18"/>
      <c r="D36" s="1" t="s">
        <v>3</v>
      </c>
      <c r="E36" s="2"/>
      <c r="F36" s="1" t="s">
        <v>4</v>
      </c>
      <c r="G36" s="3" t="s">
        <v>95</v>
      </c>
      <c r="H36" s="19" t="s">
        <v>90</v>
      </c>
      <c r="I36" s="20">
        <v>1</v>
      </c>
      <c r="J36" s="21">
        <f t="shared" ref="J36:BU36" si="59">I36+1</f>
        <v>2</v>
      </c>
      <c r="K36" s="21">
        <f t="shared" si="59"/>
        <v>3</v>
      </c>
      <c r="L36" s="21">
        <f t="shared" si="59"/>
        <v>4</v>
      </c>
      <c r="M36" s="21">
        <f t="shared" si="59"/>
        <v>5</v>
      </c>
      <c r="N36" s="21">
        <f t="shared" si="59"/>
        <v>6</v>
      </c>
      <c r="O36" s="21">
        <f t="shared" si="59"/>
        <v>7</v>
      </c>
      <c r="P36" s="21">
        <f t="shared" si="59"/>
        <v>8</v>
      </c>
      <c r="Q36" s="21">
        <f t="shared" si="59"/>
        <v>9</v>
      </c>
      <c r="R36" s="21">
        <f t="shared" si="59"/>
        <v>10</v>
      </c>
      <c r="S36" s="21">
        <f t="shared" si="59"/>
        <v>11</v>
      </c>
      <c r="T36" s="21">
        <f t="shared" si="59"/>
        <v>12</v>
      </c>
      <c r="U36" s="21">
        <f t="shared" si="59"/>
        <v>13</v>
      </c>
      <c r="V36" s="21">
        <f t="shared" si="59"/>
        <v>14</v>
      </c>
      <c r="W36" s="21">
        <f t="shared" si="59"/>
        <v>15</v>
      </c>
      <c r="X36" s="21">
        <f t="shared" si="59"/>
        <v>16</v>
      </c>
      <c r="Y36" s="22">
        <f t="shared" si="59"/>
        <v>17</v>
      </c>
      <c r="Z36" s="21">
        <f t="shared" si="59"/>
        <v>18</v>
      </c>
      <c r="AA36" s="21">
        <f t="shared" si="59"/>
        <v>19</v>
      </c>
      <c r="AB36" s="21">
        <f t="shared" si="59"/>
        <v>20</v>
      </c>
      <c r="AC36" s="21">
        <f t="shared" si="59"/>
        <v>21</v>
      </c>
      <c r="AD36" s="21">
        <f t="shared" si="59"/>
        <v>22</v>
      </c>
      <c r="AE36" s="21">
        <f t="shared" si="59"/>
        <v>23</v>
      </c>
      <c r="AF36" s="21">
        <f t="shared" si="59"/>
        <v>24</v>
      </c>
      <c r="AG36" s="21">
        <f t="shared" si="59"/>
        <v>25</v>
      </c>
      <c r="AH36" s="21">
        <f t="shared" si="59"/>
        <v>26</v>
      </c>
      <c r="AI36" s="21">
        <f t="shared" si="59"/>
        <v>27</v>
      </c>
      <c r="AJ36" s="21">
        <f t="shared" si="59"/>
        <v>28</v>
      </c>
      <c r="AK36" s="21">
        <f t="shared" si="59"/>
        <v>29</v>
      </c>
      <c r="AL36" s="21">
        <f t="shared" si="59"/>
        <v>30</v>
      </c>
      <c r="AM36" s="21">
        <f t="shared" si="59"/>
        <v>31</v>
      </c>
      <c r="AN36" s="21">
        <f t="shared" si="59"/>
        <v>32</v>
      </c>
      <c r="AO36" s="21">
        <f t="shared" si="59"/>
        <v>33</v>
      </c>
      <c r="AP36" s="21">
        <f t="shared" si="59"/>
        <v>34</v>
      </c>
      <c r="AQ36" s="21">
        <f t="shared" si="59"/>
        <v>35</v>
      </c>
      <c r="AR36" s="21">
        <f t="shared" si="59"/>
        <v>36</v>
      </c>
      <c r="AS36" s="21">
        <f t="shared" si="59"/>
        <v>37</v>
      </c>
      <c r="AT36" s="21">
        <f t="shared" si="59"/>
        <v>38</v>
      </c>
      <c r="AU36" s="21">
        <f t="shared" si="59"/>
        <v>39</v>
      </c>
      <c r="AV36" s="21">
        <f t="shared" si="59"/>
        <v>40</v>
      </c>
      <c r="AW36" s="22">
        <f t="shared" si="59"/>
        <v>41</v>
      </c>
      <c r="AX36" s="23">
        <f t="shared" si="59"/>
        <v>42</v>
      </c>
      <c r="AY36" s="23">
        <f t="shared" si="59"/>
        <v>43</v>
      </c>
      <c r="AZ36" s="23">
        <f t="shared" si="59"/>
        <v>44</v>
      </c>
      <c r="BA36" s="24">
        <f t="shared" si="59"/>
        <v>45</v>
      </c>
      <c r="BB36" s="21">
        <f t="shared" si="59"/>
        <v>46</v>
      </c>
      <c r="BC36" s="21">
        <f t="shared" si="59"/>
        <v>47</v>
      </c>
      <c r="BD36" s="21">
        <f t="shared" si="59"/>
        <v>48</v>
      </c>
      <c r="BE36" s="22">
        <f t="shared" si="59"/>
        <v>49</v>
      </c>
      <c r="BF36" s="21">
        <f t="shared" si="59"/>
        <v>50</v>
      </c>
      <c r="BG36" s="21">
        <f t="shared" si="59"/>
        <v>51</v>
      </c>
      <c r="BH36" s="21">
        <f t="shared" si="59"/>
        <v>52</v>
      </c>
      <c r="BI36" s="22">
        <f t="shared" si="59"/>
        <v>53</v>
      </c>
      <c r="BJ36" s="21">
        <f t="shared" si="59"/>
        <v>54</v>
      </c>
      <c r="BK36" s="21">
        <f t="shared" si="59"/>
        <v>55</v>
      </c>
      <c r="BL36" s="21">
        <f t="shared" si="59"/>
        <v>56</v>
      </c>
      <c r="BM36" s="21">
        <f t="shared" si="59"/>
        <v>57</v>
      </c>
      <c r="BN36" s="21">
        <f t="shared" si="59"/>
        <v>58</v>
      </c>
      <c r="BO36" s="21">
        <f t="shared" si="59"/>
        <v>59</v>
      </c>
      <c r="BP36" s="21">
        <f t="shared" si="59"/>
        <v>60</v>
      </c>
      <c r="BQ36" s="21">
        <f t="shared" si="59"/>
        <v>61</v>
      </c>
      <c r="BR36" s="21">
        <f t="shared" si="59"/>
        <v>62</v>
      </c>
      <c r="BS36" s="21">
        <f t="shared" si="59"/>
        <v>63</v>
      </c>
      <c r="BT36" s="21">
        <f t="shared" si="59"/>
        <v>64</v>
      </c>
      <c r="BU36" s="21">
        <f t="shared" si="59"/>
        <v>65</v>
      </c>
      <c r="BV36" s="21">
        <f t="shared" ref="BV36:CV36" si="60">BU36+1</f>
        <v>66</v>
      </c>
      <c r="BW36" s="21">
        <f t="shared" si="60"/>
        <v>67</v>
      </c>
      <c r="BX36" s="21">
        <f t="shared" si="60"/>
        <v>68</v>
      </c>
      <c r="BY36" s="21">
        <f t="shared" si="60"/>
        <v>69</v>
      </c>
      <c r="BZ36" s="21">
        <f t="shared" si="60"/>
        <v>70</v>
      </c>
      <c r="CA36" s="21">
        <f t="shared" si="60"/>
        <v>71</v>
      </c>
      <c r="CB36" s="21">
        <f t="shared" si="60"/>
        <v>72</v>
      </c>
      <c r="CC36" s="21">
        <f t="shared" si="60"/>
        <v>73</v>
      </c>
      <c r="CD36" s="21">
        <f t="shared" si="60"/>
        <v>74</v>
      </c>
      <c r="CE36" s="21">
        <f t="shared" si="60"/>
        <v>75</v>
      </c>
      <c r="CF36" s="21">
        <f t="shared" si="60"/>
        <v>76</v>
      </c>
      <c r="CG36" s="21">
        <f t="shared" si="60"/>
        <v>77</v>
      </c>
      <c r="CH36" s="21">
        <f t="shared" si="60"/>
        <v>78</v>
      </c>
      <c r="CI36" s="21">
        <f t="shared" si="60"/>
        <v>79</v>
      </c>
      <c r="CJ36" s="21">
        <f t="shared" si="60"/>
        <v>80</v>
      </c>
      <c r="CK36" s="21">
        <f t="shared" si="60"/>
        <v>81</v>
      </c>
      <c r="CL36" s="21">
        <f t="shared" si="60"/>
        <v>82</v>
      </c>
      <c r="CM36" s="21">
        <f t="shared" si="60"/>
        <v>83</v>
      </c>
      <c r="CN36" s="21">
        <f t="shared" si="60"/>
        <v>84</v>
      </c>
      <c r="CO36" s="21">
        <f t="shared" si="60"/>
        <v>85</v>
      </c>
      <c r="CP36" s="21">
        <f t="shared" si="60"/>
        <v>86</v>
      </c>
      <c r="CQ36" s="21">
        <f t="shared" si="60"/>
        <v>87</v>
      </c>
      <c r="CR36" s="21">
        <f t="shared" si="60"/>
        <v>88</v>
      </c>
      <c r="CS36" s="21">
        <f t="shared" si="60"/>
        <v>89</v>
      </c>
      <c r="CT36" s="21">
        <f t="shared" si="60"/>
        <v>90</v>
      </c>
      <c r="CU36" s="21">
        <f t="shared" si="60"/>
        <v>91</v>
      </c>
      <c r="CV36" s="21">
        <f t="shared" si="60"/>
        <v>92</v>
      </c>
      <c r="CW36" s="21">
        <f>CV36+1</f>
        <v>93</v>
      </c>
      <c r="CX36" s="21">
        <f>CW36+1</f>
        <v>94</v>
      </c>
      <c r="CY36" s="21">
        <f>CX36+1</f>
        <v>95</v>
      </c>
      <c r="CZ36" s="21">
        <f>CY36+1</f>
        <v>96</v>
      </c>
      <c r="DA36" s="21">
        <f>CZ36+1</f>
        <v>97</v>
      </c>
      <c r="DB36" s="107"/>
    </row>
    <row r="37" spans="2:106" ht="14.1" customHeight="1" thickTop="1">
      <c r="B37" s="25">
        <f>ROUND((DAY(D37)*24*60+HOUR(D37)*60+MINUTE(D37))/60,2)</f>
        <v>0</v>
      </c>
      <c r="C37" s="26">
        <f>ROUND((DAY(F37)*24*60+HOUR(F37)*60+MINUTE(F37))/60,2)</f>
        <v>0</v>
      </c>
      <c r="D37" s="27">
        <f>INDEX(始終INDEX,4,1)</f>
        <v>0</v>
      </c>
      <c r="E37" s="6" t="s">
        <v>96</v>
      </c>
      <c r="F37" s="28">
        <f>INDEX(始終INDEX,4,2)</f>
        <v>0</v>
      </c>
      <c r="G37" s="7" t="s">
        <v>43</v>
      </c>
      <c r="H37" s="29">
        <v>31</v>
      </c>
      <c r="I37" s="51">
        <f t="shared" ref="I37:AN37" si="61">IF(I$33&lt;$B37,"***",IF(I$33=$B37,0,IF(I$32=1,H37,H37+0.25)))</f>
        <v>0</v>
      </c>
      <c r="J37" s="52">
        <f t="shared" si="61"/>
        <v>0.25</v>
      </c>
      <c r="K37" s="52">
        <f t="shared" si="61"/>
        <v>0.5</v>
      </c>
      <c r="L37" s="52">
        <f t="shared" si="61"/>
        <v>0.75</v>
      </c>
      <c r="M37" s="52">
        <f t="shared" si="61"/>
        <v>1</v>
      </c>
      <c r="N37" s="52">
        <f t="shared" si="61"/>
        <v>1.25</v>
      </c>
      <c r="O37" s="52">
        <f t="shared" si="61"/>
        <v>1.5</v>
      </c>
      <c r="P37" s="52">
        <f t="shared" si="61"/>
        <v>1.75</v>
      </c>
      <c r="Q37" s="52">
        <f t="shared" si="61"/>
        <v>2</v>
      </c>
      <c r="R37" s="52">
        <f t="shared" si="61"/>
        <v>2.25</v>
      </c>
      <c r="S37" s="52">
        <f t="shared" si="61"/>
        <v>2.5</v>
      </c>
      <c r="T37" s="52">
        <f t="shared" si="61"/>
        <v>2.75</v>
      </c>
      <c r="U37" s="52">
        <f t="shared" si="61"/>
        <v>3</v>
      </c>
      <c r="V37" s="52">
        <f t="shared" si="61"/>
        <v>3.25</v>
      </c>
      <c r="W37" s="52">
        <f t="shared" si="61"/>
        <v>3.5</v>
      </c>
      <c r="X37" s="52">
        <f t="shared" si="61"/>
        <v>3.75</v>
      </c>
      <c r="Y37" s="52">
        <f t="shared" si="61"/>
        <v>4</v>
      </c>
      <c r="Z37" s="52">
        <f t="shared" si="61"/>
        <v>4.25</v>
      </c>
      <c r="AA37" s="52">
        <f t="shared" si="61"/>
        <v>4.5</v>
      </c>
      <c r="AB37" s="52">
        <f t="shared" si="61"/>
        <v>4.75</v>
      </c>
      <c r="AC37" s="52">
        <f t="shared" si="61"/>
        <v>5</v>
      </c>
      <c r="AD37" s="52">
        <f t="shared" si="61"/>
        <v>5.25</v>
      </c>
      <c r="AE37" s="52">
        <f t="shared" si="61"/>
        <v>5.5</v>
      </c>
      <c r="AF37" s="52">
        <f t="shared" si="61"/>
        <v>5.75</v>
      </c>
      <c r="AG37" s="52">
        <f t="shared" si="61"/>
        <v>6</v>
      </c>
      <c r="AH37" s="52">
        <f t="shared" si="61"/>
        <v>6.25</v>
      </c>
      <c r="AI37" s="52">
        <f t="shared" si="61"/>
        <v>6.5</v>
      </c>
      <c r="AJ37" s="52">
        <f t="shared" si="61"/>
        <v>6.75</v>
      </c>
      <c r="AK37" s="52">
        <f t="shared" si="61"/>
        <v>7</v>
      </c>
      <c r="AL37" s="52">
        <f t="shared" si="61"/>
        <v>7.25</v>
      </c>
      <c r="AM37" s="52">
        <f t="shared" si="61"/>
        <v>7.5</v>
      </c>
      <c r="AN37" s="52">
        <f t="shared" si="61"/>
        <v>7.75</v>
      </c>
      <c r="AO37" s="52">
        <f t="shared" ref="AO37:BT37" si="62">IF(AO$33&lt;$B37,"***",IF(AO$33=$B37,0,IF(AO$32=1,AN37,AN37+0.25)))</f>
        <v>8</v>
      </c>
      <c r="AP37" s="52">
        <f t="shared" si="62"/>
        <v>8.25</v>
      </c>
      <c r="AQ37" s="52">
        <f t="shared" si="62"/>
        <v>8.5</v>
      </c>
      <c r="AR37" s="52">
        <f t="shared" si="62"/>
        <v>8.75</v>
      </c>
      <c r="AS37" s="52">
        <f t="shared" si="62"/>
        <v>9</v>
      </c>
      <c r="AT37" s="52">
        <f t="shared" si="62"/>
        <v>9.25</v>
      </c>
      <c r="AU37" s="52">
        <f t="shared" si="62"/>
        <v>9.5</v>
      </c>
      <c r="AV37" s="52">
        <f t="shared" si="62"/>
        <v>9.75</v>
      </c>
      <c r="AW37" s="52">
        <f t="shared" si="62"/>
        <v>10</v>
      </c>
      <c r="AX37" s="52">
        <f t="shared" si="62"/>
        <v>10.25</v>
      </c>
      <c r="AY37" s="52">
        <f t="shared" si="62"/>
        <v>10.5</v>
      </c>
      <c r="AZ37" s="52">
        <f t="shared" si="62"/>
        <v>10.75</v>
      </c>
      <c r="BA37" s="52">
        <f t="shared" si="62"/>
        <v>11</v>
      </c>
      <c r="BB37" s="52">
        <f t="shared" si="62"/>
        <v>11.25</v>
      </c>
      <c r="BC37" s="52">
        <f t="shared" si="62"/>
        <v>11.5</v>
      </c>
      <c r="BD37" s="52">
        <f t="shared" si="62"/>
        <v>11.75</v>
      </c>
      <c r="BE37" s="52">
        <f t="shared" si="62"/>
        <v>12</v>
      </c>
      <c r="BF37" s="52">
        <f t="shared" si="62"/>
        <v>12.25</v>
      </c>
      <c r="BG37" s="52">
        <f t="shared" si="62"/>
        <v>12.5</v>
      </c>
      <c r="BH37" s="52">
        <f t="shared" si="62"/>
        <v>12.75</v>
      </c>
      <c r="BI37" s="53">
        <f t="shared" si="62"/>
        <v>13</v>
      </c>
      <c r="BJ37" s="52">
        <f t="shared" si="62"/>
        <v>13.25</v>
      </c>
      <c r="BK37" s="52">
        <f t="shared" si="62"/>
        <v>13.5</v>
      </c>
      <c r="BL37" s="52">
        <f t="shared" si="62"/>
        <v>13.75</v>
      </c>
      <c r="BM37" s="52">
        <f t="shared" si="62"/>
        <v>14</v>
      </c>
      <c r="BN37" s="52">
        <f t="shared" si="62"/>
        <v>14.25</v>
      </c>
      <c r="BO37" s="52">
        <f t="shared" si="62"/>
        <v>14.5</v>
      </c>
      <c r="BP37" s="52">
        <f t="shared" si="62"/>
        <v>14.75</v>
      </c>
      <c r="BQ37" s="52">
        <f t="shared" si="62"/>
        <v>15</v>
      </c>
      <c r="BR37" s="52">
        <f t="shared" si="62"/>
        <v>15.25</v>
      </c>
      <c r="BS37" s="52">
        <f t="shared" si="62"/>
        <v>15.5</v>
      </c>
      <c r="BT37" s="52">
        <f t="shared" si="62"/>
        <v>15.75</v>
      </c>
      <c r="BU37" s="52">
        <f t="shared" ref="BU37:DA37" si="63">IF(BU$33&lt;$B37,"***",IF(BU$33=$B37,0,IF(BU$32=1,BT37,BT37+0.25)))</f>
        <v>16</v>
      </c>
      <c r="BV37" s="52">
        <f t="shared" si="63"/>
        <v>16.25</v>
      </c>
      <c r="BW37" s="52">
        <f t="shared" si="63"/>
        <v>16.5</v>
      </c>
      <c r="BX37" s="52">
        <f t="shared" si="63"/>
        <v>16.75</v>
      </c>
      <c r="BY37" s="52">
        <f t="shared" si="63"/>
        <v>17</v>
      </c>
      <c r="BZ37" s="52">
        <f t="shared" si="63"/>
        <v>17.25</v>
      </c>
      <c r="CA37" s="52">
        <f t="shared" si="63"/>
        <v>17.5</v>
      </c>
      <c r="CB37" s="52">
        <f t="shared" si="63"/>
        <v>17.75</v>
      </c>
      <c r="CC37" s="52">
        <f t="shared" si="63"/>
        <v>18</v>
      </c>
      <c r="CD37" s="52">
        <f t="shared" si="63"/>
        <v>18.25</v>
      </c>
      <c r="CE37" s="52">
        <f t="shared" si="63"/>
        <v>18.5</v>
      </c>
      <c r="CF37" s="52">
        <f t="shared" si="63"/>
        <v>18.75</v>
      </c>
      <c r="CG37" s="52">
        <f t="shared" si="63"/>
        <v>19</v>
      </c>
      <c r="CH37" s="52">
        <f t="shared" si="63"/>
        <v>19.25</v>
      </c>
      <c r="CI37" s="52">
        <f t="shared" si="63"/>
        <v>19.5</v>
      </c>
      <c r="CJ37" s="52">
        <f t="shared" si="63"/>
        <v>19.75</v>
      </c>
      <c r="CK37" s="52">
        <f t="shared" si="63"/>
        <v>20</v>
      </c>
      <c r="CL37" s="52">
        <f t="shared" si="63"/>
        <v>20.25</v>
      </c>
      <c r="CM37" s="52">
        <f t="shared" si="63"/>
        <v>20.5</v>
      </c>
      <c r="CN37" s="52">
        <f t="shared" si="63"/>
        <v>20.75</v>
      </c>
      <c r="CO37" s="52">
        <f t="shared" si="63"/>
        <v>21</v>
      </c>
      <c r="CP37" s="52">
        <f t="shared" si="63"/>
        <v>21.25</v>
      </c>
      <c r="CQ37" s="52">
        <f t="shared" si="63"/>
        <v>21.5</v>
      </c>
      <c r="CR37" s="52">
        <f t="shared" si="63"/>
        <v>21.75</v>
      </c>
      <c r="CS37" s="52">
        <f t="shared" si="63"/>
        <v>22</v>
      </c>
      <c r="CT37" s="52">
        <f t="shared" si="63"/>
        <v>22.25</v>
      </c>
      <c r="CU37" s="52">
        <f t="shared" si="63"/>
        <v>22.5</v>
      </c>
      <c r="CV37" s="52">
        <f t="shared" si="63"/>
        <v>22.75</v>
      </c>
      <c r="CW37" s="52">
        <f t="shared" si="63"/>
        <v>23</v>
      </c>
      <c r="CX37" s="52">
        <f t="shared" si="63"/>
        <v>23.25</v>
      </c>
      <c r="CY37" s="52">
        <f t="shared" si="63"/>
        <v>23.5</v>
      </c>
      <c r="CZ37" s="52">
        <f t="shared" si="63"/>
        <v>23.75</v>
      </c>
      <c r="DA37" s="52">
        <f t="shared" si="63"/>
        <v>24</v>
      </c>
      <c r="DB37" s="108"/>
    </row>
    <row r="38" spans="2:106" ht="14.1" customHeight="1">
      <c r="B38" s="31"/>
      <c r="C38" s="32"/>
      <c r="D38" s="33"/>
      <c r="E38" s="4"/>
      <c r="F38" s="34"/>
      <c r="G38" s="5" t="s">
        <v>32</v>
      </c>
      <c r="H38" s="35">
        <f>H37+1</f>
        <v>32</v>
      </c>
      <c r="I38" s="54">
        <f>IF(I37="****","",IF(I37&gt;$G$35,INT((I37-$G$35)/0.25)*0.25,0))</f>
        <v>0</v>
      </c>
      <c r="J38" s="30">
        <f t="shared" ref="J38:BU38" si="64">IF(J37="****","",IF(J37&gt;$G$35,INT((J37-$G$35)/0.25)*0.25,0))</f>
        <v>0</v>
      </c>
      <c r="K38" s="30">
        <f t="shared" si="64"/>
        <v>0</v>
      </c>
      <c r="L38" s="30">
        <f t="shared" si="64"/>
        <v>0</v>
      </c>
      <c r="M38" s="30">
        <f t="shared" si="64"/>
        <v>0</v>
      </c>
      <c r="N38" s="30">
        <f t="shared" si="64"/>
        <v>0</v>
      </c>
      <c r="O38" s="30">
        <f t="shared" si="64"/>
        <v>0</v>
      </c>
      <c r="P38" s="30">
        <f t="shared" si="64"/>
        <v>0</v>
      </c>
      <c r="Q38" s="30">
        <f t="shared" si="64"/>
        <v>0</v>
      </c>
      <c r="R38" s="30">
        <f t="shared" si="64"/>
        <v>0</v>
      </c>
      <c r="S38" s="30">
        <f t="shared" si="64"/>
        <v>0</v>
      </c>
      <c r="T38" s="30">
        <f t="shared" si="64"/>
        <v>0</v>
      </c>
      <c r="U38" s="30">
        <f t="shared" si="64"/>
        <v>0</v>
      </c>
      <c r="V38" s="30">
        <f t="shared" si="64"/>
        <v>0</v>
      </c>
      <c r="W38" s="30">
        <f t="shared" si="64"/>
        <v>0</v>
      </c>
      <c r="X38" s="30">
        <f t="shared" si="64"/>
        <v>0</v>
      </c>
      <c r="Y38" s="30">
        <f t="shared" si="64"/>
        <v>0</v>
      </c>
      <c r="Z38" s="30">
        <f t="shared" si="64"/>
        <v>0</v>
      </c>
      <c r="AA38" s="30">
        <f t="shared" si="64"/>
        <v>0</v>
      </c>
      <c r="AB38" s="30">
        <f t="shared" si="64"/>
        <v>0</v>
      </c>
      <c r="AC38" s="30">
        <f t="shared" si="64"/>
        <v>0</v>
      </c>
      <c r="AD38" s="30">
        <f t="shared" si="64"/>
        <v>0</v>
      </c>
      <c r="AE38" s="30">
        <f t="shared" si="64"/>
        <v>0</v>
      </c>
      <c r="AF38" s="30">
        <f t="shared" si="64"/>
        <v>0</v>
      </c>
      <c r="AG38" s="30">
        <f t="shared" si="64"/>
        <v>0</v>
      </c>
      <c r="AH38" s="30">
        <f t="shared" si="64"/>
        <v>0</v>
      </c>
      <c r="AI38" s="30">
        <f t="shared" si="64"/>
        <v>0</v>
      </c>
      <c r="AJ38" s="30">
        <f t="shared" si="64"/>
        <v>0</v>
      </c>
      <c r="AK38" s="30">
        <f t="shared" si="64"/>
        <v>0</v>
      </c>
      <c r="AL38" s="30">
        <f t="shared" si="64"/>
        <v>0</v>
      </c>
      <c r="AM38" s="30">
        <f t="shared" si="64"/>
        <v>0</v>
      </c>
      <c r="AN38" s="30">
        <f t="shared" si="64"/>
        <v>0</v>
      </c>
      <c r="AO38" s="30">
        <f t="shared" si="64"/>
        <v>0</v>
      </c>
      <c r="AP38" s="30">
        <f t="shared" si="64"/>
        <v>0</v>
      </c>
      <c r="AQ38" s="30">
        <f t="shared" si="64"/>
        <v>0</v>
      </c>
      <c r="AR38" s="30">
        <f t="shared" si="64"/>
        <v>0</v>
      </c>
      <c r="AS38" s="30">
        <f t="shared" si="64"/>
        <v>0</v>
      </c>
      <c r="AT38" s="30">
        <f t="shared" si="64"/>
        <v>0</v>
      </c>
      <c r="AU38" s="30">
        <f t="shared" si="64"/>
        <v>0</v>
      </c>
      <c r="AV38" s="30">
        <f t="shared" si="64"/>
        <v>0</v>
      </c>
      <c r="AW38" s="30">
        <f t="shared" si="64"/>
        <v>0</v>
      </c>
      <c r="AX38" s="30">
        <f t="shared" si="64"/>
        <v>0</v>
      </c>
      <c r="AY38" s="30">
        <f t="shared" si="64"/>
        <v>0</v>
      </c>
      <c r="AZ38" s="30">
        <f t="shared" si="64"/>
        <v>0</v>
      </c>
      <c r="BA38" s="30">
        <f t="shared" si="64"/>
        <v>0</v>
      </c>
      <c r="BB38" s="30">
        <f t="shared" si="64"/>
        <v>0</v>
      </c>
      <c r="BC38" s="30">
        <f t="shared" si="64"/>
        <v>0</v>
      </c>
      <c r="BD38" s="30">
        <f t="shared" si="64"/>
        <v>0</v>
      </c>
      <c r="BE38" s="30">
        <f t="shared" si="64"/>
        <v>0</v>
      </c>
      <c r="BF38" s="30">
        <f t="shared" si="64"/>
        <v>0</v>
      </c>
      <c r="BG38" s="30">
        <f t="shared" si="64"/>
        <v>0</v>
      </c>
      <c r="BH38" s="30">
        <f t="shared" si="64"/>
        <v>0</v>
      </c>
      <c r="BI38" s="45">
        <f t="shared" si="64"/>
        <v>0</v>
      </c>
      <c r="BJ38" s="30">
        <f t="shared" si="64"/>
        <v>0</v>
      </c>
      <c r="BK38" s="30">
        <f t="shared" si="64"/>
        <v>0</v>
      </c>
      <c r="BL38" s="30">
        <f t="shared" si="64"/>
        <v>0</v>
      </c>
      <c r="BM38" s="30">
        <f t="shared" si="64"/>
        <v>0</v>
      </c>
      <c r="BN38" s="30">
        <f t="shared" si="64"/>
        <v>0</v>
      </c>
      <c r="BO38" s="30">
        <f t="shared" si="64"/>
        <v>0</v>
      </c>
      <c r="BP38" s="30">
        <f t="shared" si="64"/>
        <v>0</v>
      </c>
      <c r="BQ38" s="30">
        <f t="shared" si="64"/>
        <v>0</v>
      </c>
      <c r="BR38" s="30">
        <f t="shared" si="64"/>
        <v>0</v>
      </c>
      <c r="BS38" s="30">
        <f t="shared" si="64"/>
        <v>0</v>
      </c>
      <c r="BT38" s="30">
        <f t="shared" si="64"/>
        <v>0</v>
      </c>
      <c r="BU38" s="30">
        <f t="shared" si="64"/>
        <v>0</v>
      </c>
      <c r="BV38" s="30">
        <f t="shared" ref="BV38:DA38" si="65">IF(BV37="****","",IF(BV37&gt;$G$35,INT((BV37-$G$35)/0.25)*0.25,0))</f>
        <v>0</v>
      </c>
      <c r="BW38" s="30">
        <f t="shared" si="65"/>
        <v>0</v>
      </c>
      <c r="BX38" s="30">
        <f t="shared" si="65"/>
        <v>0</v>
      </c>
      <c r="BY38" s="30">
        <f t="shared" si="65"/>
        <v>0</v>
      </c>
      <c r="BZ38" s="30">
        <f t="shared" si="65"/>
        <v>0</v>
      </c>
      <c r="CA38" s="30">
        <f t="shared" si="65"/>
        <v>0</v>
      </c>
      <c r="CB38" s="30">
        <f t="shared" si="65"/>
        <v>0</v>
      </c>
      <c r="CC38" s="30">
        <f t="shared" si="65"/>
        <v>0</v>
      </c>
      <c r="CD38" s="30">
        <f t="shared" si="65"/>
        <v>0</v>
      </c>
      <c r="CE38" s="30">
        <f t="shared" si="65"/>
        <v>0</v>
      </c>
      <c r="CF38" s="30">
        <f t="shared" si="65"/>
        <v>0</v>
      </c>
      <c r="CG38" s="30">
        <f t="shared" si="65"/>
        <v>0</v>
      </c>
      <c r="CH38" s="30">
        <f t="shared" si="65"/>
        <v>0</v>
      </c>
      <c r="CI38" s="30">
        <f t="shared" si="65"/>
        <v>0</v>
      </c>
      <c r="CJ38" s="30">
        <f t="shared" si="65"/>
        <v>0</v>
      </c>
      <c r="CK38" s="30">
        <f t="shared" si="65"/>
        <v>0</v>
      </c>
      <c r="CL38" s="30">
        <f t="shared" si="65"/>
        <v>0</v>
      </c>
      <c r="CM38" s="30">
        <f t="shared" si="65"/>
        <v>0</v>
      </c>
      <c r="CN38" s="30">
        <f t="shared" si="65"/>
        <v>0</v>
      </c>
      <c r="CO38" s="30">
        <f t="shared" si="65"/>
        <v>0</v>
      </c>
      <c r="CP38" s="30">
        <f t="shared" si="65"/>
        <v>0</v>
      </c>
      <c r="CQ38" s="30">
        <f t="shared" si="65"/>
        <v>0</v>
      </c>
      <c r="CR38" s="30">
        <f t="shared" si="65"/>
        <v>0</v>
      </c>
      <c r="CS38" s="30">
        <f t="shared" si="65"/>
        <v>0</v>
      </c>
      <c r="CT38" s="30">
        <f t="shared" si="65"/>
        <v>0</v>
      </c>
      <c r="CU38" s="30">
        <f t="shared" si="65"/>
        <v>0</v>
      </c>
      <c r="CV38" s="30">
        <f t="shared" si="65"/>
        <v>0</v>
      </c>
      <c r="CW38" s="30">
        <f t="shared" si="65"/>
        <v>0</v>
      </c>
      <c r="CX38" s="30">
        <f t="shared" si="65"/>
        <v>0</v>
      </c>
      <c r="CY38" s="30">
        <f t="shared" si="65"/>
        <v>0</v>
      </c>
      <c r="CZ38" s="30">
        <f t="shared" si="65"/>
        <v>0</v>
      </c>
      <c r="DA38" s="30">
        <f t="shared" si="65"/>
        <v>0</v>
      </c>
      <c r="DB38" s="109"/>
    </row>
    <row r="39" spans="2:106" ht="14.1" customHeight="1" thickBot="1">
      <c r="B39" s="46"/>
      <c r="C39" s="47"/>
      <c r="D39" s="48"/>
      <c r="E39" s="49"/>
      <c r="F39" s="50"/>
      <c r="G39" s="72" t="s">
        <v>33</v>
      </c>
      <c r="H39" s="73">
        <f>H38+1</f>
        <v>33</v>
      </c>
      <c r="I39" s="112" t="str">
        <f t="shared" ref="I39:AN39" si="66">IF(OR(I37=0,I37="****"),"",IF(I$33&lt;22.25,"",IF(I$33&gt;29,H39,SUM(H39,I37,-H37))))</f>
        <v/>
      </c>
      <c r="J39" s="113" t="str">
        <f t="shared" si="66"/>
        <v/>
      </c>
      <c r="K39" s="113" t="str">
        <f t="shared" si="66"/>
        <v/>
      </c>
      <c r="L39" s="113" t="str">
        <f t="shared" si="66"/>
        <v/>
      </c>
      <c r="M39" s="113" t="str">
        <f t="shared" si="66"/>
        <v/>
      </c>
      <c r="N39" s="113" t="str">
        <f t="shared" si="66"/>
        <v/>
      </c>
      <c r="O39" s="113" t="str">
        <f t="shared" si="66"/>
        <v/>
      </c>
      <c r="P39" s="113" t="str">
        <f t="shared" si="66"/>
        <v/>
      </c>
      <c r="Q39" s="113" t="str">
        <f t="shared" si="66"/>
        <v/>
      </c>
      <c r="R39" s="113" t="str">
        <f t="shared" si="66"/>
        <v/>
      </c>
      <c r="S39" s="113" t="str">
        <f t="shared" si="66"/>
        <v/>
      </c>
      <c r="T39" s="113" t="str">
        <f t="shared" si="66"/>
        <v/>
      </c>
      <c r="U39" s="113" t="str">
        <f t="shared" si="66"/>
        <v/>
      </c>
      <c r="V39" s="113" t="str">
        <f t="shared" si="66"/>
        <v/>
      </c>
      <c r="W39" s="113" t="str">
        <f t="shared" si="66"/>
        <v/>
      </c>
      <c r="X39" s="113" t="str">
        <f t="shared" si="66"/>
        <v/>
      </c>
      <c r="Y39" s="113" t="str">
        <f t="shared" si="66"/>
        <v/>
      </c>
      <c r="Z39" s="113" t="str">
        <f t="shared" si="66"/>
        <v/>
      </c>
      <c r="AA39" s="113" t="str">
        <f t="shared" si="66"/>
        <v/>
      </c>
      <c r="AB39" s="113" t="str">
        <f t="shared" si="66"/>
        <v/>
      </c>
      <c r="AC39" s="113" t="str">
        <f t="shared" si="66"/>
        <v/>
      </c>
      <c r="AD39" s="113" t="str">
        <f t="shared" si="66"/>
        <v/>
      </c>
      <c r="AE39" s="113" t="str">
        <f t="shared" si="66"/>
        <v/>
      </c>
      <c r="AF39" s="113" t="str">
        <f t="shared" si="66"/>
        <v/>
      </c>
      <c r="AG39" s="113" t="str">
        <f t="shared" si="66"/>
        <v/>
      </c>
      <c r="AH39" s="113" t="str">
        <f t="shared" si="66"/>
        <v/>
      </c>
      <c r="AI39" s="113" t="str">
        <f t="shared" si="66"/>
        <v/>
      </c>
      <c r="AJ39" s="113" t="str">
        <f t="shared" si="66"/>
        <v/>
      </c>
      <c r="AK39" s="113" t="str">
        <f t="shared" si="66"/>
        <v/>
      </c>
      <c r="AL39" s="113" t="str">
        <f t="shared" si="66"/>
        <v/>
      </c>
      <c r="AM39" s="113" t="str">
        <f t="shared" si="66"/>
        <v/>
      </c>
      <c r="AN39" s="113" t="str">
        <f t="shared" si="66"/>
        <v/>
      </c>
      <c r="AO39" s="113" t="str">
        <f t="shared" ref="AO39:BT39" si="67">IF(OR(AO37=0,AO37="****"),"",IF(AO$33&lt;22.25,"",IF(AO$33&gt;29,AN39,SUM(AN39,AO37,-AN37))))</f>
        <v/>
      </c>
      <c r="AP39" s="113" t="str">
        <f t="shared" si="67"/>
        <v/>
      </c>
      <c r="AQ39" s="113" t="str">
        <f t="shared" si="67"/>
        <v/>
      </c>
      <c r="AR39" s="113" t="str">
        <f t="shared" si="67"/>
        <v/>
      </c>
      <c r="AS39" s="113" t="str">
        <f t="shared" si="67"/>
        <v/>
      </c>
      <c r="AT39" s="113" t="str">
        <f t="shared" si="67"/>
        <v/>
      </c>
      <c r="AU39" s="113" t="str">
        <f t="shared" si="67"/>
        <v/>
      </c>
      <c r="AV39" s="113" t="str">
        <f t="shared" si="67"/>
        <v/>
      </c>
      <c r="AW39" s="113" t="str">
        <f t="shared" si="67"/>
        <v/>
      </c>
      <c r="AX39" s="113" t="str">
        <f t="shared" si="67"/>
        <v/>
      </c>
      <c r="AY39" s="113" t="str">
        <f t="shared" si="67"/>
        <v/>
      </c>
      <c r="AZ39" s="113" t="str">
        <f t="shared" si="67"/>
        <v/>
      </c>
      <c r="BA39" s="113" t="str">
        <f t="shared" si="67"/>
        <v/>
      </c>
      <c r="BB39" s="113" t="str">
        <f t="shared" si="67"/>
        <v/>
      </c>
      <c r="BC39" s="113" t="str">
        <f t="shared" si="67"/>
        <v/>
      </c>
      <c r="BD39" s="113" t="str">
        <f t="shared" si="67"/>
        <v/>
      </c>
      <c r="BE39" s="113" t="str">
        <f t="shared" si="67"/>
        <v/>
      </c>
      <c r="BF39" s="113" t="str">
        <f t="shared" si="67"/>
        <v/>
      </c>
      <c r="BG39" s="113" t="str">
        <f t="shared" si="67"/>
        <v/>
      </c>
      <c r="BH39" s="113" t="str">
        <f t="shared" si="67"/>
        <v/>
      </c>
      <c r="BI39" s="114" t="str">
        <f t="shared" si="67"/>
        <v/>
      </c>
      <c r="BJ39" s="113" t="str">
        <f t="shared" si="67"/>
        <v/>
      </c>
      <c r="BK39" s="113" t="str">
        <f t="shared" si="67"/>
        <v/>
      </c>
      <c r="BL39" s="113" t="str">
        <f t="shared" si="67"/>
        <v/>
      </c>
      <c r="BM39" s="113" t="str">
        <f t="shared" si="67"/>
        <v/>
      </c>
      <c r="BN39" s="113" t="str">
        <f t="shared" si="67"/>
        <v/>
      </c>
      <c r="BO39" s="113" t="str">
        <f t="shared" si="67"/>
        <v/>
      </c>
      <c r="BP39" s="113" t="str">
        <f t="shared" si="67"/>
        <v/>
      </c>
      <c r="BQ39" s="113" t="str">
        <f t="shared" si="67"/>
        <v/>
      </c>
      <c r="BR39" s="113" t="str">
        <f t="shared" si="67"/>
        <v/>
      </c>
      <c r="BS39" s="113" t="str">
        <f t="shared" si="67"/>
        <v/>
      </c>
      <c r="BT39" s="113" t="str">
        <f t="shared" si="67"/>
        <v/>
      </c>
      <c r="BU39" s="113" t="str">
        <f t="shared" ref="BU39:DA39" si="68">IF(OR(BU37=0,BU37="****"),"",IF(BU$33&lt;22.25,"",IF(BU$33&gt;29,BT39,SUM(BT39,BU37,-BT37))))</f>
        <v/>
      </c>
      <c r="BV39" s="113" t="str">
        <f t="shared" si="68"/>
        <v/>
      </c>
      <c r="BW39" s="113" t="str">
        <f t="shared" si="68"/>
        <v/>
      </c>
      <c r="BX39" s="113" t="str">
        <f t="shared" si="68"/>
        <v/>
      </c>
      <c r="BY39" s="113" t="str">
        <f t="shared" si="68"/>
        <v/>
      </c>
      <c r="BZ39" s="113" t="str">
        <f t="shared" si="68"/>
        <v/>
      </c>
      <c r="CA39" s="113" t="str">
        <f t="shared" si="68"/>
        <v/>
      </c>
      <c r="CB39" s="113" t="str">
        <f t="shared" si="68"/>
        <v/>
      </c>
      <c r="CC39" s="113" t="str">
        <f t="shared" si="68"/>
        <v/>
      </c>
      <c r="CD39" s="113" t="str">
        <f t="shared" si="68"/>
        <v/>
      </c>
      <c r="CE39" s="113" t="str">
        <f t="shared" si="68"/>
        <v/>
      </c>
      <c r="CF39" s="113" t="str">
        <f t="shared" si="68"/>
        <v/>
      </c>
      <c r="CG39" s="113" t="str">
        <f t="shared" si="68"/>
        <v/>
      </c>
      <c r="CH39" s="113" t="str">
        <f t="shared" si="68"/>
        <v/>
      </c>
      <c r="CI39" s="113" t="str">
        <f t="shared" si="68"/>
        <v/>
      </c>
      <c r="CJ39" s="113" t="str">
        <f t="shared" si="68"/>
        <v/>
      </c>
      <c r="CK39" s="113" t="str">
        <f t="shared" si="68"/>
        <v/>
      </c>
      <c r="CL39" s="113" t="str">
        <f t="shared" si="68"/>
        <v/>
      </c>
      <c r="CM39" s="113" t="str">
        <f t="shared" si="68"/>
        <v/>
      </c>
      <c r="CN39" s="113" t="str">
        <f t="shared" si="68"/>
        <v/>
      </c>
      <c r="CO39" s="113" t="str">
        <f t="shared" si="68"/>
        <v/>
      </c>
      <c r="CP39" s="113" t="str">
        <f t="shared" si="68"/>
        <v/>
      </c>
      <c r="CQ39" s="113" t="str">
        <f t="shared" si="68"/>
        <v/>
      </c>
      <c r="CR39" s="113" t="str">
        <f t="shared" si="68"/>
        <v/>
      </c>
      <c r="CS39" s="113" t="str">
        <f t="shared" si="68"/>
        <v/>
      </c>
      <c r="CT39" s="113">
        <f t="shared" si="68"/>
        <v>0.25</v>
      </c>
      <c r="CU39" s="113">
        <f t="shared" si="68"/>
        <v>0.5</v>
      </c>
      <c r="CV39" s="113">
        <f t="shared" si="68"/>
        <v>0.75</v>
      </c>
      <c r="CW39" s="113">
        <f t="shared" si="68"/>
        <v>1</v>
      </c>
      <c r="CX39" s="113">
        <f t="shared" si="68"/>
        <v>1.25</v>
      </c>
      <c r="CY39" s="113">
        <f t="shared" si="68"/>
        <v>1.5</v>
      </c>
      <c r="CZ39" s="113">
        <f t="shared" si="68"/>
        <v>1.75</v>
      </c>
      <c r="DA39" s="113">
        <f t="shared" si="68"/>
        <v>2</v>
      </c>
      <c r="DB39" s="115"/>
    </row>
    <row r="40" spans="2:106" ht="13.6" thickTop="1"/>
    <row r="41" spans="2:106" ht="13.6" thickBot="1"/>
    <row r="42" spans="2:106" s="75" customFormat="1" ht="14.1" customHeight="1" thickBot="1">
      <c r="C42" s="76"/>
      <c r="D42" s="9" t="s">
        <v>90</v>
      </c>
      <c r="E42" s="85">
        <f>休出</f>
        <v>1</v>
      </c>
      <c r="F42" s="78"/>
      <c r="G42" s="79"/>
      <c r="H42" s="74" t="s">
        <v>91</v>
      </c>
      <c r="I42" s="80" t="str">
        <f>IF(AND(I43&gt;INDEX(休憩1,$E42,1),I43&lt;=INDEX(休憩1,$E42,2)),1,IF(AND(I43&gt;INDEX(休憩2,$E42,1),I43&lt;=INDEX(休憩2,$E42,2)),1,IF(AND(I43&gt;INDEX(休憩3,$E42,1),I43&lt;=INDEX(休憩3,$E42,2)),1,IF(AND(I43&gt;INDEX(休憩4,$E42,1),I43&lt;=INDEX(休憩4,$E42,2)),1,IF(AND(I43&gt;INDEX(休憩5,$E42,1),I43&lt;=INDEX(休憩5,$E42,2)),1,IF(AND(I43&gt;INDEX(休憩6,$E42,1),I43&lt;=INDEX(休憩6,$E42,2)),1,""))))))</f>
        <v/>
      </c>
      <c r="J42" s="80" t="str">
        <f t="shared" ref="J42:BU42" si="69">IF(AND(J43&gt;INDEX(休憩1,$E42,1),J43&lt;=INDEX(休憩1,$E42,2)),1,IF(AND(J43&gt;INDEX(休憩2,$E42,1),J43&lt;=INDEX(休憩2,$E42,2)),1,IF(AND(J43&gt;INDEX(休憩3,$E42,1),J43&lt;=INDEX(休憩3,$E42,2)),1,IF(AND(J43&gt;INDEX(休憩4,$E42,1),J43&lt;=INDEX(休憩4,$E42,2)),1,IF(AND(J43&gt;INDEX(休憩5,$E42,1),J43&lt;=INDEX(休憩5,$E42,2)),1,IF(AND(J43&gt;INDEX(休憩6,$E42,1),J43&lt;=INDEX(休憩6,$E42,2)),1,""))))))</f>
        <v/>
      </c>
      <c r="K42" s="80" t="str">
        <f t="shared" si="69"/>
        <v/>
      </c>
      <c r="L42" s="80" t="str">
        <f t="shared" si="69"/>
        <v/>
      </c>
      <c r="M42" s="80" t="str">
        <f t="shared" si="69"/>
        <v/>
      </c>
      <c r="N42" s="80" t="str">
        <f t="shared" si="69"/>
        <v/>
      </c>
      <c r="O42" s="80" t="str">
        <f t="shared" si="69"/>
        <v/>
      </c>
      <c r="P42" s="80" t="str">
        <f t="shared" si="69"/>
        <v/>
      </c>
      <c r="Q42" s="80" t="str">
        <f t="shared" si="69"/>
        <v/>
      </c>
      <c r="R42" s="80" t="str">
        <f t="shared" si="69"/>
        <v/>
      </c>
      <c r="S42" s="80" t="str">
        <f t="shared" si="69"/>
        <v/>
      </c>
      <c r="T42" s="80" t="str">
        <f t="shared" si="69"/>
        <v/>
      </c>
      <c r="U42" s="80" t="str">
        <f t="shared" si="69"/>
        <v/>
      </c>
      <c r="V42" s="80">
        <f t="shared" si="69"/>
        <v>1</v>
      </c>
      <c r="W42" s="80">
        <f t="shared" si="69"/>
        <v>1</v>
      </c>
      <c r="X42" s="80">
        <f t="shared" si="69"/>
        <v>1</v>
      </c>
      <c r="Y42" s="80">
        <f t="shared" si="69"/>
        <v>1</v>
      </c>
      <c r="Z42" s="80" t="str">
        <f t="shared" si="69"/>
        <v/>
      </c>
      <c r="AA42" s="80" t="str">
        <f t="shared" si="69"/>
        <v/>
      </c>
      <c r="AB42" s="80" t="str">
        <f t="shared" si="69"/>
        <v/>
      </c>
      <c r="AC42" s="80" t="str">
        <f t="shared" si="69"/>
        <v/>
      </c>
      <c r="AD42" s="80" t="str">
        <f t="shared" si="69"/>
        <v/>
      </c>
      <c r="AE42" s="80" t="str">
        <f t="shared" si="69"/>
        <v/>
      </c>
      <c r="AF42" s="80" t="str">
        <f t="shared" si="69"/>
        <v/>
      </c>
      <c r="AG42" s="80" t="str">
        <f t="shared" si="69"/>
        <v/>
      </c>
      <c r="AH42" s="80" t="str">
        <f t="shared" si="69"/>
        <v/>
      </c>
      <c r="AI42" s="80" t="str">
        <f t="shared" si="69"/>
        <v/>
      </c>
      <c r="AJ42" s="80" t="str">
        <f t="shared" si="69"/>
        <v/>
      </c>
      <c r="AK42" s="80" t="str">
        <f t="shared" si="69"/>
        <v/>
      </c>
      <c r="AL42" s="80" t="str">
        <f t="shared" si="69"/>
        <v/>
      </c>
      <c r="AM42" s="80" t="str">
        <f t="shared" si="69"/>
        <v/>
      </c>
      <c r="AN42" s="80" t="str">
        <f t="shared" si="69"/>
        <v/>
      </c>
      <c r="AO42" s="80" t="str">
        <f t="shared" si="69"/>
        <v/>
      </c>
      <c r="AP42" s="80" t="str">
        <f t="shared" si="69"/>
        <v/>
      </c>
      <c r="AQ42" s="80" t="str">
        <f t="shared" si="69"/>
        <v/>
      </c>
      <c r="AR42" s="80" t="str">
        <f t="shared" si="69"/>
        <v/>
      </c>
      <c r="AS42" s="80">
        <f t="shared" si="69"/>
        <v>1</v>
      </c>
      <c r="AT42" s="80" t="str">
        <f t="shared" si="69"/>
        <v/>
      </c>
      <c r="AU42" s="80" t="str">
        <f t="shared" si="69"/>
        <v/>
      </c>
      <c r="AV42" s="80" t="str">
        <f t="shared" si="69"/>
        <v/>
      </c>
      <c r="AW42" s="80" t="str">
        <f t="shared" si="69"/>
        <v/>
      </c>
      <c r="AX42" s="80" t="str">
        <f t="shared" si="69"/>
        <v/>
      </c>
      <c r="AY42" s="80" t="str">
        <f t="shared" si="69"/>
        <v/>
      </c>
      <c r="AZ42" s="80">
        <f t="shared" si="69"/>
        <v>1</v>
      </c>
      <c r="BA42" s="80">
        <f t="shared" si="69"/>
        <v>1</v>
      </c>
      <c r="BB42" s="80" t="str">
        <f t="shared" si="69"/>
        <v/>
      </c>
      <c r="BC42" s="80" t="str">
        <f t="shared" si="69"/>
        <v/>
      </c>
      <c r="BD42" s="80" t="str">
        <f t="shared" si="69"/>
        <v/>
      </c>
      <c r="BE42" s="80" t="str">
        <f t="shared" si="69"/>
        <v/>
      </c>
      <c r="BF42" s="80" t="str">
        <f t="shared" si="69"/>
        <v/>
      </c>
      <c r="BG42" s="80" t="str">
        <f t="shared" si="69"/>
        <v/>
      </c>
      <c r="BH42" s="80" t="str">
        <f t="shared" si="69"/>
        <v/>
      </c>
      <c r="BI42" s="80" t="str">
        <f t="shared" si="69"/>
        <v/>
      </c>
      <c r="BJ42" s="80">
        <f t="shared" si="69"/>
        <v>1</v>
      </c>
      <c r="BK42" s="80" t="str">
        <f t="shared" si="69"/>
        <v/>
      </c>
      <c r="BL42" s="80" t="str">
        <f t="shared" si="69"/>
        <v/>
      </c>
      <c r="BM42" s="80" t="str">
        <f t="shared" si="69"/>
        <v/>
      </c>
      <c r="BN42" s="80" t="str">
        <f t="shared" si="69"/>
        <v/>
      </c>
      <c r="BO42" s="80" t="str">
        <f t="shared" si="69"/>
        <v/>
      </c>
      <c r="BP42" s="80" t="str">
        <f t="shared" si="69"/>
        <v/>
      </c>
      <c r="BQ42" s="80" t="str">
        <f t="shared" si="69"/>
        <v/>
      </c>
      <c r="BR42" s="80" t="str">
        <f t="shared" si="69"/>
        <v/>
      </c>
      <c r="BS42" s="80" t="str">
        <f t="shared" si="69"/>
        <v/>
      </c>
      <c r="BT42" s="80" t="str">
        <f t="shared" si="69"/>
        <v/>
      </c>
      <c r="BU42" s="80" t="str">
        <f t="shared" si="69"/>
        <v/>
      </c>
      <c r="BV42" s="80" t="str">
        <f t="shared" ref="BV42:CZ42" si="70">IF(AND(BV43&gt;INDEX(休憩1,$E42,1),BV43&lt;=INDEX(休憩1,$E42,2)),1,IF(AND(BV43&gt;INDEX(休憩2,$E42,1),BV43&lt;=INDEX(休憩2,$E42,2)),1,IF(AND(BV43&gt;INDEX(休憩3,$E42,1),BV43&lt;=INDEX(休憩3,$E42,2)),1,IF(AND(BV43&gt;INDEX(休憩4,$E42,1),BV43&lt;=INDEX(休憩4,$E42,2)),1,IF(AND(BV43&gt;INDEX(休憩5,$E42,1),BV43&lt;=INDEX(休憩5,$E42,2)),1,IF(AND(BV43&gt;INDEX(休憩6,$E42,1),BV43&lt;=INDEX(休憩6,$E42,2)),1,""))))))</f>
        <v/>
      </c>
      <c r="BW42" s="80" t="str">
        <f t="shared" si="70"/>
        <v/>
      </c>
      <c r="BX42" s="80" t="str">
        <f t="shared" si="70"/>
        <v/>
      </c>
      <c r="BY42" s="80" t="str">
        <f t="shared" si="70"/>
        <v/>
      </c>
      <c r="BZ42" s="80" t="str">
        <f t="shared" si="70"/>
        <v/>
      </c>
      <c r="CA42" s="80" t="str">
        <f t="shared" si="70"/>
        <v/>
      </c>
      <c r="CB42" s="80">
        <f t="shared" si="70"/>
        <v>1</v>
      </c>
      <c r="CC42" s="80">
        <f t="shared" si="70"/>
        <v>1</v>
      </c>
      <c r="CD42" s="80" t="str">
        <f t="shared" si="70"/>
        <v/>
      </c>
      <c r="CE42" s="80" t="str">
        <f t="shared" si="70"/>
        <v/>
      </c>
      <c r="CF42" s="80" t="str">
        <f t="shared" si="70"/>
        <v/>
      </c>
      <c r="CG42" s="80" t="str">
        <f t="shared" si="70"/>
        <v/>
      </c>
      <c r="CH42" s="80" t="str">
        <f t="shared" si="70"/>
        <v/>
      </c>
      <c r="CI42" s="80" t="str">
        <f t="shared" si="70"/>
        <v/>
      </c>
      <c r="CJ42" s="80" t="str">
        <f t="shared" si="70"/>
        <v/>
      </c>
      <c r="CK42" s="80" t="str">
        <f t="shared" si="70"/>
        <v/>
      </c>
      <c r="CL42" s="80" t="str">
        <f t="shared" si="70"/>
        <v/>
      </c>
      <c r="CM42" s="80" t="str">
        <f t="shared" si="70"/>
        <v/>
      </c>
      <c r="CN42" s="80" t="str">
        <f t="shared" si="70"/>
        <v/>
      </c>
      <c r="CO42" s="80" t="str">
        <f t="shared" si="70"/>
        <v/>
      </c>
      <c r="CP42" s="80" t="str">
        <f t="shared" si="70"/>
        <v/>
      </c>
      <c r="CQ42" s="80" t="str">
        <f t="shared" si="70"/>
        <v/>
      </c>
      <c r="CR42" s="80" t="str">
        <f t="shared" si="70"/>
        <v/>
      </c>
      <c r="CS42" s="80" t="str">
        <f t="shared" si="70"/>
        <v/>
      </c>
      <c r="CT42" s="80" t="str">
        <f t="shared" si="70"/>
        <v/>
      </c>
      <c r="CU42" s="80" t="str">
        <f t="shared" si="70"/>
        <v/>
      </c>
      <c r="CV42" s="80" t="str">
        <f t="shared" si="70"/>
        <v/>
      </c>
      <c r="CW42" s="80" t="str">
        <f t="shared" si="70"/>
        <v/>
      </c>
      <c r="CX42" s="80" t="str">
        <f t="shared" si="70"/>
        <v/>
      </c>
      <c r="CY42" s="80" t="str">
        <f t="shared" si="70"/>
        <v/>
      </c>
      <c r="CZ42" s="80">
        <f t="shared" si="70"/>
        <v>1</v>
      </c>
      <c r="DA42" s="80">
        <f>IF(AND(DA43&gt;INDEX(休憩1,$E42,1),DA43&lt;=INDEX(休憩1,$E42,2)),1,IF(AND(DA43&gt;INDEX(休憩2,$E42,1),DA43&lt;=INDEX(休憩2,$E42,2)),1,IF(AND(DA43&gt;INDEX(休憩3,$E42,1),DA43&lt;=INDEX(休憩3,$E42,2)),1,IF(AND(DA43&gt;INDEX(休憩4,$E42,1),DA43&lt;=INDEX(休憩4,$E42,2)),1,IF(AND(DA43&gt;INDEX(休憩5,$E42,1),DA43&lt;=INDEX(休憩5,$E42,2)),1,IF(AND(DA43&gt;INDEX(休憩6,$E42,1),DA43&lt;=INDEX(休憩6,$E42,2)),1,""))))))</f>
        <v>1</v>
      </c>
      <c r="DB42" s="102"/>
    </row>
    <row r="43" spans="2:106" s="11" customFormat="1" ht="14.1" customHeight="1" thickTop="1">
      <c r="B43" s="95" t="s">
        <v>92</v>
      </c>
      <c r="C43" s="87"/>
      <c r="D43" s="87"/>
      <c r="E43" s="12"/>
      <c r="F43" s="12"/>
      <c r="G43" s="12"/>
      <c r="H43" s="92" t="s">
        <v>127</v>
      </c>
      <c r="I43" s="13">
        <f>ROUND((DAY(I44)*24*60+HOUR(I44)*60+MINUTE(I44))/60,2)</f>
        <v>9</v>
      </c>
      <c r="J43" s="14">
        <f t="shared" ref="J43:BU43" si="71">ROUND((DAY(J44)*24*60+HOUR(J44)*60+MINUTE(J44))/60,2)</f>
        <v>9.25</v>
      </c>
      <c r="K43" s="14">
        <f t="shared" si="71"/>
        <v>9.5</v>
      </c>
      <c r="L43" s="14">
        <f t="shared" si="71"/>
        <v>9.75</v>
      </c>
      <c r="M43" s="14">
        <f t="shared" si="71"/>
        <v>10</v>
      </c>
      <c r="N43" s="14">
        <f t="shared" si="71"/>
        <v>10.25</v>
      </c>
      <c r="O43" s="14">
        <f t="shared" si="71"/>
        <v>10.5</v>
      </c>
      <c r="P43" s="14">
        <f t="shared" si="71"/>
        <v>10.75</v>
      </c>
      <c r="Q43" s="14">
        <f t="shared" si="71"/>
        <v>11</v>
      </c>
      <c r="R43" s="14">
        <f t="shared" si="71"/>
        <v>11.25</v>
      </c>
      <c r="S43" s="14">
        <f t="shared" si="71"/>
        <v>11.5</v>
      </c>
      <c r="T43" s="14">
        <f t="shared" si="71"/>
        <v>11.75</v>
      </c>
      <c r="U43" s="14">
        <f t="shared" si="71"/>
        <v>12</v>
      </c>
      <c r="V43" s="14">
        <f t="shared" si="71"/>
        <v>12.25</v>
      </c>
      <c r="W43" s="14">
        <f t="shared" si="71"/>
        <v>12.5</v>
      </c>
      <c r="X43" s="14">
        <f t="shared" si="71"/>
        <v>12.75</v>
      </c>
      <c r="Y43" s="15">
        <f t="shared" si="71"/>
        <v>13</v>
      </c>
      <c r="Z43" s="14">
        <f t="shared" si="71"/>
        <v>13.25</v>
      </c>
      <c r="AA43" s="14">
        <f t="shared" si="71"/>
        <v>13.5</v>
      </c>
      <c r="AB43" s="14">
        <f t="shared" si="71"/>
        <v>13.75</v>
      </c>
      <c r="AC43" s="14">
        <f t="shared" si="71"/>
        <v>14</v>
      </c>
      <c r="AD43" s="14">
        <f t="shared" si="71"/>
        <v>14.25</v>
      </c>
      <c r="AE43" s="14">
        <f t="shared" si="71"/>
        <v>14.5</v>
      </c>
      <c r="AF43" s="14">
        <f t="shared" si="71"/>
        <v>14.75</v>
      </c>
      <c r="AG43" s="14">
        <f t="shared" si="71"/>
        <v>15</v>
      </c>
      <c r="AH43" s="14">
        <f t="shared" si="71"/>
        <v>15.25</v>
      </c>
      <c r="AI43" s="14">
        <f t="shared" si="71"/>
        <v>15.5</v>
      </c>
      <c r="AJ43" s="14">
        <f t="shared" si="71"/>
        <v>15.75</v>
      </c>
      <c r="AK43" s="14">
        <f t="shared" si="71"/>
        <v>16</v>
      </c>
      <c r="AL43" s="14">
        <f t="shared" si="71"/>
        <v>16.25</v>
      </c>
      <c r="AM43" s="14">
        <f t="shared" si="71"/>
        <v>16.5</v>
      </c>
      <c r="AN43" s="14">
        <f t="shared" si="71"/>
        <v>16.75</v>
      </c>
      <c r="AO43" s="14">
        <f t="shared" si="71"/>
        <v>17</v>
      </c>
      <c r="AP43" s="14">
        <f t="shared" si="71"/>
        <v>17.25</v>
      </c>
      <c r="AQ43" s="14">
        <f t="shared" si="71"/>
        <v>17.5</v>
      </c>
      <c r="AR43" s="14">
        <f t="shared" si="71"/>
        <v>17.75</v>
      </c>
      <c r="AS43" s="14">
        <f t="shared" si="71"/>
        <v>18</v>
      </c>
      <c r="AT43" s="14">
        <f t="shared" si="71"/>
        <v>18.25</v>
      </c>
      <c r="AU43" s="14">
        <f t="shared" si="71"/>
        <v>18.5</v>
      </c>
      <c r="AV43" s="14">
        <f t="shared" si="71"/>
        <v>18.75</v>
      </c>
      <c r="AW43" s="15">
        <f t="shared" si="71"/>
        <v>19</v>
      </c>
      <c r="AX43" s="16">
        <f t="shared" si="71"/>
        <v>19.25</v>
      </c>
      <c r="AY43" s="16">
        <f t="shared" si="71"/>
        <v>19.5</v>
      </c>
      <c r="AZ43" s="16">
        <f t="shared" si="71"/>
        <v>19.75</v>
      </c>
      <c r="BA43" s="17">
        <f t="shared" si="71"/>
        <v>20</v>
      </c>
      <c r="BB43" s="14">
        <f t="shared" si="71"/>
        <v>20.25</v>
      </c>
      <c r="BC43" s="14">
        <f t="shared" si="71"/>
        <v>20.5</v>
      </c>
      <c r="BD43" s="14">
        <f t="shared" si="71"/>
        <v>20.75</v>
      </c>
      <c r="BE43" s="15">
        <f t="shared" si="71"/>
        <v>21</v>
      </c>
      <c r="BF43" s="14">
        <f t="shared" si="71"/>
        <v>21.25</v>
      </c>
      <c r="BG43" s="14">
        <f t="shared" si="71"/>
        <v>21.5</v>
      </c>
      <c r="BH43" s="14">
        <f t="shared" si="71"/>
        <v>21.75</v>
      </c>
      <c r="BI43" s="15">
        <f t="shared" si="71"/>
        <v>22</v>
      </c>
      <c r="BJ43" s="14">
        <f t="shared" si="71"/>
        <v>22.25</v>
      </c>
      <c r="BK43" s="14">
        <f t="shared" si="71"/>
        <v>22.5</v>
      </c>
      <c r="BL43" s="14">
        <f t="shared" si="71"/>
        <v>22.75</v>
      </c>
      <c r="BM43" s="14">
        <f t="shared" si="71"/>
        <v>23</v>
      </c>
      <c r="BN43" s="14">
        <f t="shared" si="71"/>
        <v>23.25</v>
      </c>
      <c r="BO43" s="14">
        <f t="shared" si="71"/>
        <v>23.5</v>
      </c>
      <c r="BP43" s="14">
        <f t="shared" si="71"/>
        <v>23.75</v>
      </c>
      <c r="BQ43" s="14">
        <f t="shared" si="71"/>
        <v>24</v>
      </c>
      <c r="BR43" s="14">
        <f t="shared" si="71"/>
        <v>24.25</v>
      </c>
      <c r="BS43" s="14">
        <f t="shared" si="71"/>
        <v>24.5</v>
      </c>
      <c r="BT43" s="14">
        <f t="shared" si="71"/>
        <v>24.75</v>
      </c>
      <c r="BU43" s="14">
        <f t="shared" si="71"/>
        <v>25</v>
      </c>
      <c r="BV43" s="14">
        <f t="shared" ref="BV43:DA43" si="72">ROUND((DAY(BV44)*24*60+HOUR(BV44)*60+MINUTE(BV44))/60,2)</f>
        <v>25.25</v>
      </c>
      <c r="BW43" s="14">
        <f t="shared" si="72"/>
        <v>25.5</v>
      </c>
      <c r="BX43" s="14">
        <f t="shared" si="72"/>
        <v>25.75</v>
      </c>
      <c r="BY43" s="14">
        <f t="shared" si="72"/>
        <v>26</v>
      </c>
      <c r="BZ43" s="14">
        <f t="shared" si="72"/>
        <v>26.25</v>
      </c>
      <c r="CA43" s="14">
        <f t="shared" si="72"/>
        <v>26.5</v>
      </c>
      <c r="CB43" s="14">
        <f t="shared" si="72"/>
        <v>26.75</v>
      </c>
      <c r="CC43" s="14">
        <f t="shared" si="72"/>
        <v>27</v>
      </c>
      <c r="CD43" s="14">
        <f t="shared" si="72"/>
        <v>27.25</v>
      </c>
      <c r="CE43" s="14">
        <f t="shared" si="72"/>
        <v>27.5</v>
      </c>
      <c r="CF43" s="14">
        <f t="shared" si="72"/>
        <v>27.75</v>
      </c>
      <c r="CG43" s="14">
        <f t="shared" si="72"/>
        <v>28</v>
      </c>
      <c r="CH43" s="14">
        <f t="shared" si="72"/>
        <v>28.25</v>
      </c>
      <c r="CI43" s="14">
        <f t="shared" si="72"/>
        <v>28.5</v>
      </c>
      <c r="CJ43" s="14">
        <f t="shared" si="72"/>
        <v>28.75</v>
      </c>
      <c r="CK43" s="14">
        <f t="shared" si="72"/>
        <v>29</v>
      </c>
      <c r="CL43" s="14">
        <f t="shared" si="72"/>
        <v>29.25</v>
      </c>
      <c r="CM43" s="14">
        <f t="shared" si="72"/>
        <v>29.5</v>
      </c>
      <c r="CN43" s="14">
        <f t="shared" si="72"/>
        <v>29.75</v>
      </c>
      <c r="CO43" s="14">
        <f t="shared" si="72"/>
        <v>30</v>
      </c>
      <c r="CP43" s="14">
        <f t="shared" si="72"/>
        <v>30.25</v>
      </c>
      <c r="CQ43" s="14">
        <f t="shared" si="72"/>
        <v>30.5</v>
      </c>
      <c r="CR43" s="14">
        <f t="shared" si="72"/>
        <v>30.75</v>
      </c>
      <c r="CS43" s="14">
        <f t="shared" si="72"/>
        <v>31</v>
      </c>
      <c r="CT43" s="14">
        <f t="shared" si="72"/>
        <v>31.25</v>
      </c>
      <c r="CU43" s="14">
        <f t="shared" si="72"/>
        <v>31.5</v>
      </c>
      <c r="CV43" s="14">
        <f t="shared" si="72"/>
        <v>31.75</v>
      </c>
      <c r="CW43" s="14">
        <f t="shared" si="72"/>
        <v>32</v>
      </c>
      <c r="CX43" s="14">
        <f t="shared" si="72"/>
        <v>32.25</v>
      </c>
      <c r="CY43" s="14">
        <f t="shared" si="72"/>
        <v>32.5</v>
      </c>
      <c r="CZ43" s="14">
        <f t="shared" si="72"/>
        <v>32.75</v>
      </c>
      <c r="DA43" s="14">
        <f t="shared" si="72"/>
        <v>33</v>
      </c>
      <c r="DB43" s="104"/>
    </row>
    <row r="44" spans="2:106" ht="14.1" customHeight="1" thickBot="1">
      <c r="B44" s="94"/>
      <c r="C44" s="94"/>
      <c r="D44" s="94"/>
      <c r="E44" s="12"/>
      <c r="F44" s="12"/>
      <c r="G44" s="81" t="s">
        <v>93</v>
      </c>
      <c r="H44" s="92" t="s">
        <v>128</v>
      </c>
      <c r="I44" s="93">
        <f>INDEX(始終INDEX,休出,1)</f>
        <v>0.375</v>
      </c>
      <c r="J44" s="86">
        <f t="shared" ref="J44:AK44" si="73">I44+TIME(0,15,0)</f>
        <v>0.38541666666666669</v>
      </c>
      <c r="K44" s="86">
        <f t="shared" si="73"/>
        <v>0.39583333333333337</v>
      </c>
      <c r="L44" s="86">
        <f t="shared" si="73"/>
        <v>0.40625000000000006</v>
      </c>
      <c r="M44" s="86">
        <f t="shared" si="73"/>
        <v>0.41666666666666674</v>
      </c>
      <c r="N44" s="86">
        <f t="shared" si="73"/>
        <v>0.42708333333333343</v>
      </c>
      <c r="O44" s="86">
        <f t="shared" si="73"/>
        <v>0.43750000000000011</v>
      </c>
      <c r="P44" s="86">
        <f t="shared" si="73"/>
        <v>0.4479166666666668</v>
      </c>
      <c r="Q44" s="86">
        <f t="shared" si="73"/>
        <v>0.45833333333333348</v>
      </c>
      <c r="R44" s="86">
        <f t="shared" si="73"/>
        <v>0.46875000000000017</v>
      </c>
      <c r="S44" s="86">
        <f t="shared" si="73"/>
        <v>0.47916666666666685</v>
      </c>
      <c r="T44" s="86">
        <f t="shared" si="73"/>
        <v>0.48958333333333354</v>
      </c>
      <c r="U44" s="86">
        <f t="shared" si="73"/>
        <v>0.50000000000000022</v>
      </c>
      <c r="V44" s="86">
        <f t="shared" si="73"/>
        <v>0.51041666666666685</v>
      </c>
      <c r="W44" s="86">
        <f t="shared" si="73"/>
        <v>0.52083333333333348</v>
      </c>
      <c r="X44" s="86">
        <f t="shared" si="73"/>
        <v>0.53125000000000011</v>
      </c>
      <c r="Y44" s="88">
        <f t="shared" si="73"/>
        <v>0.54166666666666674</v>
      </c>
      <c r="Z44" s="86">
        <f t="shared" si="73"/>
        <v>0.55208333333333337</v>
      </c>
      <c r="AA44" s="86">
        <f t="shared" si="73"/>
        <v>0.5625</v>
      </c>
      <c r="AB44" s="86">
        <f t="shared" si="73"/>
        <v>0.57291666666666663</v>
      </c>
      <c r="AC44" s="86">
        <f t="shared" si="73"/>
        <v>0.58333333333333326</v>
      </c>
      <c r="AD44" s="86">
        <f t="shared" si="73"/>
        <v>0.59374999999999989</v>
      </c>
      <c r="AE44" s="86">
        <f t="shared" si="73"/>
        <v>0.60416666666666652</v>
      </c>
      <c r="AF44" s="86">
        <f t="shared" si="73"/>
        <v>0.61458333333333315</v>
      </c>
      <c r="AG44" s="86">
        <f t="shared" si="73"/>
        <v>0.62499999999999978</v>
      </c>
      <c r="AH44" s="86">
        <f t="shared" si="73"/>
        <v>0.63541666666666641</v>
      </c>
      <c r="AI44" s="86">
        <f t="shared" si="73"/>
        <v>0.64583333333333304</v>
      </c>
      <c r="AJ44" s="86">
        <f t="shared" si="73"/>
        <v>0.65624999999999967</v>
      </c>
      <c r="AK44" s="86">
        <f t="shared" si="73"/>
        <v>0.6666666666666663</v>
      </c>
      <c r="AL44" s="86">
        <f t="shared" ref="AL44:CR44" si="74">AK44+TIME(0,15,0)</f>
        <v>0.67708333333333293</v>
      </c>
      <c r="AM44" s="86">
        <f t="shared" si="74"/>
        <v>0.68749999999999956</v>
      </c>
      <c r="AN44" s="86">
        <f t="shared" si="74"/>
        <v>0.69791666666666619</v>
      </c>
      <c r="AO44" s="86">
        <f t="shared" si="74"/>
        <v>0.70833333333333282</v>
      </c>
      <c r="AP44" s="86">
        <f t="shared" si="74"/>
        <v>0.71874999999999944</v>
      </c>
      <c r="AQ44" s="86">
        <f t="shared" si="74"/>
        <v>0.72916666666666607</v>
      </c>
      <c r="AR44" s="86">
        <f t="shared" si="74"/>
        <v>0.7395833333333327</v>
      </c>
      <c r="AS44" s="86">
        <f t="shared" si="74"/>
        <v>0.74999999999999933</v>
      </c>
      <c r="AT44" s="86">
        <f t="shared" si="74"/>
        <v>0.76041666666666596</v>
      </c>
      <c r="AU44" s="86">
        <f t="shared" si="74"/>
        <v>0.77083333333333259</v>
      </c>
      <c r="AV44" s="86">
        <f t="shared" si="74"/>
        <v>0.78124999999999922</v>
      </c>
      <c r="AW44" s="88">
        <f t="shared" si="74"/>
        <v>0.79166666666666585</v>
      </c>
      <c r="AX44" s="90">
        <f t="shared" si="74"/>
        <v>0.80208333333333248</v>
      </c>
      <c r="AY44" s="90">
        <f t="shared" si="74"/>
        <v>0.81249999999999911</v>
      </c>
      <c r="AZ44" s="90">
        <f t="shared" si="74"/>
        <v>0.82291666666666574</v>
      </c>
      <c r="BA44" s="91">
        <f t="shared" si="74"/>
        <v>0.83333333333333237</v>
      </c>
      <c r="BB44" s="86">
        <f t="shared" si="74"/>
        <v>0.843749999999999</v>
      </c>
      <c r="BC44" s="86">
        <f t="shared" si="74"/>
        <v>0.85416666666666563</v>
      </c>
      <c r="BD44" s="86">
        <f t="shared" si="74"/>
        <v>0.86458333333333226</v>
      </c>
      <c r="BE44" s="88">
        <f t="shared" si="74"/>
        <v>0.87499999999999889</v>
      </c>
      <c r="BF44" s="89">
        <f t="shared" si="74"/>
        <v>0.88541666666666552</v>
      </c>
      <c r="BG44" s="86">
        <f t="shared" si="74"/>
        <v>0.89583333333333215</v>
      </c>
      <c r="BH44" s="86">
        <f t="shared" si="74"/>
        <v>0.90624999999999878</v>
      </c>
      <c r="BI44" s="88">
        <f t="shared" si="74"/>
        <v>0.91666666666666541</v>
      </c>
      <c r="BJ44" s="86">
        <f t="shared" si="74"/>
        <v>0.92708333333333204</v>
      </c>
      <c r="BK44" s="86">
        <f t="shared" si="74"/>
        <v>0.93749999999999867</v>
      </c>
      <c r="BL44" s="86">
        <f t="shared" si="74"/>
        <v>0.9479166666666653</v>
      </c>
      <c r="BM44" s="86">
        <f t="shared" si="74"/>
        <v>0.95833333333333193</v>
      </c>
      <c r="BN44" s="86">
        <f t="shared" si="74"/>
        <v>0.96874999999999856</v>
      </c>
      <c r="BO44" s="86">
        <f t="shared" si="74"/>
        <v>0.97916666666666519</v>
      </c>
      <c r="BP44" s="86">
        <f t="shared" si="74"/>
        <v>0.98958333333333182</v>
      </c>
      <c r="BQ44" s="86">
        <f t="shared" si="74"/>
        <v>0.99999999999999845</v>
      </c>
      <c r="BR44" s="86">
        <f t="shared" si="74"/>
        <v>1.0104166666666652</v>
      </c>
      <c r="BS44" s="86">
        <f t="shared" si="74"/>
        <v>1.0208333333333319</v>
      </c>
      <c r="BT44" s="86">
        <f t="shared" si="74"/>
        <v>1.0312499999999987</v>
      </c>
      <c r="BU44" s="86">
        <f t="shared" si="74"/>
        <v>1.0416666666666654</v>
      </c>
      <c r="BV44" s="86">
        <f t="shared" si="74"/>
        <v>1.0520833333333321</v>
      </c>
      <c r="BW44" s="86">
        <f t="shared" si="74"/>
        <v>1.0624999999999989</v>
      </c>
      <c r="BX44" s="86">
        <f t="shared" si="74"/>
        <v>1.0729166666666656</v>
      </c>
      <c r="BY44" s="86">
        <f t="shared" si="74"/>
        <v>1.0833333333333324</v>
      </c>
      <c r="BZ44" s="86">
        <f t="shared" si="74"/>
        <v>1.0937499999999991</v>
      </c>
      <c r="CA44" s="86">
        <f t="shared" si="74"/>
        <v>1.1041666666666659</v>
      </c>
      <c r="CB44" s="86">
        <f t="shared" si="74"/>
        <v>1.1145833333333326</v>
      </c>
      <c r="CC44" s="86">
        <f t="shared" si="74"/>
        <v>1.1249999999999993</v>
      </c>
      <c r="CD44" s="86">
        <f t="shared" si="74"/>
        <v>1.1354166666666661</v>
      </c>
      <c r="CE44" s="86">
        <f t="shared" si="74"/>
        <v>1.1458333333333328</v>
      </c>
      <c r="CF44" s="86">
        <f t="shared" si="74"/>
        <v>1.1562499999999996</v>
      </c>
      <c r="CG44" s="86">
        <f t="shared" si="74"/>
        <v>1.1666666666666663</v>
      </c>
      <c r="CH44" s="86">
        <f t="shared" si="74"/>
        <v>1.177083333333333</v>
      </c>
      <c r="CI44" s="86">
        <f t="shared" si="74"/>
        <v>1.1874999999999998</v>
      </c>
      <c r="CJ44" s="86">
        <f t="shared" si="74"/>
        <v>1.1979166666666665</v>
      </c>
      <c r="CK44" s="86">
        <f t="shared" si="74"/>
        <v>1.2083333333333333</v>
      </c>
      <c r="CL44" s="86">
        <f t="shared" si="74"/>
        <v>1.21875</v>
      </c>
      <c r="CM44" s="86">
        <f t="shared" si="74"/>
        <v>1.2291666666666667</v>
      </c>
      <c r="CN44" s="86">
        <f t="shared" si="74"/>
        <v>1.2395833333333335</v>
      </c>
      <c r="CO44" s="86">
        <f t="shared" si="74"/>
        <v>1.2500000000000002</v>
      </c>
      <c r="CP44" s="86">
        <f t="shared" si="74"/>
        <v>1.260416666666667</v>
      </c>
      <c r="CQ44" s="86">
        <f t="shared" si="74"/>
        <v>1.2708333333333337</v>
      </c>
      <c r="CR44" s="86">
        <f t="shared" si="74"/>
        <v>1.2812500000000004</v>
      </c>
      <c r="CS44" s="86">
        <f t="shared" ref="CS44:DA44" si="75">CR44+TIME(0,15,0)</f>
        <v>1.2916666666666672</v>
      </c>
      <c r="CT44" s="86">
        <f t="shared" si="75"/>
        <v>1.3020833333333339</v>
      </c>
      <c r="CU44" s="86">
        <f t="shared" si="75"/>
        <v>1.3125000000000007</v>
      </c>
      <c r="CV44" s="86">
        <f t="shared" si="75"/>
        <v>1.3229166666666674</v>
      </c>
      <c r="CW44" s="86">
        <f t="shared" si="75"/>
        <v>1.3333333333333341</v>
      </c>
      <c r="CX44" s="86">
        <f t="shared" si="75"/>
        <v>1.3437500000000009</v>
      </c>
      <c r="CY44" s="86">
        <f t="shared" si="75"/>
        <v>1.3541666666666676</v>
      </c>
      <c r="CZ44" s="86">
        <f t="shared" si="75"/>
        <v>1.3645833333333344</v>
      </c>
      <c r="DA44" s="86">
        <f t="shared" si="75"/>
        <v>1.3750000000000011</v>
      </c>
      <c r="DB44" s="105"/>
    </row>
    <row r="45" spans="2:106" ht="14.1" customHeight="1" thickBot="1">
      <c r="B45" s="10"/>
      <c r="C45" s="83"/>
      <c r="D45" s="1"/>
      <c r="E45" s="1"/>
      <c r="F45" s="1"/>
      <c r="G45" s="82">
        <f>INDEX(日標準INDEX,E42,1)</f>
        <v>7.75</v>
      </c>
      <c r="H45" s="92"/>
      <c r="I45" s="96"/>
      <c r="J45" s="97"/>
      <c r="K45" s="97"/>
      <c r="L45" s="97"/>
      <c r="M45" s="97"/>
      <c r="N45" s="97"/>
      <c r="O45" s="97"/>
      <c r="P45" s="97"/>
      <c r="Q45" s="97"/>
      <c r="R45" s="97"/>
      <c r="S45" s="97"/>
      <c r="T45" s="97"/>
      <c r="U45" s="97"/>
      <c r="V45" s="97"/>
      <c r="W45" s="97"/>
      <c r="X45" s="97"/>
      <c r="Y45" s="98"/>
      <c r="Z45" s="97"/>
      <c r="AA45" s="97"/>
      <c r="AB45" s="97"/>
      <c r="AC45" s="97"/>
      <c r="AD45" s="97"/>
      <c r="AE45" s="97"/>
      <c r="AF45" s="97"/>
      <c r="AG45" s="97"/>
      <c r="AH45" s="97"/>
      <c r="AI45" s="97"/>
      <c r="AJ45" s="97"/>
      <c r="AK45" s="97"/>
      <c r="AL45" s="97"/>
      <c r="AM45" s="97"/>
      <c r="AN45" s="97"/>
      <c r="AO45" s="97"/>
      <c r="AP45" s="97"/>
      <c r="AQ45" s="97"/>
      <c r="AR45" s="97"/>
      <c r="AS45" s="97"/>
      <c r="AT45" s="97"/>
      <c r="AU45" s="97"/>
      <c r="AV45" s="97"/>
      <c r="AW45" s="98"/>
      <c r="AX45" s="99"/>
      <c r="AY45" s="99"/>
      <c r="AZ45" s="99"/>
      <c r="BA45" s="100"/>
      <c r="BB45" s="97"/>
      <c r="BC45" s="97"/>
      <c r="BD45" s="97"/>
      <c r="BE45" s="98"/>
      <c r="BF45" s="97"/>
      <c r="BG45" s="97"/>
      <c r="BH45" s="97"/>
      <c r="BI45" s="98"/>
      <c r="BJ45" s="97"/>
      <c r="BK45" s="97"/>
      <c r="BL45" s="97"/>
      <c r="BM45" s="97"/>
      <c r="BN45" s="97"/>
      <c r="BO45" s="97"/>
      <c r="BP45" s="97"/>
      <c r="BQ45" s="97"/>
      <c r="BR45" s="97"/>
      <c r="BS45" s="97"/>
      <c r="BT45" s="97"/>
      <c r="BU45" s="97"/>
      <c r="BV45" s="97"/>
      <c r="BW45" s="97"/>
      <c r="BX45" s="97"/>
      <c r="BY45" s="97"/>
      <c r="BZ45" s="97"/>
      <c r="CA45" s="97"/>
      <c r="CB45" s="97"/>
      <c r="CC45" s="97"/>
      <c r="CD45" s="97"/>
      <c r="CE45" s="97"/>
      <c r="CF45" s="97"/>
      <c r="CG45" s="97"/>
      <c r="CH45" s="97"/>
      <c r="CI45" s="97"/>
      <c r="CJ45" s="97"/>
      <c r="CK45" s="97"/>
      <c r="CL45" s="97"/>
      <c r="CM45" s="97"/>
      <c r="CN45" s="97"/>
      <c r="CO45" s="97"/>
      <c r="CP45" s="97"/>
      <c r="CQ45" s="97"/>
      <c r="CR45" s="97"/>
      <c r="CS45" s="97"/>
      <c r="CT45" s="97"/>
      <c r="CU45" s="97"/>
      <c r="CV45" s="97"/>
      <c r="CW45" s="97"/>
      <c r="CX45" s="97"/>
      <c r="CY45" s="97"/>
      <c r="CZ45" s="97"/>
      <c r="DA45" s="97"/>
      <c r="DB45" s="106"/>
    </row>
    <row r="46" spans="2:106" ht="14.1" customHeight="1" thickBot="1">
      <c r="B46" s="18" t="s">
        <v>94</v>
      </c>
      <c r="C46" s="18"/>
      <c r="D46" s="1" t="s">
        <v>3</v>
      </c>
      <c r="E46" s="2"/>
      <c r="F46" s="1" t="s">
        <v>4</v>
      </c>
      <c r="G46" s="3" t="s">
        <v>95</v>
      </c>
      <c r="H46" s="19" t="s">
        <v>90</v>
      </c>
      <c r="I46" s="20">
        <v>1</v>
      </c>
      <c r="J46" s="21">
        <f t="shared" ref="J46:AK46" si="76">I46+1</f>
        <v>2</v>
      </c>
      <c r="K46" s="21">
        <f t="shared" si="76"/>
        <v>3</v>
      </c>
      <c r="L46" s="21">
        <f t="shared" si="76"/>
        <v>4</v>
      </c>
      <c r="M46" s="21">
        <f t="shared" si="76"/>
        <v>5</v>
      </c>
      <c r="N46" s="21">
        <f t="shared" si="76"/>
        <v>6</v>
      </c>
      <c r="O46" s="21">
        <f t="shared" si="76"/>
        <v>7</v>
      </c>
      <c r="P46" s="21">
        <f t="shared" si="76"/>
        <v>8</v>
      </c>
      <c r="Q46" s="21">
        <f t="shared" si="76"/>
        <v>9</v>
      </c>
      <c r="R46" s="21">
        <f t="shared" si="76"/>
        <v>10</v>
      </c>
      <c r="S46" s="21">
        <f t="shared" si="76"/>
        <v>11</v>
      </c>
      <c r="T46" s="21">
        <f t="shared" si="76"/>
        <v>12</v>
      </c>
      <c r="U46" s="21">
        <f t="shared" si="76"/>
        <v>13</v>
      </c>
      <c r="V46" s="21">
        <f t="shared" si="76"/>
        <v>14</v>
      </c>
      <c r="W46" s="21">
        <f t="shared" si="76"/>
        <v>15</v>
      </c>
      <c r="X46" s="21">
        <f t="shared" si="76"/>
        <v>16</v>
      </c>
      <c r="Y46" s="22">
        <f t="shared" si="76"/>
        <v>17</v>
      </c>
      <c r="Z46" s="21">
        <f t="shared" si="76"/>
        <v>18</v>
      </c>
      <c r="AA46" s="21">
        <f t="shared" si="76"/>
        <v>19</v>
      </c>
      <c r="AB46" s="21">
        <f t="shared" si="76"/>
        <v>20</v>
      </c>
      <c r="AC46" s="21">
        <f t="shared" si="76"/>
        <v>21</v>
      </c>
      <c r="AD46" s="21">
        <f t="shared" si="76"/>
        <v>22</v>
      </c>
      <c r="AE46" s="21">
        <f t="shared" si="76"/>
        <v>23</v>
      </c>
      <c r="AF46" s="21">
        <f t="shared" si="76"/>
        <v>24</v>
      </c>
      <c r="AG46" s="21">
        <f t="shared" si="76"/>
        <v>25</v>
      </c>
      <c r="AH46" s="21">
        <f t="shared" si="76"/>
        <v>26</v>
      </c>
      <c r="AI46" s="21">
        <f t="shared" si="76"/>
        <v>27</v>
      </c>
      <c r="AJ46" s="21">
        <f t="shared" si="76"/>
        <v>28</v>
      </c>
      <c r="AK46" s="21">
        <f t="shared" si="76"/>
        <v>29</v>
      </c>
      <c r="AL46" s="21">
        <f t="shared" ref="AL46:CR46" si="77">AK46+1</f>
        <v>30</v>
      </c>
      <c r="AM46" s="21">
        <f t="shared" si="77"/>
        <v>31</v>
      </c>
      <c r="AN46" s="21">
        <f t="shared" si="77"/>
        <v>32</v>
      </c>
      <c r="AO46" s="21">
        <f t="shared" si="77"/>
        <v>33</v>
      </c>
      <c r="AP46" s="21">
        <f t="shared" si="77"/>
        <v>34</v>
      </c>
      <c r="AQ46" s="21">
        <f t="shared" si="77"/>
        <v>35</v>
      </c>
      <c r="AR46" s="21">
        <f t="shared" si="77"/>
        <v>36</v>
      </c>
      <c r="AS46" s="21">
        <f t="shared" si="77"/>
        <v>37</v>
      </c>
      <c r="AT46" s="21">
        <f t="shared" si="77"/>
        <v>38</v>
      </c>
      <c r="AU46" s="21">
        <f t="shared" si="77"/>
        <v>39</v>
      </c>
      <c r="AV46" s="21">
        <f t="shared" si="77"/>
        <v>40</v>
      </c>
      <c r="AW46" s="22">
        <f t="shared" si="77"/>
        <v>41</v>
      </c>
      <c r="AX46" s="23">
        <f t="shared" si="77"/>
        <v>42</v>
      </c>
      <c r="AY46" s="23">
        <f t="shared" si="77"/>
        <v>43</v>
      </c>
      <c r="AZ46" s="23">
        <f t="shared" si="77"/>
        <v>44</v>
      </c>
      <c r="BA46" s="24">
        <f t="shared" si="77"/>
        <v>45</v>
      </c>
      <c r="BB46" s="21">
        <f t="shared" si="77"/>
        <v>46</v>
      </c>
      <c r="BC46" s="21">
        <f t="shared" si="77"/>
        <v>47</v>
      </c>
      <c r="BD46" s="21">
        <f t="shared" si="77"/>
        <v>48</v>
      </c>
      <c r="BE46" s="22">
        <f t="shared" si="77"/>
        <v>49</v>
      </c>
      <c r="BF46" s="21">
        <f t="shared" si="77"/>
        <v>50</v>
      </c>
      <c r="BG46" s="21">
        <f t="shared" si="77"/>
        <v>51</v>
      </c>
      <c r="BH46" s="21">
        <f t="shared" si="77"/>
        <v>52</v>
      </c>
      <c r="BI46" s="22">
        <f t="shared" si="77"/>
        <v>53</v>
      </c>
      <c r="BJ46" s="21">
        <f t="shared" si="77"/>
        <v>54</v>
      </c>
      <c r="BK46" s="21">
        <f t="shared" si="77"/>
        <v>55</v>
      </c>
      <c r="BL46" s="21">
        <f t="shared" si="77"/>
        <v>56</v>
      </c>
      <c r="BM46" s="21">
        <f t="shared" si="77"/>
        <v>57</v>
      </c>
      <c r="BN46" s="21">
        <f t="shared" si="77"/>
        <v>58</v>
      </c>
      <c r="BO46" s="21">
        <f t="shared" si="77"/>
        <v>59</v>
      </c>
      <c r="BP46" s="21">
        <f t="shared" si="77"/>
        <v>60</v>
      </c>
      <c r="BQ46" s="21">
        <f t="shared" si="77"/>
        <v>61</v>
      </c>
      <c r="BR46" s="21">
        <f t="shared" si="77"/>
        <v>62</v>
      </c>
      <c r="BS46" s="21">
        <f t="shared" si="77"/>
        <v>63</v>
      </c>
      <c r="BT46" s="21">
        <f t="shared" si="77"/>
        <v>64</v>
      </c>
      <c r="BU46" s="21">
        <f t="shared" si="77"/>
        <v>65</v>
      </c>
      <c r="BV46" s="21">
        <f t="shared" si="77"/>
        <v>66</v>
      </c>
      <c r="BW46" s="21">
        <f t="shared" si="77"/>
        <v>67</v>
      </c>
      <c r="BX46" s="21">
        <f t="shared" si="77"/>
        <v>68</v>
      </c>
      <c r="BY46" s="21">
        <f t="shared" si="77"/>
        <v>69</v>
      </c>
      <c r="BZ46" s="21">
        <f t="shared" si="77"/>
        <v>70</v>
      </c>
      <c r="CA46" s="21">
        <f t="shared" si="77"/>
        <v>71</v>
      </c>
      <c r="CB46" s="21">
        <f t="shared" si="77"/>
        <v>72</v>
      </c>
      <c r="CC46" s="21">
        <f t="shared" si="77"/>
        <v>73</v>
      </c>
      <c r="CD46" s="21">
        <f t="shared" si="77"/>
        <v>74</v>
      </c>
      <c r="CE46" s="21">
        <f t="shared" si="77"/>
        <v>75</v>
      </c>
      <c r="CF46" s="21">
        <f t="shared" si="77"/>
        <v>76</v>
      </c>
      <c r="CG46" s="21">
        <f t="shared" si="77"/>
        <v>77</v>
      </c>
      <c r="CH46" s="21">
        <f t="shared" si="77"/>
        <v>78</v>
      </c>
      <c r="CI46" s="21">
        <f t="shared" si="77"/>
        <v>79</v>
      </c>
      <c r="CJ46" s="21">
        <f t="shared" si="77"/>
        <v>80</v>
      </c>
      <c r="CK46" s="21">
        <f t="shared" si="77"/>
        <v>81</v>
      </c>
      <c r="CL46" s="21">
        <f t="shared" si="77"/>
        <v>82</v>
      </c>
      <c r="CM46" s="21">
        <f t="shared" si="77"/>
        <v>83</v>
      </c>
      <c r="CN46" s="21">
        <f t="shared" si="77"/>
        <v>84</v>
      </c>
      <c r="CO46" s="21">
        <f t="shared" si="77"/>
        <v>85</v>
      </c>
      <c r="CP46" s="21">
        <f t="shared" si="77"/>
        <v>86</v>
      </c>
      <c r="CQ46" s="21">
        <f t="shared" si="77"/>
        <v>87</v>
      </c>
      <c r="CR46" s="21">
        <f t="shared" si="77"/>
        <v>88</v>
      </c>
      <c r="CS46" s="21">
        <f t="shared" ref="CS46:DA46" si="78">CR46+1</f>
        <v>89</v>
      </c>
      <c r="CT46" s="21">
        <f t="shared" si="78"/>
        <v>90</v>
      </c>
      <c r="CU46" s="21">
        <f t="shared" si="78"/>
        <v>91</v>
      </c>
      <c r="CV46" s="21">
        <f t="shared" si="78"/>
        <v>92</v>
      </c>
      <c r="CW46" s="21">
        <f t="shared" si="78"/>
        <v>93</v>
      </c>
      <c r="CX46" s="21">
        <f t="shared" si="78"/>
        <v>94</v>
      </c>
      <c r="CY46" s="21">
        <f t="shared" si="78"/>
        <v>95</v>
      </c>
      <c r="CZ46" s="21">
        <f t="shared" si="78"/>
        <v>96</v>
      </c>
      <c r="DA46" s="21">
        <f t="shared" si="78"/>
        <v>97</v>
      </c>
      <c r="DB46" s="107"/>
    </row>
    <row r="47" spans="2:106" ht="14.1" customHeight="1" thickTop="1">
      <c r="B47" s="25">
        <f>ROUND((DAY(D47)*24*60+HOUR(D47)*60+MINUTE(D47))/60,2)</f>
        <v>9</v>
      </c>
      <c r="C47" s="26">
        <f>ROUND((DAY(F47)*24*60+HOUR(F47)*60+MINUTE(F47))/60,2)</f>
        <v>17.75</v>
      </c>
      <c r="D47" s="27">
        <f>INDEX(始終INDEX,休出,1)</f>
        <v>0.375</v>
      </c>
      <c r="E47" s="6" t="s">
        <v>96</v>
      </c>
      <c r="F47" s="28">
        <f>INDEX(始終INDEX,休出,2)</f>
        <v>0.73958333333333337</v>
      </c>
      <c r="G47" s="7" t="s">
        <v>43</v>
      </c>
      <c r="H47" s="29">
        <v>1</v>
      </c>
      <c r="I47" s="51">
        <f>IF(I$43&lt;$B47,"***",IF(I$43=$B47,0,IF(I$42=1,H47,H47+0.25)))</f>
        <v>0</v>
      </c>
      <c r="J47" s="52">
        <f t="shared" ref="J47:BU47" si="79">IF(J$43&lt;$B47,"***",IF(J$43=$B47,0,IF(J$42=1,I47,I47+0.25)))</f>
        <v>0.25</v>
      </c>
      <c r="K47" s="52">
        <f t="shared" si="79"/>
        <v>0.5</v>
      </c>
      <c r="L47" s="52">
        <f t="shared" si="79"/>
        <v>0.75</v>
      </c>
      <c r="M47" s="52">
        <f t="shared" si="79"/>
        <v>1</v>
      </c>
      <c r="N47" s="52">
        <f t="shared" si="79"/>
        <v>1.25</v>
      </c>
      <c r="O47" s="52">
        <f t="shared" si="79"/>
        <v>1.5</v>
      </c>
      <c r="P47" s="52">
        <f t="shared" si="79"/>
        <v>1.75</v>
      </c>
      <c r="Q47" s="52">
        <f t="shared" si="79"/>
        <v>2</v>
      </c>
      <c r="R47" s="52">
        <f t="shared" si="79"/>
        <v>2.25</v>
      </c>
      <c r="S47" s="52">
        <f t="shared" si="79"/>
        <v>2.5</v>
      </c>
      <c r="T47" s="52">
        <f t="shared" si="79"/>
        <v>2.75</v>
      </c>
      <c r="U47" s="52">
        <f t="shared" si="79"/>
        <v>3</v>
      </c>
      <c r="V47" s="52">
        <f t="shared" si="79"/>
        <v>3</v>
      </c>
      <c r="W47" s="52">
        <f t="shared" si="79"/>
        <v>3</v>
      </c>
      <c r="X47" s="52">
        <f t="shared" si="79"/>
        <v>3</v>
      </c>
      <c r="Y47" s="52">
        <f t="shared" si="79"/>
        <v>3</v>
      </c>
      <c r="Z47" s="52">
        <f t="shared" si="79"/>
        <v>3.25</v>
      </c>
      <c r="AA47" s="52">
        <f t="shared" si="79"/>
        <v>3.5</v>
      </c>
      <c r="AB47" s="52">
        <f t="shared" si="79"/>
        <v>3.75</v>
      </c>
      <c r="AC47" s="52">
        <f t="shared" si="79"/>
        <v>4</v>
      </c>
      <c r="AD47" s="52">
        <f t="shared" si="79"/>
        <v>4.25</v>
      </c>
      <c r="AE47" s="52">
        <f t="shared" si="79"/>
        <v>4.5</v>
      </c>
      <c r="AF47" s="52">
        <f t="shared" si="79"/>
        <v>4.75</v>
      </c>
      <c r="AG47" s="52">
        <f t="shared" si="79"/>
        <v>5</v>
      </c>
      <c r="AH47" s="52">
        <f t="shared" si="79"/>
        <v>5.25</v>
      </c>
      <c r="AI47" s="52">
        <f t="shared" si="79"/>
        <v>5.5</v>
      </c>
      <c r="AJ47" s="52">
        <f t="shared" si="79"/>
        <v>5.75</v>
      </c>
      <c r="AK47" s="52">
        <f t="shared" si="79"/>
        <v>6</v>
      </c>
      <c r="AL47" s="52">
        <f t="shared" si="79"/>
        <v>6.25</v>
      </c>
      <c r="AM47" s="52">
        <f t="shared" si="79"/>
        <v>6.5</v>
      </c>
      <c r="AN47" s="52">
        <f t="shared" si="79"/>
        <v>6.75</v>
      </c>
      <c r="AO47" s="52">
        <f t="shared" si="79"/>
        <v>7</v>
      </c>
      <c r="AP47" s="52">
        <f t="shared" si="79"/>
        <v>7.25</v>
      </c>
      <c r="AQ47" s="52">
        <f t="shared" si="79"/>
        <v>7.5</v>
      </c>
      <c r="AR47" s="52">
        <f t="shared" si="79"/>
        <v>7.75</v>
      </c>
      <c r="AS47" s="52">
        <f t="shared" si="79"/>
        <v>7.75</v>
      </c>
      <c r="AT47" s="52">
        <f t="shared" si="79"/>
        <v>8</v>
      </c>
      <c r="AU47" s="52">
        <f t="shared" si="79"/>
        <v>8.25</v>
      </c>
      <c r="AV47" s="52">
        <f t="shared" si="79"/>
        <v>8.5</v>
      </c>
      <c r="AW47" s="52">
        <f t="shared" si="79"/>
        <v>8.75</v>
      </c>
      <c r="AX47" s="52">
        <f t="shared" si="79"/>
        <v>9</v>
      </c>
      <c r="AY47" s="52">
        <f t="shared" si="79"/>
        <v>9.25</v>
      </c>
      <c r="AZ47" s="52">
        <f t="shared" si="79"/>
        <v>9.25</v>
      </c>
      <c r="BA47" s="52">
        <f t="shared" si="79"/>
        <v>9.25</v>
      </c>
      <c r="BB47" s="52">
        <f t="shared" si="79"/>
        <v>9.5</v>
      </c>
      <c r="BC47" s="52">
        <f t="shared" si="79"/>
        <v>9.75</v>
      </c>
      <c r="BD47" s="52">
        <f t="shared" si="79"/>
        <v>10</v>
      </c>
      <c r="BE47" s="52">
        <f t="shared" si="79"/>
        <v>10.25</v>
      </c>
      <c r="BF47" s="52">
        <f t="shared" si="79"/>
        <v>10.5</v>
      </c>
      <c r="BG47" s="52">
        <f t="shared" si="79"/>
        <v>10.75</v>
      </c>
      <c r="BH47" s="52">
        <f t="shared" si="79"/>
        <v>11</v>
      </c>
      <c r="BI47" s="53">
        <f t="shared" si="79"/>
        <v>11.25</v>
      </c>
      <c r="BJ47" s="52">
        <f t="shared" si="79"/>
        <v>11.25</v>
      </c>
      <c r="BK47" s="52">
        <f t="shared" si="79"/>
        <v>11.5</v>
      </c>
      <c r="BL47" s="52">
        <f t="shared" si="79"/>
        <v>11.75</v>
      </c>
      <c r="BM47" s="52">
        <f t="shared" si="79"/>
        <v>12</v>
      </c>
      <c r="BN47" s="52">
        <f t="shared" si="79"/>
        <v>12.25</v>
      </c>
      <c r="BO47" s="52">
        <f t="shared" si="79"/>
        <v>12.5</v>
      </c>
      <c r="BP47" s="52">
        <f t="shared" si="79"/>
        <v>12.75</v>
      </c>
      <c r="BQ47" s="52">
        <f t="shared" si="79"/>
        <v>13</v>
      </c>
      <c r="BR47" s="52">
        <f t="shared" si="79"/>
        <v>13.25</v>
      </c>
      <c r="BS47" s="52">
        <f t="shared" si="79"/>
        <v>13.5</v>
      </c>
      <c r="BT47" s="52">
        <f t="shared" si="79"/>
        <v>13.75</v>
      </c>
      <c r="BU47" s="52">
        <f t="shared" si="79"/>
        <v>14</v>
      </c>
      <c r="BV47" s="52">
        <f t="shared" ref="BV47:CV47" si="80">IF(BV$43&lt;$B47,"***",IF(BV$43=$B47,0,IF(BV$42=1,BU47,BU47+0.25)))</f>
        <v>14.25</v>
      </c>
      <c r="BW47" s="52">
        <f t="shared" si="80"/>
        <v>14.5</v>
      </c>
      <c r="BX47" s="52">
        <f t="shared" si="80"/>
        <v>14.75</v>
      </c>
      <c r="BY47" s="52">
        <f t="shared" si="80"/>
        <v>15</v>
      </c>
      <c r="BZ47" s="52">
        <f t="shared" si="80"/>
        <v>15.25</v>
      </c>
      <c r="CA47" s="52">
        <f t="shared" si="80"/>
        <v>15.5</v>
      </c>
      <c r="CB47" s="52">
        <f t="shared" si="80"/>
        <v>15.5</v>
      </c>
      <c r="CC47" s="52">
        <f t="shared" si="80"/>
        <v>15.5</v>
      </c>
      <c r="CD47" s="52">
        <f t="shared" si="80"/>
        <v>15.75</v>
      </c>
      <c r="CE47" s="52">
        <f t="shared" si="80"/>
        <v>16</v>
      </c>
      <c r="CF47" s="52">
        <f t="shared" si="80"/>
        <v>16.25</v>
      </c>
      <c r="CG47" s="52">
        <f t="shared" si="80"/>
        <v>16.5</v>
      </c>
      <c r="CH47" s="52">
        <f t="shared" si="80"/>
        <v>16.75</v>
      </c>
      <c r="CI47" s="52">
        <f t="shared" si="80"/>
        <v>17</v>
      </c>
      <c r="CJ47" s="52">
        <f t="shared" si="80"/>
        <v>17.25</v>
      </c>
      <c r="CK47" s="52">
        <f t="shared" si="80"/>
        <v>17.5</v>
      </c>
      <c r="CL47" s="52">
        <f t="shared" si="80"/>
        <v>17.75</v>
      </c>
      <c r="CM47" s="52">
        <f t="shared" si="80"/>
        <v>18</v>
      </c>
      <c r="CN47" s="52">
        <f t="shared" si="80"/>
        <v>18.25</v>
      </c>
      <c r="CO47" s="52">
        <f t="shared" si="80"/>
        <v>18.5</v>
      </c>
      <c r="CP47" s="52">
        <f t="shared" si="80"/>
        <v>18.75</v>
      </c>
      <c r="CQ47" s="52">
        <f t="shared" si="80"/>
        <v>19</v>
      </c>
      <c r="CR47" s="52">
        <f t="shared" si="80"/>
        <v>19.25</v>
      </c>
      <c r="CS47" s="52">
        <f t="shared" si="80"/>
        <v>19.5</v>
      </c>
      <c r="CT47" s="52">
        <f t="shared" si="80"/>
        <v>19.75</v>
      </c>
      <c r="CU47" s="52">
        <f t="shared" si="80"/>
        <v>20</v>
      </c>
      <c r="CV47" s="52">
        <f t="shared" si="80"/>
        <v>20.25</v>
      </c>
      <c r="CW47" s="52">
        <f>IF(CW$43&lt;$B47,"***",IF(CW$43=$B47,0,IF(CW$42=1,CV47,CV47+0.25)))</f>
        <v>20.5</v>
      </c>
      <c r="CX47" s="52">
        <f>IF(CX$43&lt;$B47,"***",IF(CX$43=$B47,0,IF(CX$42=1,CW47,CW47+0.25)))</f>
        <v>20.75</v>
      </c>
      <c r="CY47" s="52">
        <f>IF(CY$43&lt;$B47,"***",IF(CY$43=$B47,0,IF(CY$42=1,CX47,CX47+0.25)))</f>
        <v>21</v>
      </c>
      <c r="CZ47" s="52">
        <f>IF(CZ$43&lt;$B47,"***",IF(CZ$43=$B47,0,IF(CZ$42=1,CY47,CY47+0.25)))</f>
        <v>21</v>
      </c>
      <c r="DA47" s="52">
        <f>IF(DA$43&lt;$B47,"***",IF(DA$43=$B47,0,IF(DA$42=1,CZ47,CZ47+0.25)))</f>
        <v>21</v>
      </c>
      <c r="DB47" s="108"/>
    </row>
    <row r="48" spans="2:106" ht="14.1" customHeight="1">
      <c r="B48" s="31"/>
      <c r="C48" s="32"/>
      <c r="D48" s="33"/>
      <c r="E48" s="4"/>
      <c r="F48" s="34"/>
      <c r="G48" s="5" t="s">
        <v>32</v>
      </c>
      <c r="H48" s="35">
        <f t="shared" ref="H48:H64" si="81">H47+1</f>
        <v>2</v>
      </c>
      <c r="I48" s="54">
        <f>IF(I47="***","",IF(I47&gt;$G$45,INT((I47-$G$45)/0.25)*0.25,0))</f>
        <v>0</v>
      </c>
      <c r="J48" s="30">
        <f t="shared" ref="J48:BU48" si="82">IF(J47="***","",IF(J47&gt;$G$45,INT((J47-$G$45)/0.25)*0.25,0))</f>
        <v>0</v>
      </c>
      <c r="K48" s="30">
        <f t="shared" si="82"/>
        <v>0</v>
      </c>
      <c r="L48" s="30">
        <f t="shared" si="82"/>
        <v>0</v>
      </c>
      <c r="M48" s="30">
        <f t="shared" si="82"/>
        <v>0</v>
      </c>
      <c r="N48" s="30">
        <f t="shared" si="82"/>
        <v>0</v>
      </c>
      <c r="O48" s="30">
        <f t="shared" si="82"/>
        <v>0</v>
      </c>
      <c r="P48" s="30">
        <f t="shared" si="82"/>
        <v>0</v>
      </c>
      <c r="Q48" s="30">
        <f t="shared" si="82"/>
        <v>0</v>
      </c>
      <c r="R48" s="30">
        <f t="shared" si="82"/>
        <v>0</v>
      </c>
      <c r="S48" s="30">
        <f t="shared" si="82"/>
        <v>0</v>
      </c>
      <c r="T48" s="30">
        <f t="shared" si="82"/>
        <v>0</v>
      </c>
      <c r="U48" s="30">
        <f t="shared" si="82"/>
        <v>0</v>
      </c>
      <c r="V48" s="30">
        <f t="shared" si="82"/>
        <v>0</v>
      </c>
      <c r="W48" s="30">
        <f t="shared" si="82"/>
        <v>0</v>
      </c>
      <c r="X48" s="30">
        <f t="shared" si="82"/>
        <v>0</v>
      </c>
      <c r="Y48" s="30">
        <f t="shared" si="82"/>
        <v>0</v>
      </c>
      <c r="Z48" s="30">
        <f t="shared" si="82"/>
        <v>0</v>
      </c>
      <c r="AA48" s="30">
        <f t="shared" si="82"/>
        <v>0</v>
      </c>
      <c r="AB48" s="30">
        <f t="shared" si="82"/>
        <v>0</v>
      </c>
      <c r="AC48" s="30">
        <f t="shared" si="82"/>
        <v>0</v>
      </c>
      <c r="AD48" s="30">
        <f t="shared" si="82"/>
        <v>0</v>
      </c>
      <c r="AE48" s="30">
        <f t="shared" si="82"/>
        <v>0</v>
      </c>
      <c r="AF48" s="30">
        <f t="shared" si="82"/>
        <v>0</v>
      </c>
      <c r="AG48" s="30">
        <f t="shared" si="82"/>
        <v>0</v>
      </c>
      <c r="AH48" s="30">
        <f t="shared" si="82"/>
        <v>0</v>
      </c>
      <c r="AI48" s="30">
        <f t="shared" si="82"/>
        <v>0</v>
      </c>
      <c r="AJ48" s="30">
        <f t="shared" si="82"/>
        <v>0</v>
      </c>
      <c r="AK48" s="30">
        <f t="shared" si="82"/>
        <v>0</v>
      </c>
      <c r="AL48" s="30">
        <f t="shared" si="82"/>
        <v>0</v>
      </c>
      <c r="AM48" s="30">
        <f t="shared" si="82"/>
        <v>0</v>
      </c>
      <c r="AN48" s="30">
        <f t="shared" si="82"/>
        <v>0</v>
      </c>
      <c r="AO48" s="30">
        <f t="shared" si="82"/>
        <v>0</v>
      </c>
      <c r="AP48" s="30">
        <f t="shared" si="82"/>
        <v>0</v>
      </c>
      <c r="AQ48" s="30">
        <f t="shared" si="82"/>
        <v>0</v>
      </c>
      <c r="AR48" s="30">
        <f t="shared" si="82"/>
        <v>0</v>
      </c>
      <c r="AS48" s="30">
        <f t="shared" si="82"/>
        <v>0</v>
      </c>
      <c r="AT48" s="30">
        <f t="shared" si="82"/>
        <v>0.25</v>
      </c>
      <c r="AU48" s="30">
        <f t="shared" si="82"/>
        <v>0.5</v>
      </c>
      <c r="AV48" s="30">
        <f t="shared" si="82"/>
        <v>0.75</v>
      </c>
      <c r="AW48" s="30">
        <f t="shared" si="82"/>
        <v>1</v>
      </c>
      <c r="AX48" s="30">
        <f t="shared" si="82"/>
        <v>1.25</v>
      </c>
      <c r="AY48" s="30">
        <f t="shared" si="82"/>
        <v>1.5</v>
      </c>
      <c r="AZ48" s="30">
        <f t="shared" si="82"/>
        <v>1.5</v>
      </c>
      <c r="BA48" s="30">
        <f t="shared" si="82"/>
        <v>1.5</v>
      </c>
      <c r="BB48" s="30">
        <f t="shared" si="82"/>
        <v>1.75</v>
      </c>
      <c r="BC48" s="30">
        <f t="shared" si="82"/>
        <v>2</v>
      </c>
      <c r="BD48" s="30">
        <f t="shared" si="82"/>
        <v>2.25</v>
      </c>
      <c r="BE48" s="30">
        <f t="shared" si="82"/>
        <v>2.5</v>
      </c>
      <c r="BF48" s="30">
        <f t="shared" si="82"/>
        <v>2.75</v>
      </c>
      <c r="BG48" s="30">
        <f t="shared" si="82"/>
        <v>3</v>
      </c>
      <c r="BH48" s="30">
        <f t="shared" si="82"/>
        <v>3.25</v>
      </c>
      <c r="BI48" s="45">
        <f t="shared" si="82"/>
        <v>3.5</v>
      </c>
      <c r="BJ48" s="30">
        <f t="shared" si="82"/>
        <v>3.5</v>
      </c>
      <c r="BK48" s="30">
        <f t="shared" si="82"/>
        <v>3.75</v>
      </c>
      <c r="BL48" s="30">
        <f t="shared" si="82"/>
        <v>4</v>
      </c>
      <c r="BM48" s="30">
        <f t="shared" si="82"/>
        <v>4.25</v>
      </c>
      <c r="BN48" s="30">
        <f t="shared" si="82"/>
        <v>4.5</v>
      </c>
      <c r="BO48" s="30">
        <f t="shared" si="82"/>
        <v>4.75</v>
      </c>
      <c r="BP48" s="30">
        <f t="shared" si="82"/>
        <v>5</v>
      </c>
      <c r="BQ48" s="30">
        <f t="shared" si="82"/>
        <v>5.25</v>
      </c>
      <c r="BR48" s="30">
        <f t="shared" si="82"/>
        <v>5.5</v>
      </c>
      <c r="BS48" s="30">
        <f t="shared" si="82"/>
        <v>5.75</v>
      </c>
      <c r="BT48" s="30">
        <f t="shared" si="82"/>
        <v>6</v>
      </c>
      <c r="BU48" s="30">
        <f t="shared" si="82"/>
        <v>6.25</v>
      </c>
      <c r="BV48" s="30">
        <f t="shared" ref="BV48:DA48" si="83">IF(BV47="***","",IF(BV47&gt;$G$45,INT((BV47-$G$45)/0.25)*0.25,0))</f>
        <v>6.5</v>
      </c>
      <c r="BW48" s="30">
        <f t="shared" si="83"/>
        <v>6.75</v>
      </c>
      <c r="BX48" s="30">
        <f t="shared" si="83"/>
        <v>7</v>
      </c>
      <c r="BY48" s="30">
        <f t="shared" si="83"/>
        <v>7.25</v>
      </c>
      <c r="BZ48" s="30">
        <f t="shared" si="83"/>
        <v>7.5</v>
      </c>
      <c r="CA48" s="30">
        <f t="shared" si="83"/>
        <v>7.75</v>
      </c>
      <c r="CB48" s="30">
        <f t="shared" si="83"/>
        <v>7.75</v>
      </c>
      <c r="CC48" s="30">
        <f t="shared" si="83"/>
        <v>7.75</v>
      </c>
      <c r="CD48" s="30">
        <f t="shared" si="83"/>
        <v>8</v>
      </c>
      <c r="CE48" s="30">
        <f t="shared" si="83"/>
        <v>8.25</v>
      </c>
      <c r="CF48" s="30">
        <f t="shared" si="83"/>
        <v>8.5</v>
      </c>
      <c r="CG48" s="30">
        <f t="shared" si="83"/>
        <v>8.75</v>
      </c>
      <c r="CH48" s="30">
        <f t="shared" si="83"/>
        <v>9</v>
      </c>
      <c r="CI48" s="30">
        <f t="shared" si="83"/>
        <v>9.25</v>
      </c>
      <c r="CJ48" s="30">
        <f t="shared" si="83"/>
        <v>9.5</v>
      </c>
      <c r="CK48" s="30">
        <f t="shared" si="83"/>
        <v>9.75</v>
      </c>
      <c r="CL48" s="30">
        <f t="shared" si="83"/>
        <v>10</v>
      </c>
      <c r="CM48" s="30">
        <f t="shared" si="83"/>
        <v>10.25</v>
      </c>
      <c r="CN48" s="30">
        <f t="shared" si="83"/>
        <v>10.5</v>
      </c>
      <c r="CO48" s="30">
        <f t="shared" si="83"/>
        <v>10.75</v>
      </c>
      <c r="CP48" s="30">
        <f t="shared" si="83"/>
        <v>11</v>
      </c>
      <c r="CQ48" s="30">
        <f t="shared" si="83"/>
        <v>11.25</v>
      </c>
      <c r="CR48" s="30">
        <f t="shared" si="83"/>
        <v>11.5</v>
      </c>
      <c r="CS48" s="30">
        <f t="shared" si="83"/>
        <v>11.75</v>
      </c>
      <c r="CT48" s="30">
        <f t="shared" si="83"/>
        <v>12</v>
      </c>
      <c r="CU48" s="30">
        <f t="shared" si="83"/>
        <v>12.25</v>
      </c>
      <c r="CV48" s="30">
        <f t="shared" si="83"/>
        <v>12.5</v>
      </c>
      <c r="CW48" s="30">
        <f t="shared" si="83"/>
        <v>12.75</v>
      </c>
      <c r="CX48" s="30">
        <f t="shared" si="83"/>
        <v>13</v>
      </c>
      <c r="CY48" s="30">
        <f t="shared" si="83"/>
        <v>13.25</v>
      </c>
      <c r="CZ48" s="30">
        <f t="shared" si="83"/>
        <v>13.25</v>
      </c>
      <c r="DA48" s="30">
        <f t="shared" si="83"/>
        <v>13.25</v>
      </c>
      <c r="DB48" s="109"/>
    </row>
    <row r="49" spans="2:106" ht="14.1" customHeight="1">
      <c r="B49" s="55"/>
      <c r="C49" s="56"/>
      <c r="D49" s="33"/>
      <c r="E49" s="4"/>
      <c r="F49" s="34"/>
      <c r="G49" s="57" t="s">
        <v>33</v>
      </c>
      <c r="H49" s="58">
        <f t="shared" si="81"/>
        <v>3</v>
      </c>
      <c r="I49" s="70" t="str">
        <f>IF(OR(I47=0,I47="***"),"",IF(I$43&lt;22.25,"",IF(I$43&gt;29,H49,SUM(H49,I47,-H47))))</f>
        <v/>
      </c>
      <c r="J49" s="59" t="str">
        <f t="shared" ref="J49:BU49" si="84">IF(OR(J47=0,J47="***"),"",IF(J$43&lt;22.25,"",IF(J$43&gt;29,I49,SUM(I49,J47,-I47))))</f>
        <v/>
      </c>
      <c r="K49" s="59" t="str">
        <f t="shared" si="84"/>
        <v/>
      </c>
      <c r="L49" s="59" t="str">
        <f t="shared" si="84"/>
        <v/>
      </c>
      <c r="M49" s="59" t="str">
        <f t="shared" si="84"/>
        <v/>
      </c>
      <c r="N49" s="59" t="str">
        <f t="shared" si="84"/>
        <v/>
      </c>
      <c r="O49" s="59" t="str">
        <f t="shared" si="84"/>
        <v/>
      </c>
      <c r="P49" s="59" t="str">
        <f t="shared" si="84"/>
        <v/>
      </c>
      <c r="Q49" s="59" t="str">
        <f t="shared" si="84"/>
        <v/>
      </c>
      <c r="R49" s="59" t="str">
        <f t="shared" si="84"/>
        <v/>
      </c>
      <c r="S49" s="59" t="str">
        <f t="shared" si="84"/>
        <v/>
      </c>
      <c r="T49" s="59" t="str">
        <f t="shared" si="84"/>
        <v/>
      </c>
      <c r="U49" s="59" t="str">
        <f t="shared" si="84"/>
        <v/>
      </c>
      <c r="V49" s="59" t="str">
        <f t="shared" si="84"/>
        <v/>
      </c>
      <c r="W49" s="59" t="str">
        <f t="shared" si="84"/>
        <v/>
      </c>
      <c r="X49" s="59" t="str">
        <f t="shared" si="84"/>
        <v/>
      </c>
      <c r="Y49" s="59" t="str">
        <f t="shared" si="84"/>
        <v/>
      </c>
      <c r="Z49" s="59" t="str">
        <f t="shared" si="84"/>
        <v/>
      </c>
      <c r="AA49" s="59" t="str">
        <f t="shared" si="84"/>
        <v/>
      </c>
      <c r="AB49" s="59" t="str">
        <f t="shared" si="84"/>
        <v/>
      </c>
      <c r="AC49" s="59" t="str">
        <f t="shared" si="84"/>
        <v/>
      </c>
      <c r="AD49" s="59" t="str">
        <f t="shared" si="84"/>
        <v/>
      </c>
      <c r="AE49" s="59" t="str">
        <f t="shared" si="84"/>
        <v/>
      </c>
      <c r="AF49" s="59" t="str">
        <f t="shared" si="84"/>
        <v/>
      </c>
      <c r="AG49" s="59" t="str">
        <f t="shared" si="84"/>
        <v/>
      </c>
      <c r="AH49" s="59" t="str">
        <f t="shared" si="84"/>
        <v/>
      </c>
      <c r="AI49" s="59" t="str">
        <f t="shared" si="84"/>
        <v/>
      </c>
      <c r="AJ49" s="59" t="str">
        <f t="shared" si="84"/>
        <v/>
      </c>
      <c r="AK49" s="59" t="str">
        <f t="shared" si="84"/>
        <v/>
      </c>
      <c r="AL49" s="59" t="str">
        <f t="shared" si="84"/>
        <v/>
      </c>
      <c r="AM49" s="59" t="str">
        <f t="shared" si="84"/>
        <v/>
      </c>
      <c r="AN49" s="59" t="str">
        <f t="shared" si="84"/>
        <v/>
      </c>
      <c r="AO49" s="59" t="str">
        <f t="shared" si="84"/>
        <v/>
      </c>
      <c r="AP49" s="59" t="str">
        <f t="shared" si="84"/>
        <v/>
      </c>
      <c r="AQ49" s="59" t="str">
        <f t="shared" si="84"/>
        <v/>
      </c>
      <c r="AR49" s="59" t="str">
        <f t="shared" si="84"/>
        <v/>
      </c>
      <c r="AS49" s="59" t="str">
        <f t="shared" si="84"/>
        <v/>
      </c>
      <c r="AT49" s="59" t="str">
        <f t="shared" si="84"/>
        <v/>
      </c>
      <c r="AU49" s="59" t="str">
        <f t="shared" si="84"/>
        <v/>
      </c>
      <c r="AV49" s="59" t="str">
        <f t="shared" si="84"/>
        <v/>
      </c>
      <c r="AW49" s="59" t="str">
        <f t="shared" si="84"/>
        <v/>
      </c>
      <c r="AX49" s="59" t="str">
        <f t="shared" si="84"/>
        <v/>
      </c>
      <c r="AY49" s="59" t="str">
        <f t="shared" si="84"/>
        <v/>
      </c>
      <c r="AZ49" s="59" t="str">
        <f t="shared" si="84"/>
        <v/>
      </c>
      <c r="BA49" s="59" t="str">
        <f t="shared" si="84"/>
        <v/>
      </c>
      <c r="BB49" s="59" t="str">
        <f t="shared" si="84"/>
        <v/>
      </c>
      <c r="BC49" s="59" t="str">
        <f t="shared" si="84"/>
        <v/>
      </c>
      <c r="BD49" s="59" t="str">
        <f t="shared" si="84"/>
        <v/>
      </c>
      <c r="BE49" s="59" t="str">
        <f t="shared" si="84"/>
        <v/>
      </c>
      <c r="BF49" s="59" t="str">
        <f t="shared" si="84"/>
        <v/>
      </c>
      <c r="BG49" s="59" t="str">
        <f t="shared" si="84"/>
        <v/>
      </c>
      <c r="BH49" s="59" t="str">
        <f t="shared" si="84"/>
        <v/>
      </c>
      <c r="BI49" s="60" t="str">
        <f t="shared" si="84"/>
        <v/>
      </c>
      <c r="BJ49" s="59">
        <f t="shared" si="84"/>
        <v>0</v>
      </c>
      <c r="BK49" s="59">
        <f t="shared" si="84"/>
        <v>0.25</v>
      </c>
      <c r="BL49" s="59">
        <f t="shared" si="84"/>
        <v>0.5</v>
      </c>
      <c r="BM49" s="59">
        <f t="shared" si="84"/>
        <v>0.75</v>
      </c>
      <c r="BN49" s="59">
        <f t="shared" si="84"/>
        <v>1</v>
      </c>
      <c r="BO49" s="59">
        <f t="shared" si="84"/>
        <v>1.25</v>
      </c>
      <c r="BP49" s="59">
        <f t="shared" si="84"/>
        <v>1.5</v>
      </c>
      <c r="BQ49" s="59">
        <f t="shared" si="84"/>
        <v>1.75</v>
      </c>
      <c r="BR49" s="59">
        <f t="shared" si="84"/>
        <v>2</v>
      </c>
      <c r="BS49" s="59">
        <f t="shared" si="84"/>
        <v>2.25</v>
      </c>
      <c r="BT49" s="59">
        <f t="shared" si="84"/>
        <v>2.5</v>
      </c>
      <c r="BU49" s="59">
        <f t="shared" si="84"/>
        <v>2.75</v>
      </c>
      <c r="BV49" s="59">
        <f t="shared" ref="BV49:DA49" si="85">IF(OR(BV47=0,BV47="***"),"",IF(BV$43&lt;22.25,"",IF(BV$43&gt;29,BU49,SUM(BU49,BV47,-BU47))))</f>
        <v>3</v>
      </c>
      <c r="BW49" s="59">
        <f t="shared" si="85"/>
        <v>3.25</v>
      </c>
      <c r="BX49" s="59">
        <f t="shared" si="85"/>
        <v>3.5</v>
      </c>
      <c r="BY49" s="59">
        <f t="shared" si="85"/>
        <v>3.75</v>
      </c>
      <c r="BZ49" s="59">
        <f t="shared" si="85"/>
        <v>4</v>
      </c>
      <c r="CA49" s="59">
        <f t="shared" si="85"/>
        <v>4.25</v>
      </c>
      <c r="CB49" s="59">
        <f t="shared" si="85"/>
        <v>4.25</v>
      </c>
      <c r="CC49" s="59">
        <f t="shared" si="85"/>
        <v>4.25</v>
      </c>
      <c r="CD49" s="59">
        <f t="shared" si="85"/>
        <v>4.5</v>
      </c>
      <c r="CE49" s="59">
        <f t="shared" si="85"/>
        <v>4.75</v>
      </c>
      <c r="CF49" s="59">
        <f t="shared" si="85"/>
        <v>5</v>
      </c>
      <c r="CG49" s="59">
        <f t="shared" si="85"/>
        <v>5.25</v>
      </c>
      <c r="CH49" s="59">
        <f t="shared" si="85"/>
        <v>5.5</v>
      </c>
      <c r="CI49" s="59">
        <f t="shared" si="85"/>
        <v>5.75</v>
      </c>
      <c r="CJ49" s="59">
        <f t="shared" si="85"/>
        <v>6</v>
      </c>
      <c r="CK49" s="59">
        <f t="shared" si="85"/>
        <v>6.25</v>
      </c>
      <c r="CL49" s="59">
        <f t="shared" si="85"/>
        <v>6.25</v>
      </c>
      <c r="CM49" s="59">
        <f t="shared" si="85"/>
        <v>6.25</v>
      </c>
      <c r="CN49" s="59">
        <f t="shared" si="85"/>
        <v>6.25</v>
      </c>
      <c r="CO49" s="59">
        <f t="shared" si="85"/>
        <v>6.25</v>
      </c>
      <c r="CP49" s="59">
        <f t="shared" si="85"/>
        <v>6.25</v>
      </c>
      <c r="CQ49" s="59">
        <f t="shared" si="85"/>
        <v>6.25</v>
      </c>
      <c r="CR49" s="59">
        <f t="shared" si="85"/>
        <v>6.25</v>
      </c>
      <c r="CS49" s="59">
        <f t="shared" si="85"/>
        <v>6.25</v>
      </c>
      <c r="CT49" s="59">
        <f t="shared" si="85"/>
        <v>6.25</v>
      </c>
      <c r="CU49" s="59">
        <f t="shared" si="85"/>
        <v>6.25</v>
      </c>
      <c r="CV49" s="59">
        <f t="shared" si="85"/>
        <v>6.25</v>
      </c>
      <c r="CW49" s="59">
        <f t="shared" si="85"/>
        <v>6.25</v>
      </c>
      <c r="CX49" s="59">
        <f t="shared" si="85"/>
        <v>6.25</v>
      </c>
      <c r="CY49" s="59">
        <f t="shared" si="85"/>
        <v>6.25</v>
      </c>
      <c r="CZ49" s="59">
        <f t="shared" si="85"/>
        <v>6.25</v>
      </c>
      <c r="DA49" s="59">
        <f t="shared" si="85"/>
        <v>6.25</v>
      </c>
      <c r="DB49" s="110"/>
    </row>
    <row r="50" spans="2:106" ht="14.1" customHeight="1">
      <c r="B50" s="61">
        <f>ROUND((DAY(D50)*24*60+HOUR(D50)*60+MINUTE(D50))/60,2)</f>
        <v>9.25</v>
      </c>
      <c r="C50" s="62">
        <f>ROUND((DAY(F50)*24*60+HOUR(F50)*60+MINUTE(F50))/60,2)</f>
        <v>18</v>
      </c>
      <c r="D50" s="63">
        <f>D47+TIME(0,15,0)</f>
        <v>0.38541666666666669</v>
      </c>
      <c r="E50" s="64" t="s">
        <v>96</v>
      </c>
      <c r="F50" s="65">
        <f>F47+TIME(0,15,0)</f>
        <v>0.75</v>
      </c>
      <c r="G50" s="66" t="s">
        <v>43</v>
      </c>
      <c r="H50" s="67">
        <f t="shared" si="81"/>
        <v>4</v>
      </c>
      <c r="I50" s="71" t="str">
        <f t="shared" ref="I50:X50" si="86">IF(I$43&lt;$B50,"***",IF(I$43=$B50,0,IF(I$42=1,H50,H50+0.25)))</f>
        <v>***</v>
      </c>
      <c r="J50" s="68">
        <f t="shared" si="86"/>
        <v>0</v>
      </c>
      <c r="K50" s="68">
        <f t="shared" si="86"/>
        <v>0.25</v>
      </c>
      <c r="L50" s="68">
        <f t="shared" si="86"/>
        <v>0.5</v>
      </c>
      <c r="M50" s="68">
        <f t="shared" si="86"/>
        <v>0.75</v>
      </c>
      <c r="N50" s="68">
        <f t="shared" si="86"/>
        <v>1</v>
      </c>
      <c r="O50" s="68">
        <f t="shared" si="86"/>
        <v>1.25</v>
      </c>
      <c r="P50" s="68">
        <f t="shared" si="86"/>
        <v>1.5</v>
      </c>
      <c r="Q50" s="68">
        <f t="shared" si="86"/>
        <v>1.75</v>
      </c>
      <c r="R50" s="68">
        <f t="shared" si="86"/>
        <v>2</v>
      </c>
      <c r="S50" s="68">
        <f t="shared" si="86"/>
        <v>2.25</v>
      </c>
      <c r="T50" s="68">
        <f t="shared" si="86"/>
        <v>2.5</v>
      </c>
      <c r="U50" s="68">
        <f t="shared" si="86"/>
        <v>2.75</v>
      </c>
      <c r="V50" s="68">
        <f t="shared" si="86"/>
        <v>2.75</v>
      </c>
      <c r="W50" s="68">
        <f t="shared" si="86"/>
        <v>2.75</v>
      </c>
      <c r="X50" s="68">
        <f t="shared" si="86"/>
        <v>2.75</v>
      </c>
      <c r="Y50" s="68">
        <f t="shared" ref="Y50:CJ50" si="87">IF(Y$43&lt;$B50,"***",IF(Y$43=$B50,0,IF(Y$42=1,X50,X50+0.25)))</f>
        <v>2.75</v>
      </c>
      <c r="Z50" s="68">
        <f t="shared" si="87"/>
        <v>3</v>
      </c>
      <c r="AA50" s="68">
        <f t="shared" si="87"/>
        <v>3.25</v>
      </c>
      <c r="AB50" s="68">
        <f t="shared" si="87"/>
        <v>3.5</v>
      </c>
      <c r="AC50" s="68">
        <f t="shared" si="87"/>
        <v>3.75</v>
      </c>
      <c r="AD50" s="68">
        <f t="shared" si="87"/>
        <v>4</v>
      </c>
      <c r="AE50" s="68">
        <f t="shared" si="87"/>
        <v>4.25</v>
      </c>
      <c r="AF50" s="68">
        <f t="shared" si="87"/>
        <v>4.5</v>
      </c>
      <c r="AG50" s="68">
        <f t="shared" si="87"/>
        <v>4.75</v>
      </c>
      <c r="AH50" s="68">
        <f t="shared" si="87"/>
        <v>5</v>
      </c>
      <c r="AI50" s="68">
        <f t="shared" si="87"/>
        <v>5.25</v>
      </c>
      <c r="AJ50" s="68">
        <f t="shared" si="87"/>
        <v>5.5</v>
      </c>
      <c r="AK50" s="68">
        <f t="shared" si="87"/>
        <v>5.75</v>
      </c>
      <c r="AL50" s="68">
        <f t="shared" si="87"/>
        <v>6</v>
      </c>
      <c r="AM50" s="68">
        <f t="shared" si="87"/>
        <v>6.25</v>
      </c>
      <c r="AN50" s="68">
        <f t="shared" si="87"/>
        <v>6.5</v>
      </c>
      <c r="AO50" s="68">
        <f t="shared" si="87"/>
        <v>6.75</v>
      </c>
      <c r="AP50" s="68">
        <f t="shared" si="87"/>
        <v>7</v>
      </c>
      <c r="AQ50" s="68">
        <f t="shared" si="87"/>
        <v>7.25</v>
      </c>
      <c r="AR50" s="68">
        <f t="shared" si="87"/>
        <v>7.5</v>
      </c>
      <c r="AS50" s="68">
        <f t="shared" si="87"/>
        <v>7.5</v>
      </c>
      <c r="AT50" s="68">
        <f t="shared" si="87"/>
        <v>7.75</v>
      </c>
      <c r="AU50" s="68">
        <f t="shared" si="87"/>
        <v>8</v>
      </c>
      <c r="AV50" s="68">
        <f t="shared" si="87"/>
        <v>8.25</v>
      </c>
      <c r="AW50" s="68">
        <f t="shared" si="87"/>
        <v>8.5</v>
      </c>
      <c r="AX50" s="68">
        <f t="shared" si="87"/>
        <v>8.75</v>
      </c>
      <c r="AY50" s="68">
        <f t="shared" si="87"/>
        <v>9</v>
      </c>
      <c r="AZ50" s="68">
        <f t="shared" si="87"/>
        <v>9</v>
      </c>
      <c r="BA50" s="68">
        <f t="shared" si="87"/>
        <v>9</v>
      </c>
      <c r="BB50" s="68">
        <f t="shared" si="87"/>
        <v>9.25</v>
      </c>
      <c r="BC50" s="68">
        <f t="shared" si="87"/>
        <v>9.5</v>
      </c>
      <c r="BD50" s="68">
        <f t="shared" si="87"/>
        <v>9.75</v>
      </c>
      <c r="BE50" s="68">
        <f t="shared" si="87"/>
        <v>10</v>
      </c>
      <c r="BF50" s="68">
        <f t="shared" si="87"/>
        <v>10.25</v>
      </c>
      <c r="BG50" s="68">
        <f t="shared" si="87"/>
        <v>10.5</v>
      </c>
      <c r="BH50" s="68">
        <f t="shared" si="87"/>
        <v>10.75</v>
      </c>
      <c r="BI50" s="69">
        <f t="shared" si="87"/>
        <v>11</v>
      </c>
      <c r="BJ50" s="68">
        <f t="shared" si="87"/>
        <v>11</v>
      </c>
      <c r="BK50" s="68">
        <f t="shared" si="87"/>
        <v>11.25</v>
      </c>
      <c r="BL50" s="68">
        <f t="shared" si="87"/>
        <v>11.5</v>
      </c>
      <c r="BM50" s="68">
        <f t="shared" si="87"/>
        <v>11.75</v>
      </c>
      <c r="BN50" s="68">
        <f t="shared" si="87"/>
        <v>12</v>
      </c>
      <c r="BO50" s="68">
        <f t="shared" si="87"/>
        <v>12.25</v>
      </c>
      <c r="BP50" s="68">
        <f t="shared" si="87"/>
        <v>12.5</v>
      </c>
      <c r="BQ50" s="68">
        <f t="shared" si="87"/>
        <v>12.75</v>
      </c>
      <c r="BR50" s="68">
        <f t="shared" si="87"/>
        <v>13</v>
      </c>
      <c r="BS50" s="68">
        <f t="shared" si="87"/>
        <v>13.25</v>
      </c>
      <c r="BT50" s="68">
        <f t="shared" si="87"/>
        <v>13.5</v>
      </c>
      <c r="BU50" s="68">
        <f t="shared" si="87"/>
        <v>13.75</v>
      </c>
      <c r="BV50" s="68">
        <f t="shared" si="87"/>
        <v>14</v>
      </c>
      <c r="BW50" s="68">
        <f t="shared" si="87"/>
        <v>14.25</v>
      </c>
      <c r="BX50" s="68">
        <f t="shared" si="87"/>
        <v>14.5</v>
      </c>
      <c r="BY50" s="68">
        <f t="shared" si="87"/>
        <v>14.75</v>
      </c>
      <c r="BZ50" s="68">
        <f t="shared" si="87"/>
        <v>15</v>
      </c>
      <c r="CA50" s="68">
        <f t="shared" si="87"/>
        <v>15.25</v>
      </c>
      <c r="CB50" s="68">
        <f t="shared" si="87"/>
        <v>15.25</v>
      </c>
      <c r="CC50" s="68">
        <f t="shared" si="87"/>
        <v>15.25</v>
      </c>
      <c r="CD50" s="68">
        <f t="shared" si="87"/>
        <v>15.5</v>
      </c>
      <c r="CE50" s="68">
        <f t="shared" si="87"/>
        <v>15.75</v>
      </c>
      <c r="CF50" s="68">
        <f t="shared" si="87"/>
        <v>16</v>
      </c>
      <c r="CG50" s="68">
        <f t="shared" si="87"/>
        <v>16.25</v>
      </c>
      <c r="CH50" s="68">
        <f t="shared" si="87"/>
        <v>16.5</v>
      </c>
      <c r="CI50" s="68">
        <f t="shared" si="87"/>
        <v>16.75</v>
      </c>
      <c r="CJ50" s="68">
        <f t="shared" si="87"/>
        <v>17</v>
      </c>
      <c r="CK50" s="68">
        <f t="shared" ref="CK50:DA50" si="88">IF(CK$43&lt;$B50,"***",IF(CK$43=$B50,0,IF(CK$42=1,CJ50,CJ50+0.25)))</f>
        <v>17.25</v>
      </c>
      <c r="CL50" s="68">
        <f t="shared" si="88"/>
        <v>17.5</v>
      </c>
      <c r="CM50" s="68">
        <f t="shared" si="88"/>
        <v>17.75</v>
      </c>
      <c r="CN50" s="68">
        <f t="shared" si="88"/>
        <v>18</v>
      </c>
      <c r="CO50" s="68">
        <f t="shared" si="88"/>
        <v>18.25</v>
      </c>
      <c r="CP50" s="68">
        <f t="shared" si="88"/>
        <v>18.5</v>
      </c>
      <c r="CQ50" s="68">
        <f t="shared" si="88"/>
        <v>18.75</v>
      </c>
      <c r="CR50" s="68">
        <f t="shared" si="88"/>
        <v>19</v>
      </c>
      <c r="CS50" s="68">
        <f t="shared" si="88"/>
        <v>19.25</v>
      </c>
      <c r="CT50" s="68">
        <f t="shared" si="88"/>
        <v>19.5</v>
      </c>
      <c r="CU50" s="68">
        <f t="shared" si="88"/>
        <v>19.75</v>
      </c>
      <c r="CV50" s="68">
        <f t="shared" si="88"/>
        <v>20</v>
      </c>
      <c r="CW50" s="68">
        <f t="shared" si="88"/>
        <v>20.25</v>
      </c>
      <c r="CX50" s="68">
        <f t="shared" si="88"/>
        <v>20.5</v>
      </c>
      <c r="CY50" s="68">
        <f t="shared" si="88"/>
        <v>20.75</v>
      </c>
      <c r="CZ50" s="68">
        <f t="shared" si="88"/>
        <v>20.75</v>
      </c>
      <c r="DA50" s="68">
        <f t="shared" si="88"/>
        <v>20.75</v>
      </c>
      <c r="DB50" s="111"/>
    </row>
    <row r="51" spans="2:106" ht="14.1" customHeight="1">
      <c r="B51" s="31"/>
      <c r="C51" s="32"/>
      <c r="D51" s="33"/>
      <c r="E51" s="4"/>
      <c r="F51" s="34"/>
      <c r="G51" s="5" t="s">
        <v>32</v>
      </c>
      <c r="H51" s="35">
        <f t="shared" si="81"/>
        <v>5</v>
      </c>
      <c r="I51" s="54" t="str">
        <f t="shared" ref="I51:BT51" si="89">IF(I50="***","",IF(I50&gt;$G$45,INT((I50-$G$45)/0.25)*0.25,0))</f>
        <v/>
      </c>
      <c r="J51" s="30">
        <f t="shared" si="89"/>
        <v>0</v>
      </c>
      <c r="K51" s="30">
        <f t="shared" si="89"/>
        <v>0</v>
      </c>
      <c r="L51" s="30">
        <f t="shared" si="89"/>
        <v>0</v>
      </c>
      <c r="M51" s="30">
        <f t="shared" si="89"/>
        <v>0</v>
      </c>
      <c r="N51" s="30">
        <f t="shared" si="89"/>
        <v>0</v>
      </c>
      <c r="O51" s="30">
        <f t="shared" si="89"/>
        <v>0</v>
      </c>
      <c r="P51" s="30">
        <f t="shared" si="89"/>
        <v>0</v>
      </c>
      <c r="Q51" s="30">
        <f t="shared" si="89"/>
        <v>0</v>
      </c>
      <c r="R51" s="30">
        <f t="shared" si="89"/>
        <v>0</v>
      </c>
      <c r="S51" s="30">
        <f t="shared" si="89"/>
        <v>0</v>
      </c>
      <c r="T51" s="30">
        <f t="shared" si="89"/>
        <v>0</v>
      </c>
      <c r="U51" s="30">
        <f t="shared" si="89"/>
        <v>0</v>
      </c>
      <c r="V51" s="30">
        <f t="shared" si="89"/>
        <v>0</v>
      </c>
      <c r="W51" s="30">
        <f t="shared" si="89"/>
        <v>0</v>
      </c>
      <c r="X51" s="30">
        <f t="shared" si="89"/>
        <v>0</v>
      </c>
      <c r="Y51" s="30">
        <f t="shared" si="89"/>
        <v>0</v>
      </c>
      <c r="Z51" s="30">
        <f t="shared" si="89"/>
        <v>0</v>
      </c>
      <c r="AA51" s="30">
        <f t="shared" si="89"/>
        <v>0</v>
      </c>
      <c r="AB51" s="30">
        <f t="shared" si="89"/>
        <v>0</v>
      </c>
      <c r="AC51" s="30">
        <f t="shared" si="89"/>
        <v>0</v>
      </c>
      <c r="AD51" s="30">
        <f t="shared" si="89"/>
        <v>0</v>
      </c>
      <c r="AE51" s="30">
        <f t="shared" si="89"/>
        <v>0</v>
      </c>
      <c r="AF51" s="30">
        <f t="shared" si="89"/>
        <v>0</v>
      </c>
      <c r="AG51" s="30">
        <f t="shared" si="89"/>
        <v>0</v>
      </c>
      <c r="AH51" s="30">
        <f t="shared" si="89"/>
        <v>0</v>
      </c>
      <c r="AI51" s="30">
        <f t="shared" si="89"/>
        <v>0</v>
      </c>
      <c r="AJ51" s="30">
        <f t="shared" si="89"/>
        <v>0</v>
      </c>
      <c r="AK51" s="30">
        <f t="shared" si="89"/>
        <v>0</v>
      </c>
      <c r="AL51" s="30">
        <f t="shared" si="89"/>
        <v>0</v>
      </c>
      <c r="AM51" s="30">
        <f t="shared" si="89"/>
        <v>0</v>
      </c>
      <c r="AN51" s="30">
        <f t="shared" si="89"/>
        <v>0</v>
      </c>
      <c r="AO51" s="30">
        <f t="shared" si="89"/>
        <v>0</v>
      </c>
      <c r="AP51" s="30">
        <f t="shared" si="89"/>
        <v>0</v>
      </c>
      <c r="AQ51" s="30">
        <f t="shared" si="89"/>
        <v>0</v>
      </c>
      <c r="AR51" s="30">
        <f t="shared" si="89"/>
        <v>0</v>
      </c>
      <c r="AS51" s="30">
        <f t="shared" si="89"/>
        <v>0</v>
      </c>
      <c r="AT51" s="30">
        <f t="shared" si="89"/>
        <v>0</v>
      </c>
      <c r="AU51" s="30">
        <f t="shared" si="89"/>
        <v>0.25</v>
      </c>
      <c r="AV51" s="30">
        <f t="shared" si="89"/>
        <v>0.5</v>
      </c>
      <c r="AW51" s="30">
        <f t="shared" si="89"/>
        <v>0.75</v>
      </c>
      <c r="AX51" s="30">
        <f t="shared" si="89"/>
        <v>1</v>
      </c>
      <c r="AY51" s="30">
        <f t="shared" si="89"/>
        <v>1.25</v>
      </c>
      <c r="AZ51" s="30">
        <f t="shared" si="89"/>
        <v>1.25</v>
      </c>
      <c r="BA51" s="30">
        <f t="shared" si="89"/>
        <v>1.25</v>
      </c>
      <c r="BB51" s="30">
        <f t="shared" si="89"/>
        <v>1.5</v>
      </c>
      <c r="BC51" s="30">
        <f t="shared" si="89"/>
        <v>1.75</v>
      </c>
      <c r="BD51" s="30">
        <f t="shared" si="89"/>
        <v>2</v>
      </c>
      <c r="BE51" s="30">
        <f t="shared" si="89"/>
        <v>2.25</v>
      </c>
      <c r="BF51" s="30">
        <f t="shared" si="89"/>
        <v>2.5</v>
      </c>
      <c r="BG51" s="30">
        <f t="shared" si="89"/>
        <v>2.75</v>
      </c>
      <c r="BH51" s="30">
        <f t="shared" si="89"/>
        <v>3</v>
      </c>
      <c r="BI51" s="45">
        <f t="shared" si="89"/>
        <v>3.25</v>
      </c>
      <c r="BJ51" s="30">
        <f t="shared" si="89"/>
        <v>3.25</v>
      </c>
      <c r="BK51" s="30">
        <f t="shared" si="89"/>
        <v>3.5</v>
      </c>
      <c r="BL51" s="30">
        <f t="shared" si="89"/>
        <v>3.75</v>
      </c>
      <c r="BM51" s="30">
        <f t="shared" si="89"/>
        <v>4</v>
      </c>
      <c r="BN51" s="30">
        <f t="shared" si="89"/>
        <v>4.25</v>
      </c>
      <c r="BO51" s="30">
        <f t="shared" si="89"/>
        <v>4.5</v>
      </c>
      <c r="BP51" s="30">
        <f t="shared" si="89"/>
        <v>4.75</v>
      </c>
      <c r="BQ51" s="30">
        <f t="shared" si="89"/>
        <v>5</v>
      </c>
      <c r="BR51" s="30">
        <f t="shared" si="89"/>
        <v>5.25</v>
      </c>
      <c r="BS51" s="30">
        <f t="shared" si="89"/>
        <v>5.5</v>
      </c>
      <c r="BT51" s="30">
        <f t="shared" si="89"/>
        <v>5.75</v>
      </c>
      <c r="BU51" s="30">
        <f t="shared" ref="BU51:DA51" si="90">IF(BU50="***","",IF(BU50&gt;$G$45,INT((BU50-$G$45)/0.25)*0.25,0))</f>
        <v>6</v>
      </c>
      <c r="BV51" s="30">
        <f t="shared" si="90"/>
        <v>6.25</v>
      </c>
      <c r="BW51" s="30">
        <f t="shared" si="90"/>
        <v>6.5</v>
      </c>
      <c r="BX51" s="30">
        <f t="shared" si="90"/>
        <v>6.75</v>
      </c>
      <c r="BY51" s="30">
        <f t="shared" si="90"/>
        <v>7</v>
      </c>
      <c r="BZ51" s="30">
        <f t="shared" si="90"/>
        <v>7.25</v>
      </c>
      <c r="CA51" s="30">
        <f t="shared" si="90"/>
        <v>7.5</v>
      </c>
      <c r="CB51" s="30">
        <f t="shared" si="90"/>
        <v>7.5</v>
      </c>
      <c r="CC51" s="30">
        <f t="shared" si="90"/>
        <v>7.5</v>
      </c>
      <c r="CD51" s="30">
        <f t="shared" si="90"/>
        <v>7.75</v>
      </c>
      <c r="CE51" s="30">
        <f t="shared" si="90"/>
        <v>8</v>
      </c>
      <c r="CF51" s="30">
        <f t="shared" si="90"/>
        <v>8.25</v>
      </c>
      <c r="CG51" s="30">
        <f t="shared" si="90"/>
        <v>8.5</v>
      </c>
      <c r="CH51" s="30">
        <f t="shared" si="90"/>
        <v>8.75</v>
      </c>
      <c r="CI51" s="30">
        <f t="shared" si="90"/>
        <v>9</v>
      </c>
      <c r="CJ51" s="30">
        <f t="shared" si="90"/>
        <v>9.25</v>
      </c>
      <c r="CK51" s="30">
        <f t="shared" si="90"/>
        <v>9.5</v>
      </c>
      <c r="CL51" s="30">
        <f t="shared" si="90"/>
        <v>9.75</v>
      </c>
      <c r="CM51" s="30">
        <f t="shared" si="90"/>
        <v>10</v>
      </c>
      <c r="CN51" s="30">
        <f t="shared" si="90"/>
        <v>10.25</v>
      </c>
      <c r="CO51" s="30">
        <f t="shared" si="90"/>
        <v>10.5</v>
      </c>
      <c r="CP51" s="30">
        <f t="shared" si="90"/>
        <v>10.75</v>
      </c>
      <c r="CQ51" s="30">
        <f t="shared" si="90"/>
        <v>11</v>
      </c>
      <c r="CR51" s="30">
        <f t="shared" si="90"/>
        <v>11.25</v>
      </c>
      <c r="CS51" s="30">
        <f t="shared" si="90"/>
        <v>11.5</v>
      </c>
      <c r="CT51" s="30">
        <f t="shared" si="90"/>
        <v>11.75</v>
      </c>
      <c r="CU51" s="30">
        <f t="shared" si="90"/>
        <v>12</v>
      </c>
      <c r="CV51" s="30">
        <f t="shared" si="90"/>
        <v>12.25</v>
      </c>
      <c r="CW51" s="30">
        <f t="shared" si="90"/>
        <v>12.5</v>
      </c>
      <c r="CX51" s="30">
        <f t="shared" si="90"/>
        <v>12.75</v>
      </c>
      <c r="CY51" s="30">
        <f t="shared" si="90"/>
        <v>13</v>
      </c>
      <c r="CZ51" s="30">
        <f t="shared" si="90"/>
        <v>13</v>
      </c>
      <c r="DA51" s="30">
        <f t="shared" si="90"/>
        <v>13</v>
      </c>
      <c r="DB51" s="109"/>
    </row>
    <row r="52" spans="2:106" ht="14.1" customHeight="1">
      <c r="B52" s="55"/>
      <c r="C52" s="56"/>
      <c r="D52" s="33"/>
      <c r="E52" s="4"/>
      <c r="F52" s="34"/>
      <c r="G52" s="57" t="s">
        <v>33</v>
      </c>
      <c r="H52" s="58">
        <f t="shared" si="81"/>
        <v>6</v>
      </c>
      <c r="I52" s="70" t="str">
        <f t="shared" ref="I52:X52" si="91">IF(OR(I50=0,I50="***"),"",IF(I$43&lt;22.25,"",IF(I$43&gt;29,H52,SUM(H52,I50,-H50))))</f>
        <v/>
      </c>
      <c r="J52" s="59" t="str">
        <f t="shared" si="91"/>
        <v/>
      </c>
      <c r="K52" s="59" t="str">
        <f t="shared" si="91"/>
        <v/>
      </c>
      <c r="L52" s="59" t="str">
        <f t="shared" si="91"/>
        <v/>
      </c>
      <c r="M52" s="59" t="str">
        <f t="shared" si="91"/>
        <v/>
      </c>
      <c r="N52" s="59" t="str">
        <f t="shared" si="91"/>
        <v/>
      </c>
      <c r="O52" s="59" t="str">
        <f t="shared" si="91"/>
        <v/>
      </c>
      <c r="P52" s="59" t="str">
        <f t="shared" si="91"/>
        <v/>
      </c>
      <c r="Q52" s="59" t="str">
        <f t="shared" si="91"/>
        <v/>
      </c>
      <c r="R52" s="59" t="str">
        <f t="shared" si="91"/>
        <v/>
      </c>
      <c r="S52" s="59" t="str">
        <f t="shared" si="91"/>
        <v/>
      </c>
      <c r="T52" s="59" t="str">
        <f t="shared" si="91"/>
        <v/>
      </c>
      <c r="U52" s="59" t="str">
        <f t="shared" si="91"/>
        <v/>
      </c>
      <c r="V52" s="59" t="str">
        <f t="shared" si="91"/>
        <v/>
      </c>
      <c r="W52" s="59" t="str">
        <f t="shared" si="91"/>
        <v/>
      </c>
      <c r="X52" s="59" t="str">
        <f t="shared" si="91"/>
        <v/>
      </c>
      <c r="Y52" s="59" t="str">
        <f t="shared" ref="Y52:CJ52" si="92">IF(OR(Y50=0,Y50="***"),"",IF(Y$43&lt;22.25,"",IF(Y$43&gt;29,X52,SUM(X52,Y50,-X50))))</f>
        <v/>
      </c>
      <c r="Z52" s="59" t="str">
        <f t="shared" si="92"/>
        <v/>
      </c>
      <c r="AA52" s="59" t="str">
        <f t="shared" si="92"/>
        <v/>
      </c>
      <c r="AB52" s="59" t="str">
        <f t="shared" si="92"/>
        <v/>
      </c>
      <c r="AC52" s="59" t="str">
        <f t="shared" si="92"/>
        <v/>
      </c>
      <c r="AD52" s="59" t="str">
        <f t="shared" si="92"/>
        <v/>
      </c>
      <c r="AE52" s="59" t="str">
        <f t="shared" si="92"/>
        <v/>
      </c>
      <c r="AF52" s="59" t="str">
        <f t="shared" si="92"/>
        <v/>
      </c>
      <c r="AG52" s="59" t="str">
        <f t="shared" si="92"/>
        <v/>
      </c>
      <c r="AH52" s="59" t="str">
        <f t="shared" si="92"/>
        <v/>
      </c>
      <c r="AI52" s="59" t="str">
        <f t="shared" si="92"/>
        <v/>
      </c>
      <c r="AJ52" s="59" t="str">
        <f t="shared" si="92"/>
        <v/>
      </c>
      <c r="AK52" s="59" t="str">
        <f t="shared" si="92"/>
        <v/>
      </c>
      <c r="AL52" s="59" t="str">
        <f t="shared" si="92"/>
        <v/>
      </c>
      <c r="AM52" s="59" t="str">
        <f t="shared" si="92"/>
        <v/>
      </c>
      <c r="AN52" s="59" t="str">
        <f t="shared" si="92"/>
        <v/>
      </c>
      <c r="AO52" s="59" t="str">
        <f t="shared" si="92"/>
        <v/>
      </c>
      <c r="AP52" s="59" t="str">
        <f t="shared" si="92"/>
        <v/>
      </c>
      <c r="AQ52" s="59" t="str">
        <f t="shared" si="92"/>
        <v/>
      </c>
      <c r="AR52" s="59" t="str">
        <f t="shared" si="92"/>
        <v/>
      </c>
      <c r="AS52" s="59" t="str">
        <f t="shared" si="92"/>
        <v/>
      </c>
      <c r="AT52" s="59" t="str">
        <f t="shared" si="92"/>
        <v/>
      </c>
      <c r="AU52" s="59" t="str">
        <f t="shared" si="92"/>
        <v/>
      </c>
      <c r="AV52" s="59" t="str">
        <f t="shared" si="92"/>
        <v/>
      </c>
      <c r="AW52" s="59" t="str">
        <f t="shared" si="92"/>
        <v/>
      </c>
      <c r="AX52" s="59" t="str">
        <f t="shared" si="92"/>
        <v/>
      </c>
      <c r="AY52" s="59" t="str">
        <f t="shared" si="92"/>
        <v/>
      </c>
      <c r="AZ52" s="59" t="str">
        <f t="shared" si="92"/>
        <v/>
      </c>
      <c r="BA52" s="59" t="str">
        <f t="shared" si="92"/>
        <v/>
      </c>
      <c r="BB52" s="59" t="str">
        <f t="shared" si="92"/>
        <v/>
      </c>
      <c r="BC52" s="59" t="str">
        <f t="shared" si="92"/>
        <v/>
      </c>
      <c r="BD52" s="59" t="str">
        <f t="shared" si="92"/>
        <v/>
      </c>
      <c r="BE52" s="59" t="str">
        <f t="shared" si="92"/>
        <v/>
      </c>
      <c r="BF52" s="59" t="str">
        <f t="shared" si="92"/>
        <v/>
      </c>
      <c r="BG52" s="59" t="str">
        <f t="shared" si="92"/>
        <v/>
      </c>
      <c r="BH52" s="59" t="str">
        <f t="shared" si="92"/>
        <v/>
      </c>
      <c r="BI52" s="60" t="str">
        <f t="shared" si="92"/>
        <v/>
      </c>
      <c r="BJ52" s="59">
        <f t="shared" si="92"/>
        <v>0</v>
      </c>
      <c r="BK52" s="59">
        <f t="shared" si="92"/>
        <v>0.25</v>
      </c>
      <c r="BL52" s="59">
        <f t="shared" si="92"/>
        <v>0.5</v>
      </c>
      <c r="BM52" s="59">
        <f t="shared" si="92"/>
        <v>0.75</v>
      </c>
      <c r="BN52" s="59">
        <f t="shared" si="92"/>
        <v>1</v>
      </c>
      <c r="BO52" s="59">
        <f t="shared" si="92"/>
        <v>1.25</v>
      </c>
      <c r="BP52" s="59">
        <f t="shared" si="92"/>
        <v>1.5</v>
      </c>
      <c r="BQ52" s="59">
        <f t="shared" si="92"/>
        <v>1.75</v>
      </c>
      <c r="BR52" s="59">
        <f t="shared" si="92"/>
        <v>2</v>
      </c>
      <c r="BS52" s="59">
        <f t="shared" si="92"/>
        <v>2.25</v>
      </c>
      <c r="BT52" s="59">
        <f t="shared" si="92"/>
        <v>2.5</v>
      </c>
      <c r="BU52" s="59">
        <f t="shared" si="92"/>
        <v>2.75</v>
      </c>
      <c r="BV52" s="59">
        <f t="shared" si="92"/>
        <v>3</v>
      </c>
      <c r="BW52" s="59">
        <f t="shared" si="92"/>
        <v>3.25</v>
      </c>
      <c r="BX52" s="59">
        <f t="shared" si="92"/>
        <v>3.5</v>
      </c>
      <c r="BY52" s="59">
        <f t="shared" si="92"/>
        <v>3.75</v>
      </c>
      <c r="BZ52" s="59">
        <f t="shared" si="92"/>
        <v>4</v>
      </c>
      <c r="CA52" s="59">
        <f t="shared" si="92"/>
        <v>4.25</v>
      </c>
      <c r="CB52" s="59">
        <f t="shared" si="92"/>
        <v>4.25</v>
      </c>
      <c r="CC52" s="59">
        <f t="shared" si="92"/>
        <v>4.25</v>
      </c>
      <c r="CD52" s="59">
        <f t="shared" si="92"/>
        <v>4.5</v>
      </c>
      <c r="CE52" s="59">
        <f t="shared" si="92"/>
        <v>4.75</v>
      </c>
      <c r="CF52" s="59">
        <f t="shared" si="92"/>
        <v>5</v>
      </c>
      <c r="CG52" s="59">
        <f t="shared" si="92"/>
        <v>5.25</v>
      </c>
      <c r="CH52" s="59">
        <f t="shared" si="92"/>
        <v>5.5</v>
      </c>
      <c r="CI52" s="59">
        <f t="shared" si="92"/>
        <v>5.75</v>
      </c>
      <c r="CJ52" s="59">
        <f t="shared" si="92"/>
        <v>6</v>
      </c>
      <c r="CK52" s="59">
        <f t="shared" ref="CK52:DA52" si="93">IF(OR(CK50=0,CK50="***"),"",IF(CK$43&lt;22.25,"",IF(CK$43&gt;29,CJ52,SUM(CJ52,CK50,-CJ50))))</f>
        <v>6.25</v>
      </c>
      <c r="CL52" s="59">
        <f t="shared" si="93"/>
        <v>6.25</v>
      </c>
      <c r="CM52" s="59">
        <f t="shared" si="93"/>
        <v>6.25</v>
      </c>
      <c r="CN52" s="59">
        <f t="shared" si="93"/>
        <v>6.25</v>
      </c>
      <c r="CO52" s="59">
        <f t="shared" si="93"/>
        <v>6.25</v>
      </c>
      <c r="CP52" s="59">
        <f t="shared" si="93"/>
        <v>6.25</v>
      </c>
      <c r="CQ52" s="59">
        <f t="shared" si="93"/>
        <v>6.25</v>
      </c>
      <c r="CR52" s="59">
        <f t="shared" si="93"/>
        <v>6.25</v>
      </c>
      <c r="CS52" s="59">
        <f t="shared" si="93"/>
        <v>6.25</v>
      </c>
      <c r="CT52" s="59">
        <f t="shared" si="93"/>
        <v>6.25</v>
      </c>
      <c r="CU52" s="59">
        <f t="shared" si="93"/>
        <v>6.25</v>
      </c>
      <c r="CV52" s="59">
        <f t="shared" si="93"/>
        <v>6.25</v>
      </c>
      <c r="CW52" s="59">
        <f t="shared" si="93"/>
        <v>6.25</v>
      </c>
      <c r="CX52" s="59">
        <f t="shared" si="93"/>
        <v>6.25</v>
      </c>
      <c r="CY52" s="59">
        <f t="shared" si="93"/>
        <v>6.25</v>
      </c>
      <c r="CZ52" s="59">
        <f t="shared" si="93"/>
        <v>6.25</v>
      </c>
      <c r="DA52" s="59">
        <f t="shared" si="93"/>
        <v>6.25</v>
      </c>
      <c r="DB52" s="110"/>
    </row>
    <row r="53" spans="2:106" ht="14.1" customHeight="1">
      <c r="B53" s="61">
        <f>ROUND((DAY(D53)*24*60+HOUR(D53)*60+MINUTE(D53))/60,2)</f>
        <v>9.5</v>
      </c>
      <c r="C53" s="62">
        <f>ROUND((DAY(F53)*24*60+HOUR(F53)*60+MINUTE(F53))/60,2)</f>
        <v>18.25</v>
      </c>
      <c r="D53" s="63">
        <f>D50+TIME(0,15,0)</f>
        <v>0.39583333333333337</v>
      </c>
      <c r="E53" s="64" t="s">
        <v>96</v>
      </c>
      <c r="F53" s="65">
        <f>F50+TIME(0,15,0)</f>
        <v>0.76041666666666663</v>
      </c>
      <c r="G53" s="66" t="s">
        <v>43</v>
      </c>
      <c r="H53" s="67">
        <f t="shared" si="81"/>
        <v>7</v>
      </c>
      <c r="I53" s="71" t="str">
        <f t="shared" ref="I53:X53" si="94">IF(I$43&lt;$B53,"***",IF(I$43=$B53,0,IF(I$42=1,H53,H53+0.25)))</f>
        <v>***</v>
      </c>
      <c r="J53" s="68" t="str">
        <f t="shared" si="94"/>
        <v>***</v>
      </c>
      <c r="K53" s="68">
        <f t="shared" si="94"/>
        <v>0</v>
      </c>
      <c r="L53" s="68">
        <f t="shared" si="94"/>
        <v>0.25</v>
      </c>
      <c r="M53" s="68">
        <f t="shared" si="94"/>
        <v>0.5</v>
      </c>
      <c r="N53" s="68">
        <f t="shared" si="94"/>
        <v>0.75</v>
      </c>
      <c r="O53" s="68">
        <f t="shared" si="94"/>
        <v>1</v>
      </c>
      <c r="P53" s="68">
        <f t="shared" si="94"/>
        <v>1.25</v>
      </c>
      <c r="Q53" s="68">
        <f t="shared" si="94"/>
        <v>1.5</v>
      </c>
      <c r="R53" s="68">
        <f t="shared" si="94"/>
        <v>1.75</v>
      </c>
      <c r="S53" s="68">
        <f t="shared" si="94"/>
        <v>2</v>
      </c>
      <c r="T53" s="68">
        <f t="shared" si="94"/>
        <v>2.25</v>
      </c>
      <c r="U53" s="68">
        <f t="shared" si="94"/>
        <v>2.5</v>
      </c>
      <c r="V53" s="68">
        <f t="shared" si="94"/>
        <v>2.5</v>
      </c>
      <c r="W53" s="68">
        <f t="shared" si="94"/>
        <v>2.5</v>
      </c>
      <c r="X53" s="68">
        <f t="shared" si="94"/>
        <v>2.5</v>
      </c>
      <c r="Y53" s="68">
        <f t="shared" ref="Y53:CJ53" si="95">IF(Y$43&lt;$B53,"***",IF(Y$43=$B53,0,IF(Y$42=1,X53,X53+0.25)))</f>
        <v>2.5</v>
      </c>
      <c r="Z53" s="68">
        <f t="shared" si="95"/>
        <v>2.75</v>
      </c>
      <c r="AA53" s="68">
        <f t="shared" si="95"/>
        <v>3</v>
      </c>
      <c r="AB53" s="68">
        <f t="shared" si="95"/>
        <v>3.25</v>
      </c>
      <c r="AC53" s="68">
        <f t="shared" si="95"/>
        <v>3.5</v>
      </c>
      <c r="AD53" s="68">
        <f t="shared" si="95"/>
        <v>3.75</v>
      </c>
      <c r="AE53" s="68">
        <f t="shared" si="95"/>
        <v>4</v>
      </c>
      <c r="AF53" s="68">
        <f t="shared" si="95"/>
        <v>4.25</v>
      </c>
      <c r="AG53" s="68">
        <f t="shared" si="95"/>
        <v>4.5</v>
      </c>
      <c r="AH53" s="68">
        <f t="shared" si="95"/>
        <v>4.75</v>
      </c>
      <c r="AI53" s="68">
        <f t="shared" si="95"/>
        <v>5</v>
      </c>
      <c r="AJ53" s="68">
        <f t="shared" si="95"/>
        <v>5.25</v>
      </c>
      <c r="AK53" s="68">
        <f t="shared" si="95"/>
        <v>5.5</v>
      </c>
      <c r="AL53" s="68">
        <f t="shared" si="95"/>
        <v>5.75</v>
      </c>
      <c r="AM53" s="68">
        <f t="shared" si="95"/>
        <v>6</v>
      </c>
      <c r="AN53" s="68">
        <f t="shared" si="95"/>
        <v>6.25</v>
      </c>
      <c r="AO53" s="68">
        <f t="shared" si="95"/>
        <v>6.5</v>
      </c>
      <c r="AP53" s="68">
        <f t="shared" si="95"/>
        <v>6.75</v>
      </c>
      <c r="AQ53" s="68">
        <f t="shared" si="95"/>
        <v>7</v>
      </c>
      <c r="AR53" s="68">
        <f t="shared" si="95"/>
        <v>7.25</v>
      </c>
      <c r="AS53" s="68">
        <f t="shared" si="95"/>
        <v>7.25</v>
      </c>
      <c r="AT53" s="68">
        <f t="shared" si="95"/>
        <v>7.5</v>
      </c>
      <c r="AU53" s="68">
        <f t="shared" si="95"/>
        <v>7.75</v>
      </c>
      <c r="AV53" s="68">
        <f t="shared" si="95"/>
        <v>8</v>
      </c>
      <c r="AW53" s="68">
        <f t="shared" si="95"/>
        <v>8.25</v>
      </c>
      <c r="AX53" s="68">
        <f t="shared" si="95"/>
        <v>8.5</v>
      </c>
      <c r="AY53" s="68">
        <f t="shared" si="95"/>
        <v>8.75</v>
      </c>
      <c r="AZ53" s="68">
        <f t="shared" si="95"/>
        <v>8.75</v>
      </c>
      <c r="BA53" s="68">
        <f t="shared" si="95"/>
        <v>8.75</v>
      </c>
      <c r="BB53" s="68">
        <f t="shared" si="95"/>
        <v>9</v>
      </c>
      <c r="BC53" s="68">
        <f t="shared" si="95"/>
        <v>9.25</v>
      </c>
      <c r="BD53" s="68">
        <f t="shared" si="95"/>
        <v>9.5</v>
      </c>
      <c r="BE53" s="68">
        <f t="shared" si="95"/>
        <v>9.75</v>
      </c>
      <c r="BF53" s="68">
        <f t="shared" si="95"/>
        <v>10</v>
      </c>
      <c r="BG53" s="68">
        <f t="shared" si="95"/>
        <v>10.25</v>
      </c>
      <c r="BH53" s="68">
        <f t="shared" si="95"/>
        <v>10.5</v>
      </c>
      <c r="BI53" s="69">
        <f t="shared" si="95"/>
        <v>10.75</v>
      </c>
      <c r="BJ53" s="68">
        <f t="shared" si="95"/>
        <v>10.75</v>
      </c>
      <c r="BK53" s="68">
        <f t="shared" si="95"/>
        <v>11</v>
      </c>
      <c r="BL53" s="68">
        <f t="shared" si="95"/>
        <v>11.25</v>
      </c>
      <c r="BM53" s="68">
        <f t="shared" si="95"/>
        <v>11.5</v>
      </c>
      <c r="BN53" s="68">
        <f t="shared" si="95"/>
        <v>11.75</v>
      </c>
      <c r="BO53" s="68">
        <f t="shared" si="95"/>
        <v>12</v>
      </c>
      <c r="BP53" s="68">
        <f t="shared" si="95"/>
        <v>12.25</v>
      </c>
      <c r="BQ53" s="68">
        <f t="shared" si="95"/>
        <v>12.5</v>
      </c>
      <c r="BR53" s="68">
        <f t="shared" si="95"/>
        <v>12.75</v>
      </c>
      <c r="BS53" s="68">
        <f t="shared" si="95"/>
        <v>13</v>
      </c>
      <c r="BT53" s="68">
        <f t="shared" si="95"/>
        <v>13.25</v>
      </c>
      <c r="BU53" s="68">
        <f t="shared" si="95"/>
        <v>13.5</v>
      </c>
      <c r="BV53" s="68">
        <f t="shared" si="95"/>
        <v>13.75</v>
      </c>
      <c r="BW53" s="68">
        <f t="shared" si="95"/>
        <v>14</v>
      </c>
      <c r="BX53" s="68">
        <f t="shared" si="95"/>
        <v>14.25</v>
      </c>
      <c r="BY53" s="68">
        <f t="shared" si="95"/>
        <v>14.5</v>
      </c>
      <c r="BZ53" s="68">
        <f t="shared" si="95"/>
        <v>14.75</v>
      </c>
      <c r="CA53" s="68">
        <f t="shared" si="95"/>
        <v>15</v>
      </c>
      <c r="CB53" s="68">
        <f t="shared" si="95"/>
        <v>15</v>
      </c>
      <c r="CC53" s="68">
        <f t="shared" si="95"/>
        <v>15</v>
      </c>
      <c r="CD53" s="68">
        <f t="shared" si="95"/>
        <v>15.25</v>
      </c>
      <c r="CE53" s="68">
        <f t="shared" si="95"/>
        <v>15.5</v>
      </c>
      <c r="CF53" s="68">
        <f t="shared" si="95"/>
        <v>15.75</v>
      </c>
      <c r="CG53" s="68">
        <f t="shared" si="95"/>
        <v>16</v>
      </c>
      <c r="CH53" s="68">
        <f t="shared" si="95"/>
        <v>16.25</v>
      </c>
      <c r="CI53" s="68">
        <f t="shared" si="95"/>
        <v>16.5</v>
      </c>
      <c r="CJ53" s="68">
        <f t="shared" si="95"/>
        <v>16.75</v>
      </c>
      <c r="CK53" s="68">
        <f t="shared" ref="CK53:DA53" si="96">IF(CK$43&lt;$B53,"***",IF(CK$43=$B53,0,IF(CK$42=1,CJ53,CJ53+0.25)))</f>
        <v>17</v>
      </c>
      <c r="CL53" s="68">
        <f t="shared" si="96"/>
        <v>17.25</v>
      </c>
      <c r="CM53" s="68">
        <f t="shared" si="96"/>
        <v>17.5</v>
      </c>
      <c r="CN53" s="68">
        <f t="shared" si="96"/>
        <v>17.75</v>
      </c>
      <c r="CO53" s="68">
        <f t="shared" si="96"/>
        <v>18</v>
      </c>
      <c r="CP53" s="68">
        <f t="shared" si="96"/>
        <v>18.25</v>
      </c>
      <c r="CQ53" s="68">
        <f t="shared" si="96"/>
        <v>18.5</v>
      </c>
      <c r="CR53" s="68">
        <f t="shared" si="96"/>
        <v>18.75</v>
      </c>
      <c r="CS53" s="68">
        <f t="shared" si="96"/>
        <v>19</v>
      </c>
      <c r="CT53" s="68">
        <f t="shared" si="96"/>
        <v>19.25</v>
      </c>
      <c r="CU53" s="68">
        <f t="shared" si="96"/>
        <v>19.5</v>
      </c>
      <c r="CV53" s="68">
        <f t="shared" si="96"/>
        <v>19.75</v>
      </c>
      <c r="CW53" s="68">
        <f t="shared" si="96"/>
        <v>20</v>
      </c>
      <c r="CX53" s="68">
        <f t="shared" si="96"/>
        <v>20.25</v>
      </c>
      <c r="CY53" s="68">
        <f t="shared" si="96"/>
        <v>20.5</v>
      </c>
      <c r="CZ53" s="68">
        <f t="shared" si="96"/>
        <v>20.5</v>
      </c>
      <c r="DA53" s="68">
        <f t="shared" si="96"/>
        <v>20.5</v>
      </c>
      <c r="DB53" s="111"/>
    </row>
    <row r="54" spans="2:106" ht="14.1" customHeight="1">
      <c r="B54" s="31"/>
      <c r="C54" s="32"/>
      <c r="D54" s="33"/>
      <c r="E54" s="4"/>
      <c r="F54" s="34"/>
      <c r="G54" s="5" t="s">
        <v>32</v>
      </c>
      <c r="H54" s="35">
        <f t="shared" si="81"/>
        <v>8</v>
      </c>
      <c r="I54" s="54" t="str">
        <f t="shared" ref="I54:BT54" si="97">IF(I53="***","",IF(I53&gt;$G$45,INT((I53-$G$45)/0.25)*0.25,0))</f>
        <v/>
      </c>
      <c r="J54" s="30" t="str">
        <f t="shared" si="97"/>
        <v/>
      </c>
      <c r="K54" s="30">
        <f t="shared" si="97"/>
        <v>0</v>
      </c>
      <c r="L54" s="30">
        <f t="shared" si="97"/>
        <v>0</v>
      </c>
      <c r="M54" s="30">
        <f t="shared" si="97"/>
        <v>0</v>
      </c>
      <c r="N54" s="30">
        <f t="shared" si="97"/>
        <v>0</v>
      </c>
      <c r="O54" s="30">
        <f t="shared" si="97"/>
        <v>0</v>
      </c>
      <c r="P54" s="30">
        <f t="shared" si="97"/>
        <v>0</v>
      </c>
      <c r="Q54" s="30">
        <f t="shared" si="97"/>
        <v>0</v>
      </c>
      <c r="R54" s="30">
        <f t="shared" si="97"/>
        <v>0</v>
      </c>
      <c r="S54" s="30">
        <f t="shared" si="97"/>
        <v>0</v>
      </c>
      <c r="T54" s="30">
        <f t="shared" si="97"/>
        <v>0</v>
      </c>
      <c r="U54" s="30">
        <f t="shared" si="97"/>
        <v>0</v>
      </c>
      <c r="V54" s="30">
        <f t="shared" si="97"/>
        <v>0</v>
      </c>
      <c r="W54" s="30">
        <f t="shared" si="97"/>
        <v>0</v>
      </c>
      <c r="X54" s="30">
        <f t="shared" si="97"/>
        <v>0</v>
      </c>
      <c r="Y54" s="30">
        <f t="shared" si="97"/>
        <v>0</v>
      </c>
      <c r="Z54" s="30">
        <f t="shared" si="97"/>
        <v>0</v>
      </c>
      <c r="AA54" s="30">
        <f t="shared" si="97"/>
        <v>0</v>
      </c>
      <c r="AB54" s="30">
        <f t="shared" si="97"/>
        <v>0</v>
      </c>
      <c r="AC54" s="30">
        <f t="shared" si="97"/>
        <v>0</v>
      </c>
      <c r="AD54" s="30">
        <f t="shared" si="97"/>
        <v>0</v>
      </c>
      <c r="AE54" s="30">
        <f t="shared" si="97"/>
        <v>0</v>
      </c>
      <c r="AF54" s="30">
        <f t="shared" si="97"/>
        <v>0</v>
      </c>
      <c r="AG54" s="30">
        <f t="shared" si="97"/>
        <v>0</v>
      </c>
      <c r="AH54" s="30">
        <f t="shared" si="97"/>
        <v>0</v>
      </c>
      <c r="AI54" s="30">
        <f t="shared" si="97"/>
        <v>0</v>
      </c>
      <c r="AJ54" s="30">
        <f t="shared" si="97"/>
        <v>0</v>
      </c>
      <c r="AK54" s="30">
        <f t="shared" si="97"/>
        <v>0</v>
      </c>
      <c r="AL54" s="30">
        <f t="shared" si="97"/>
        <v>0</v>
      </c>
      <c r="AM54" s="30">
        <f t="shared" si="97"/>
        <v>0</v>
      </c>
      <c r="AN54" s="30">
        <f t="shared" si="97"/>
        <v>0</v>
      </c>
      <c r="AO54" s="30">
        <f t="shared" si="97"/>
        <v>0</v>
      </c>
      <c r="AP54" s="30">
        <f t="shared" si="97"/>
        <v>0</v>
      </c>
      <c r="AQ54" s="30">
        <f t="shared" si="97"/>
        <v>0</v>
      </c>
      <c r="AR54" s="30">
        <f t="shared" si="97"/>
        <v>0</v>
      </c>
      <c r="AS54" s="30">
        <f t="shared" si="97"/>
        <v>0</v>
      </c>
      <c r="AT54" s="30">
        <f t="shared" si="97"/>
        <v>0</v>
      </c>
      <c r="AU54" s="30">
        <f t="shared" si="97"/>
        <v>0</v>
      </c>
      <c r="AV54" s="30">
        <f t="shared" si="97"/>
        <v>0.25</v>
      </c>
      <c r="AW54" s="30">
        <f t="shared" si="97"/>
        <v>0.5</v>
      </c>
      <c r="AX54" s="30">
        <f t="shared" si="97"/>
        <v>0.75</v>
      </c>
      <c r="AY54" s="30">
        <f t="shared" si="97"/>
        <v>1</v>
      </c>
      <c r="AZ54" s="30">
        <f t="shared" si="97"/>
        <v>1</v>
      </c>
      <c r="BA54" s="30">
        <f t="shared" si="97"/>
        <v>1</v>
      </c>
      <c r="BB54" s="30">
        <f t="shared" si="97"/>
        <v>1.25</v>
      </c>
      <c r="BC54" s="30">
        <f t="shared" si="97"/>
        <v>1.5</v>
      </c>
      <c r="BD54" s="30">
        <f t="shared" si="97"/>
        <v>1.75</v>
      </c>
      <c r="BE54" s="30">
        <f t="shared" si="97"/>
        <v>2</v>
      </c>
      <c r="BF54" s="30">
        <f t="shared" si="97"/>
        <v>2.25</v>
      </c>
      <c r="BG54" s="30">
        <f t="shared" si="97"/>
        <v>2.5</v>
      </c>
      <c r="BH54" s="30">
        <f t="shared" si="97"/>
        <v>2.75</v>
      </c>
      <c r="BI54" s="45">
        <f t="shared" si="97"/>
        <v>3</v>
      </c>
      <c r="BJ54" s="30">
        <f t="shared" si="97"/>
        <v>3</v>
      </c>
      <c r="BK54" s="30">
        <f t="shared" si="97"/>
        <v>3.25</v>
      </c>
      <c r="BL54" s="30">
        <f t="shared" si="97"/>
        <v>3.5</v>
      </c>
      <c r="BM54" s="30">
        <f t="shared" si="97"/>
        <v>3.75</v>
      </c>
      <c r="BN54" s="30">
        <f t="shared" si="97"/>
        <v>4</v>
      </c>
      <c r="BO54" s="30">
        <f t="shared" si="97"/>
        <v>4.25</v>
      </c>
      <c r="BP54" s="30">
        <f t="shared" si="97"/>
        <v>4.5</v>
      </c>
      <c r="BQ54" s="30">
        <f t="shared" si="97"/>
        <v>4.75</v>
      </c>
      <c r="BR54" s="30">
        <f t="shared" si="97"/>
        <v>5</v>
      </c>
      <c r="BS54" s="30">
        <f t="shared" si="97"/>
        <v>5.25</v>
      </c>
      <c r="BT54" s="30">
        <f t="shared" si="97"/>
        <v>5.5</v>
      </c>
      <c r="BU54" s="30">
        <f t="shared" ref="BU54:DA54" si="98">IF(BU53="***","",IF(BU53&gt;$G$45,INT((BU53-$G$45)/0.25)*0.25,0))</f>
        <v>5.75</v>
      </c>
      <c r="BV54" s="30">
        <f t="shared" si="98"/>
        <v>6</v>
      </c>
      <c r="BW54" s="30">
        <f t="shared" si="98"/>
        <v>6.25</v>
      </c>
      <c r="BX54" s="30">
        <f t="shared" si="98"/>
        <v>6.5</v>
      </c>
      <c r="BY54" s="30">
        <f t="shared" si="98"/>
        <v>6.75</v>
      </c>
      <c r="BZ54" s="30">
        <f t="shared" si="98"/>
        <v>7</v>
      </c>
      <c r="CA54" s="30">
        <f t="shared" si="98"/>
        <v>7.25</v>
      </c>
      <c r="CB54" s="30">
        <f t="shared" si="98"/>
        <v>7.25</v>
      </c>
      <c r="CC54" s="30">
        <f t="shared" si="98"/>
        <v>7.25</v>
      </c>
      <c r="CD54" s="30">
        <f t="shared" si="98"/>
        <v>7.5</v>
      </c>
      <c r="CE54" s="30">
        <f t="shared" si="98"/>
        <v>7.75</v>
      </c>
      <c r="CF54" s="30">
        <f t="shared" si="98"/>
        <v>8</v>
      </c>
      <c r="CG54" s="30">
        <f t="shared" si="98"/>
        <v>8.25</v>
      </c>
      <c r="CH54" s="30">
        <f t="shared" si="98"/>
        <v>8.5</v>
      </c>
      <c r="CI54" s="30">
        <f t="shared" si="98"/>
        <v>8.75</v>
      </c>
      <c r="CJ54" s="30">
        <f t="shared" si="98"/>
        <v>9</v>
      </c>
      <c r="CK54" s="30">
        <f t="shared" si="98"/>
        <v>9.25</v>
      </c>
      <c r="CL54" s="30">
        <f t="shared" si="98"/>
        <v>9.5</v>
      </c>
      <c r="CM54" s="30">
        <f t="shared" si="98"/>
        <v>9.75</v>
      </c>
      <c r="CN54" s="30">
        <f t="shared" si="98"/>
        <v>10</v>
      </c>
      <c r="CO54" s="30">
        <f t="shared" si="98"/>
        <v>10.25</v>
      </c>
      <c r="CP54" s="30">
        <f t="shared" si="98"/>
        <v>10.5</v>
      </c>
      <c r="CQ54" s="30">
        <f t="shared" si="98"/>
        <v>10.75</v>
      </c>
      <c r="CR54" s="30">
        <f t="shared" si="98"/>
        <v>11</v>
      </c>
      <c r="CS54" s="30">
        <f t="shared" si="98"/>
        <v>11.25</v>
      </c>
      <c r="CT54" s="30">
        <f t="shared" si="98"/>
        <v>11.5</v>
      </c>
      <c r="CU54" s="30">
        <f t="shared" si="98"/>
        <v>11.75</v>
      </c>
      <c r="CV54" s="30">
        <f t="shared" si="98"/>
        <v>12</v>
      </c>
      <c r="CW54" s="30">
        <f t="shared" si="98"/>
        <v>12.25</v>
      </c>
      <c r="CX54" s="30">
        <f t="shared" si="98"/>
        <v>12.5</v>
      </c>
      <c r="CY54" s="30">
        <f t="shared" si="98"/>
        <v>12.75</v>
      </c>
      <c r="CZ54" s="30">
        <f t="shared" si="98"/>
        <v>12.75</v>
      </c>
      <c r="DA54" s="30">
        <f t="shared" si="98"/>
        <v>12.75</v>
      </c>
      <c r="DB54" s="109"/>
    </row>
    <row r="55" spans="2:106" ht="14.1" customHeight="1">
      <c r="B55" s="55"/>
      <c r="C55" s="56"/>
      <c r="D55" s="33"/>
      <c r="E55" s="4"/>
      <c r="F55" s="34"/>
      <c r="G55" s="57" t="s">
        <v>33</v>
      </c>
      <c r="H55" s="58">
        <f t="shared" si="81"/>
        <v>9</v>
      </c>
      <c r="I55" s="70" t="str">
        <f t="shared" ref="I55:X55" si="99">IF(OR(I53=0,I53="***"),"",IF(I$43&lt;22.25,"",IF(I$43&gt;29,H55,SUM(H55,I53,-H53))))</f>
        <v/>
      </c>
      <c r="J55" s="59" t="str">
        <f t="shared" si="99"/>
        <v/>
      </c>
      <c r="K55" s="59" t="str">
        <f t="shared" si="99"/>
        <v/>
      </c>
      <c r="L55" s="59" t="str">
        <f t="shared" si="99"/>
        <v/>
      </c>
      <c r="M55" s="59" t="str">
        <f t="shared" si="99"/>
        <v/>
      </c>
      <c r="N55" s="59" t="str">
        <f t="shared" si="99"/>
        <v/>
      </c>
      <c r="O55" s="59" t="str">
        <f t="shared" si="99"/>
        <v/>
      </c>
      <c r="P55" s="59" t="str">
        <f t="shared" si="99"/>
        <v/>
      </c>
      <c r="Q55" s="59" t="str">
        <f t="shared" si="99"/>
        <v/>
      </c>
      <c r="R55" s="59" t="str">
        <f t="shared" si="99"/>
        <v/>
      </c>
      <c r="S55" s="59" t="str">
        <f t="shared" si="99"/>
        <v/>
      </c>
      <c r="T55" s="59" t="str">
        <f t="shared" si="99"/>
        <v/>
      </c>
      <c r="U55" s="59" t="str">
        <f t="shared" si="99"/>
        <v/>
      </c>
      <c r="V55" s="59" t="str">
        <f t="shared" si="99"/>
        <v/>
      </c>
      <c r="W55" s="59" t="str">
        <f t="shared" si="99"/>
        <v/>
      </c>
      <c r="X55" s="59" t="str">
        <f t="shared" si="99"/>
        <v/>
      </c>
      <c r="Y55" s="59" t="str">
        <f t="shared" ref="Y55:CJ55" si="100">IF(OR(Y53=0,Y53="***"),"",IF(Y$43&lt;22.25,"",IF(Y$43&gt;29,X55,SUM(X55,Y53,-X53))))</f>
        <v/>
      </c>
      <c r="Z55" s="59" t="str">
        <f t="shared" si="100"/>
        <v/>
      </c>
      <c r="AA55" s="59" t="str">
        <f t="shared" si="100"/>
        <v/>
      </c>
      <c r="AB55" s="59" t="str">
        <f t="shared" si="100"/>
        <v/>
      </c>
      <c r="AC55" s="59" t="str">
        <f t="shared" si="100"/>
        <v/>
      </c>
      <c r="AD55" s="59" t="str">
        <f t="shared" si="100"/>
        <v/>
      </c>
      <c r="AE55" s="59" t="str">
        <f t="shared" si="100"/>
        <v/>
      </c>
      <c r="AF55" s="59" t="str">
        <f t="shared" si="100"/>
        <v/>
      </c>
      <c r="AG55" s="59" t="str">
        <f t="shared" si="100"/>
        <v/>
      </c>
      <c r="AH55" s="59" t="str">
        <f t="shared" si="100"/>
        <v/>
      </c>
      <c r="AI55" s="59" t="str">
        <f t="shared" si="100"/>
        <v/>
      </c>
      <c r="AJ55" s="59" t="str">
        <f t="shared" si="100"/>
        <v/>
      </c>
      <c r="AK55" s="59" t="str">
        <f t="shared" si="100"/>
        <v/>
      </c>
      <c r="AL55" s="59" t="str">
        <f t="shared" si="100"/>
        <v/>
      </c>
      <c r="AM55" s="59" t="str">
        <f t="shared" si="100"/>
        <v/>
      </c>
      <c r="AN55" s="59" t="str">
        <f t="shared" si="100"/>
        <v/>
      </c>
      <c r="AO55" s="59" t="str">
        <f t="shared" si="100"/>
        <v/>
      </c>
      <c r="AP55" s="59" t="str">
        <f t="shared" si="100"/>
        <v/>
      </c>
      <c r="AQ55" s="59" t="str">
        <f t="shared" si="100"/>
        <v/>
      </c>
      <c r="AR55" s="59" t="str">
        <f t="shared" si="100"/>
        <v/>
      </c>
      <c r="AS55" s="59" t="str">
        <f t="shared" si="100"/>
        <v/>
      </c>
      <c r="AT55" s="59" t="str">
        <f t="shared" si="100"/>
        <v/>
      </c>
      <c r="AU55" s="59" t="str">
        <f t="shared" si="100"/>
        <v/>
      </c>
      <c r="AV55" s="59" t="str">
        <f t="shared" si="100"/>
        <v/>
      </c>
      <c r="AW55" s="59" t="str">
        <f t="shared" si="100"/>
        <v/>
      </c>
      <c r="AX55" s="59" t="str">
        <f t="shared" si="100"/>
        <v/>
      </c>
      <c r="AY55" s="59" t="str">
        <f t="shared" si="100"/>
        <v/>
      </c>
      <c r="AZ55" s="59" t="str">
        <f t="shared" si="100"/>
        <v/>
      </c>
      <c r="BA55" s="59" t="str">
        <f t="shared" si="100"/>
        <v/>
      </c>
      <c r="BB55" s="59" t="str">
        <f t="shared" si="100"/>
        <v/>
      </c>
      <c r="BC55" s="59" t="str">
        <f t="shared" si="100"/>
        <v/>
      </c>
      <c r="BD55" s="59" t="str">
        <f t="shared" si="100"/>
        <v/>
      </c>
      <c r="BE55" s="59" t="str">
        <f t="shared" si="100"/>
        <v/>
      </c>
      <c r="BF55" s="59" t="str">
        <f t="shared" si="100"/>
        <v/>
      </c>
      <c r="BG55" s="59" t="str">
        <f t="shared" si="100"/>
        <v/>
      </c>
      <c r="BH55" s="59" t="str">
        <f t="shared" si="100"/>
        <v/>
      </c>
      <c r="BI55" s="60" t="str">
        <f t="shared" si="100"/>
        <v/>
      </c>
      <c r="BJ55" s="59">
        <f t="shared" si="100"/>
        <v>0</v>
      </c>
      <c r="BK55" s="59">
        <f t="shared" si="100"/>
        <v>0.25</v>
      </c>
      <c r="BL55" s="59">
        <f t="shared" si="100"/>
        <v>0.5</v>
      </c>
      <c r="BM55" s="59">
        <f t="shared" si="100"/>
        <v>0.75</v>
      </c>
      <c r="BN55" s="59">
        <f t="shared" si="100"/>
        <v>1</v>
      </c>
      <c r="BO55" s="59">
        <f t="shared" si="100"/>
        <v>1.25</v>
      </c>
      <c r="BP55" s="59">
        <f t="shared" si="100"/>
        <v>1.5</v>
      </c>
      <c r="BQ55" s="59">
        <f t="shared" si="100"/>
        <v>1.75</v>
      </c>
      <c r="BR55" s="59">
        <f t="shared" si="100"/>
        <v>2</v>
      </c>
      <c r="BS55" s="59">
        <f t="shared" si="100"/>
        <v>2.25</v>
      </c>
      <c r="BT55" s="59">
        <f t="shared" si="100"/>
        <v>2.5</v>
      </c>
      <c r="BU55" s="59">
        <f t="shared" si="100"/>
        <v>2.75</v>
      </c>
      <c r="BV55" s="59">
        <f t="shared" si="100"/>
        <v>3</v>
      </c>
      <c r="BW55" s="59">
        <f t="shared" si="100"/>
        <v>3.25</v>
      </c>
      <c r="BX55" s="59">
        <f t="shared" si="100"/>
        <v>3.5</v>
      </c>
      <c r="BY55" s="59">
        <f t="shared" si="100"/>
        <v>3.75</v>
      </c>
      <c r="BZ55" s="59">
        <f t="shared" si="100"/>
        <v>4</v>
      </c>
      <c r="CA55" s="59">
        <f t="shared" si="100"/>
        <v>4.25</v>
      </c>
      <c r="CB55" s="59">
        <f t="shared" si="100"/>
        <v>4.25</v>
      </c>
      <c r="CC55" s="59">
        <f t="shared" si="100"/>
        <v>4.25</v>
      </c>
      <c r="CD55" s="59">
        <f t="shared" si="100"/>
        <v>4.5</v>
      </c>
      <c r="CE55" s="59">
        <f t="shared" si="100"/>
        <v>4.75</v>
      </c>
      <c r="CF55" s="59">
        <f t="shared" si="100"/>
        <v>5</v>
      </c>
      <c r="CG55" s="59">
        <f t="shared" si="100"/>
        <v>5.25</v>
      </c>
      <c r="CH55" s="59">
        <f t="shared" si="100"/>
        <v>5.5</v>
      </c>
      <c r="CI55" s="59">
        <f t="shared" si="100"/>
        <v>5.75</v>
      </c>
      <c r="CJ55" s="59">
        <f t="shared" si="100"/>
        <v>6</v>
      </c>
      <c r="CK55" s="59">
        <f t="shared" ref="CK55:DA55" si="101">IF(OR(CK53=0,CK53="***"),"",IF(CK$43&lt;22.25,"",IF(CK$43&gt;29,CJ55,SUM(CJ55,CK53,-CJ53))))</f>
        <v>6.25</v>
      </c>
      <c r="CL55" s="59">
        <f t="shared" si="101"/>
        <v>6.25</v>
      </c>
      <c r="CM55" s="59">
        <f t="shared" si="101"/>
        <v>6.25</v>
      </c>
      <c r="CN55" s="59">
        <f t="shared" si="101"/>
        <v>6.25</v>
      </c>
      <c r="CO55" s="59">
        <f t="shared" si="101"/>
        <v>6.25</v>
      </c>
      <c r="CP55" s="59">
        <f t="shared" si="101"/>
        <v>6.25</v>
      </c>
      <c r="CQ55" s="59">
        <f t="shared" si="101"/>
        <v>6.25</v>
      </c>
      <c r="CR55" s="59">
        <f t="shared" si="101"/>
        <v>6.25</v>
      </c>
      <c r="CS55" s="59">
        <f t="shared" si="101"/>
        <v>6.25</v>
      </c>
      <c r="CT55" s="59">
        <f t="shared" si="101"/>
        <v>6.25</v>
      </c>
      <c r="CU55" s="59">
        <f t="shared" si="101"/>
        <v>6.25</v>
      </c>
      <c r="CV55" s="59">
        <f t="shared" si="101"/>
        <v>6.25</v>
      </c>
      <c r="CW55" s="59">
        <f t="shared" si="101"/>
        <v>6.25</v>
      </c>
      <c r="CX55" s="59">
        <f t="shared" si="101"/>
        <v>6.25</v>
      </c>
      <c r="CY55" s="59">
        <f t="shared" si="101"/>
        <v>6.25</v>
      </c>
      <c r="CZ55" s="59">
        <f t="shared" si="101"/>
        <v>6.25</v>
      </c>
      <c r="DA55" s="59">
        <f t="shared" si="101"/>
        <v>6.25</v>
      </c>
      <c r="DB55" s="110"/>
    </row>
    <row r="56" spans="2:106" ht="14.1" customHeight="1">
      <c r="B56" s="61">
        <f>ROUND((DAY(D56)*24*60+HOUR(D56)*60+MINUTE(D56))/60,2)</f>
        <v>9.75</v>
      </c>
      <c r="C56" s="62">
        <f>ROUND((DAY(F56)*24*60+HOUR(F56)*60+MINUTE(F56))/60,2)</f>
        <v>18.5</v>
      </c>
      <c r="D56" s="63">
        <f>D53+TIME(0,15,0)</f>
        <v>0.40625000000000006</v>
      </c>
      <c r="E56" s="64" t="s">
        <v>96</v>
      </c>
      <c r="F56" s="65">
        <f>F53+TIME(0,15,0)</f>
        <v>0.77083333333333326</v>
      </c>
      <c r="G56" s="66" t="s">
        <v>43</v>
      </c>
      <c r="H56" s="67">
        <f t="shared" si="81"/>
        <v>10</v>
      </c>
      <c r="I56" s="71" t="str">
        <f t="shared" ref="I56:X56" si="102">IF(I$43&lt;$B56,"***",IF(I$43=$B56,0,IF(I$42=1,H56,H56+0.25)))</f>
        <v>***</v>
      </c>
      <c r="J56" s="68" t="str">
        <f t="shared" si="102"/>
        <v>***</v>
      </c>
      <c r="K56" s="68" t="str">
        <f t="shared" si="102"/>
        <v>***</v>
      </c>
      <c r="L56" s="68">
        <f t="shared" si="102"/>
        <v>0</v>
      </c>
      <c r="M56" s="68">
        <f t="shared" si="102"/>
        <v>0.25</v>
      </c>
      <c r="N56" s="68">
        <f t="shared" si="102"/>
        <v>0.5</v>
      </c>
      <c r="O56" s="68">
        <f t="shared" si="102"/>
        <v>0.75</v>
      </c>
      <c r="P56" s="68">
        <f t="shared" si="102"/>
        <v>1</v>
      </c>
      <c r="Q56" s="68">
        <f t="shared" si="102"/>
        <v>1.25</v>
      </c>
      <c r="R56" s="68">
        <f t="shared" si="102"/>
        <v>1.5</v>
      </c>
      <c r="S56" s="68">
        <f t="shared" si="102"/>
        <v>1.75</v>
      </c>
      <c r="T56" s="68">
        <f t="shared" si="102"/>
        <v>2</v>
      </c>
      <c r="U56" s="68">
        <f t="shared" si="102"/>
        <v>2.25</v>
      </c>
      <c r="V56" s="68">
        <f t="shared" si="102"/>
        <v>2.25</v>
      </c>
      <c r="W56" s="68">
        <f t="shared" si="102"/>
        <v>2.25</v>
      </c>
      <c r="X56" s="68">
        <f t="shared" si="102"/>
        <v>2.25</v>
      </c>
      <c r="Y56" s="68">
        <f t="shared" ref="Y56:CJ56" si="103">IF(Y$43&lt;$B56,"***",IF(Y$43=$B56,0,IF(Y$42=1,X56,X56+0.25)))</f>
        <v>2.25</v>
      </c>
      <c r="Z56" s="68">
        <f t="shared" si="103"/>
        <v>2.5</v>
      </c>
      <c r="AA56" s="68">
        <f t="shared" si="103"/>
        <v>2.75</v>
      </c>
      <c r="AB56" s="68">
        <f t="shared" si="103"/>
        <v>3</v>
      </c>
      <c r="AC56" s="68">
        <f t="shared" si="103"/>
        <v>3.25</v>
      </c>
      <c r="AD56" s="68">
        <f t="shared" si="103"/>
        <v>3.5</v>
      </c>
      <c r="AE56" s="68">
        <f t="shared" si="103"/>
        <v>3.75</v>
      </c>
      <c r="AF56" s="68">
        <f t="shared" si="103"/>
        <v>4</v>
      </c>
      <c r="AG56" s="68">
        <f t="shared" si="103"/>
        <v>4.25</v>
      </c>
      <c r="AH56" s="68">
        <f t="shared" si="103"/>
        <v>4.5</v>
      </c>
      <c r="AI56" s="68">
        <f t="shared" si="103"/>
        <v>4.75</v>
      </c>
      <c r="AJ56" s="68">
        <f t="shared" si="103"/>
        <v>5</v>
      </c>
      <c r="AK56" s="68">
        <f t="shared" si="103"/>
        <v>5.25</v>
      </c>
      <c r="AL56" s="68">
        <f t="shared" si="103"/>
        <v>5.5</v>
      </c>
      <c r="AM56" s="68">
        <f t="shared" si="103"/>
        <v>5.75</v>
      </c>
      <c r="AN56" s="68">
        <f t="shared" si="103"/>
        <v>6</v>
      </c>
      <c r="AO56" s="68">
        <f t="shared" si="103"/>
        <v>6.25</v>
      </c>
      <c r="AP56" s="68">
        <f t="shared" si="103"/>
        <v>6.5</v>
      </c>
      <c r="AQ56" s="68">
        <f t="shared" si="103"/>
        <v>6.75</v>
      </c>
      <c r="AR56" s="68">
        <f t="shared" si="103"/>
        <v>7</v>
      </c>
      <c r="AS56" s="68">
        <f t="shared" si="103"/>
        <v>7</v>
      </c>
      <c r="AT56" s="68">
        <f t="shared" si="103"/>
        <v>7.25</v>
      </c>
      <c r="AU56" s="68">
        <f t="shared" si="103"/>
        <v>7.5</v>
      </c>
      <c r="AV56" s="68">
        <f t="shared" si="103"/>
        <v>7.75</v>
      </c>
      <c r="AW56" s="68">
        <f t="shared" si="103"/>
        <v>8</v>
      </c>
      <c r="AX56" s="68">
        <f t="shared" si="103"/>
        <v>8.25</v>
      </c>
      <c r="AY56" s="68">
        <f t="shared" si="103"/>
        <v>8.5</v>
      </c>
      <c r="AZ56" s="68">
        <f t="shared" si="103"/>
        <v>8.5</v>
      </c>
      <c r="BA56" s="68">
        <f t="shared" si="103"/>
        <v>8.5</v>
      </c>
      <c r="BB56" s="68">
        <f t="shared" si="103"/>
        <v>8.75</v>
      </c>
      <c r="BC56" s="68">
        <f t="shared" si="103"/>
        <v>9</v>
      </c>
      <c r="BD56" s="68">
        <f t="shared" si="103"/>
        <v>9.25</v>
      </c>
      <c r="BE56" s="68">
        <f t="shared" si="103"/>
        <v>9.5</v>
      </c>
      <c r="BF56" s="68">
        <f t="shared" si="103"/>
        <v>9.75</v>
      </c>
      <c r="BG56" s="68">
        <f t="shared" si="103"/>
        <v>10</v>
      </c>
      <c r="BH56" s="68">
        <f t="shared" si="103"/>
        <v>10.25</v>
      </c>
      <c r="BI56" s="69">
        <f t="shared" si="103"/>
        <v>10.5</v>
      </c>
      <c r="BJ56" s="68">
        <f t="shared" si="103"/>
        <v>10.5</v>
      </c>
      <c r="BK56" s="68">
        <f t="shared" si="103"/>
        <v>10.75</v>
      </c>
      <c r="BL56" s="68">
        <f t="shared" si="103"/>
        <v>11</v>
      </c>
      <c r="BM56" s="68">
        <f t="shared" si="103"/>
        <v>11.25</v>
      </c>
      <c r="BN56" s="68">
        <f t="shared" si="103"/>
        <v>11.5</v>
      </c>
      <c r="BO56" s="68">
        <f t="shared" si="103"/>
        <v>11.75</v>
      </c>
      <c r="BP56" s="68">
        <f t="shared" si="103"/>
        <v>12</v>
      </c>
      <c r="BQ56" s="68">
        <f t="shared" si="103"/>
        <v>12.25</v>
      </c>
      <c r="BR56" s="68">
        <f t="shared" si="103"/>
        <v>12.5</v>
      </c>
      <c r="BS56" s="68">
        <f t="shared" si="103"/>
        <v>12.75</v>
      </c>
      <c r="BT56" s="68">
        <f t="shared" si="103"/>
        <v>13</v>
      </c>
      <c r="BU56" s="68">
        <f t="shared" si="103"/>
        <v>13.25</v>
      </c>
      <c r="BV56" s="68">
        <f t="shared" si="103"/>
        <v>13.5</v>
      </c>
      <c r="BW56" s="68">
        <f t="shared" si="103"/>
        <v>13.75</v>
      </c>
      <c r="BX56" s="68">
        <f t="shared" si="103"/>
        <v>14</v>
      </c>
      <c r="BY56" s="68">
        <f t="shared" si="103"/>
        <v>14.25</v>
      </c>
      <c r="BZ56" s="68">
        <f t="shared" si="103"/>
        <v>14.5</v>
      </c>
      <c r="CA56" s="68">
        <f t="shared" si="103"/>
        <v>14.75</v>
      </c>
      <c r="CB56" s="68">
        <f t="shared" si="103"/>
        <v>14.75</v>
      </c>
      <c r="CC56" s="68">
        <f t="shared" si="103"/>
        <v>14.75</v>
      </c>
      <c r="CD56" s="68">
        <f t="shared" si="103"/>
        <v>15</v>
      </c>
      <c r="CE56" s="68">
        <f t="shared" si="103"/>
        <v>15.25</v>
      </c>
      <c r="CF56" s="68">
        <f t="shared" si="103"/>
        <v>15.5</v>
      </c>
      <c r="CG56" s="68">
        <f t="shared" si="103"/>
        <v>15.75</v>
      </c>
      <c r="CH56" s="68">
        <f t="shared" si="103"/>
        <v>16</v>
      </c>
      <c r="CI56" s="68">
        <f t="shared" si="103"/>
        <v>16.25</v>
      </c>
      <c r="CJ56" s="68">
        <f t="shared" si="103"/>
        <v>16.5</v>
      </c>
      <c r="CK56" s="68">
        <f t="shared" ref="CK56:DA56" si="104">IF(CK$43&lt;$B56,"***",IF(CK$43=$B56,0,IF(CK$42=1,CJ56,CJ56+0.25)))</f>
        <v>16.75</v>
      </c>
      <c r="CL56" s="68">
        <f t="shared" si="104"/>
        <v>17</v>
      </c>
      <c r="CM56" s="68">
        <f t="shared" si="104"/>
        <v>17.25</v>
      </c>
      <c r="CN56" s="68">
        <f t="shared" si="104"/>
        <v>17.5</v>
      </c>
      <c r="CO56" s="68">
        <f t="shared" si="104"/>
        <v>17.75</v>
      </c>
      <c r="CP56" s="68">
        <f t="shared" si="104"/>
        <v>18</v>
      </c>
      <c r="CQ56" s="68">
        <f t="shared" si="104"/>
        <v>18.25</v>
      </c>
      <c r="CR56" s="68">
        <f t="shared" si="104"/>
        <v>18.5</v>
      </c>
      <c r="CS56" s="68">
        <f t="shared" si="104"/>
        <v>18.75</v>
      </c>
      <c r="CT56" s="68">
        <f t="shared" si="104"/>
        <v>19</v>
      </c>
      <c r="CU56" s="68">
        <f t="shared" si="104"/>
        <v>19.25</v>
      </c>
      <c r="CV56" s="68">
        <f t="shared" si="104"/>
        <v>19.5</v>
      </c>
      <c r="CW56" s="68">
        <f t="shared" si="104"/>
        <v>19.75</v>
      </c>
      <c r="CX56" s="68">
        <f t="shared" si="104"/>
        <v>20</v>
      </c>
      <c r="CY56" s="68">
        <f t="shared" si="104"/>
        <v>20.25</v>
      </c>
      <c r="CZ56" s="68">
        <f t="shared" si="104"/>
        <v>20.25</v>
      </c>
      <c r="DA56" s="68">
        <f t="shared" si="104"/>
        <v>20.25</v>
      </c>
      <c r="DB56" s="111"/>
    </row>
    <row r="57" spans="2:106" ht="14.1" customHeight="1">
      <c r="B57" s="31"/>
      <c r="C57" s="32"/>
      <c r="D57" s="33"/>
      <c r="E57" s="4"/>
      <c r="F57" s="34"/>
      <c r="G57" s="5" t="s">
        <v>32</v>
      </c>
      <c r="H57" s="35">
        <f t="shared" si="81"/>
        <v>11</v>
      </c>
      <c r="I57" s="54" t="str">
        <f t="shared" ref="I57:BT57" si="105">IF(I56="***","",IF(I56&gt;$G$45,INT((I56-$G$45)/0.25)*0.25,0))</f>
        <v/>
      </c>
      <c r="J57" s="30" t="str">
        <f t="shared" si="105"/>
        <v/>
      </c>
      <c r="K57" s="30" t="str">
        <f t="shared" si="105"/>
        <v/>
      </c>
      <c r="L57" s="30">
        <f t="shared" si="105"/>
        <v>0</v>
      </c>
      <c r="M57" s="30">
        <f t="shared" si="105"/>
        <v>0</v>
      </c>
      <c r="N57" s="30">
        <f t="shared" si="105"/>
        <v>0</v>
      </c>
      <c r="O57" s="30">
        <f t="shared" si="105"/>
        <v>0</v>
      </c>
      <c r="P57" s="30">
        <f t="shared" si="105"/>
        <v>0</v>
      </c>
      <c r="Q57" s="30">
        <f t="shared" si="105"/>
        <v>0</v>
      </c>
      <c r="R57" s="30">
        <f t="shared" si="105"/>
        <v>0</v>
      </c>
      <c r="S57" s="30">
        <f t="shared" si="105"/>
        <v>0</v>
      </c>
      <c r="T57" s="30">
        <f t="shared" si="105"/>
        <v>0</v>
      </c>
      <c r="U57" s="30">
        <f t="shared" si="105"/>
        <v>0</v>
      </c>
      <c r="V57" s="30">
        <f t="shared" si="105"/>
        <v>0</v>
      </c>
      <c r="W57" s="30">
        <f t="shared" si="105"/>
        <v>0</v>
      </c>
      <c r="X57" s="30">
        <f t="shared" si="105"/>
        <v>0</v>
      </c>
      <c r="Y57" s="30">
        <f t="shared" si="105"/>
        <v>0</v>
      </c>
      <c r="Z57" s="30">
        <f t="shared" si="105"/>
        <v>0</v>
      </c>
      <c r="AA57" s="30">
        <f t="shared" si="105"/>
        <v>0</v>
      </c>
      <c r="AB57" s="30">
        <f t="shared" si="105"/>
        <v>0</v>
      </c>
      <c r="AC57" s="30">
        <f t="shared" si="105"/>
        <v>0</v>
      </c>
      <c r="AD57" s="30">
        <f t="shared" si="105"/>
        <v>0</v>
      </c>
      <c r="AE57" s="30">
        <f t="shared" si="105"/>
        <v>0</v>
      </c>
      <c r="AF57" s="30">
        <f t="shared" si="105"/>
        <v>0</v>
      </c>
      <c r="AG57" s="30">
        <f t="shared" si="105"/>
        <v>0</v>
      </c>
      <c r="AH57" s="30">
        <f t="shared" si="105"/>
        <v>0</v>
      </c>
      <c r="AI57" s="30">
        <f t="shared" si="105"/>
        <v>0</v>
      </c>
      <c r="AJ57" s="30">
        <f t="shared" si="105"/>
        <v>0</v>
      </c>
      <c r="AK57" s="30">
        <f t="shared" si="105"/>
        <v>0</v>
      </c>
      <c r="AL57" s="30">
        <f t="shared" si="105"/>
        <v>0</v>
      </c>
      <c r="AM57" s="30">
        <f t="shared" si="105"/>
        <v>0</v>
      </c>
      <c r="AN57" s="30">
        <f t="shared" si="105"/>
        <v>0</v>
      </c>
      <c r="AO57" s="30">
        <f t="shared" si="105"/>
        <v>0</v>
      </c>
      <c r="AP57" s="30">
        <f t="shared" si="105"/>
        <v>0</v>
      </c>
      <c r="AQ57" s="30">
        <f t="shared" si="105"/>
        <v>0</v>
      </c>
      <c r="AR57" s="30">
        <f t="shared" si="105"/>
        <v>0</v>
      </c>
      <c r="AS57" s="30">
        <f t="shared" si="105"/>
        <v>0</v>
      </c>
      <c r="AT57" s="30">
        <f t="shared" si="105"/>
        <v>0</v>
      </c>
      <c r="AU57" s="30">
        <f t="shared" si="105"/>
        <v>0</v>
      </c>
      <c r="AV57" s="30">
        <f t="shared" si="105"/>
        <v>0</v>
      </c>
      <c r="AW57" s="30">
        <f t="shared" si="105"/>
        <v>0.25</v>
      </c>
      <c r="AX57" s="30">
        <f t="shared" si="105"/>
        <v>0.5</v>
      </c>
      <c r="AY57" s="30">
        <f t="shared" si="105"/>
        <v>0.75</v>
      </c>
      <c r="AZ57" s="30">
        <f t="shared" si="105"/>
        <v>0.75</v>
      </c>
      <c r="BA57" s="30">
        <f t="shared" si="105"/>
        <v>0.75</v>
      </c>
      <c r="BB57" s="30">
        <f t="shared" si="105"/>
        <v>1</v>
      </c>
      <c r="BC57" s="30">
        <f t="shared" si="105"/>
        <v>1.25</v>
      </c>
      <c r="BD57" s="30">
        <f t="shared" si="105"/>
        <v>1.5</v>
      </c>
      <c r="BE57" s="30">
        <f t="shared" si="105"/>
        <v>1.75</v>
      </c>
      <c r="BF57" s="30">
        <f t="shared" si="105"/>
        <v>2</v>
      </c>
      <c r="BG57" s="30">
        <f t="shared" si="105"/>
        <v>2.25</v>
      </c>
      <c r="BH57" s="30">
        <f t="shared" si="105"/>
        <v>2.5</v>
      </c>
      <c r="BI57" s="45">
        <f t="shared" si="105"/>
        <v>2.75</v>
      </c>
      <c r="BJ57" s="30">
        <f t="shared" si="105"/>
        <v>2.75</v>
      </c>
      <c r="BK57" s="30">
        <f t="shared" si="105"/>
        <v>3</v>
      </c>
      <c r="BL57" s="30">
        <f t="shared" si="105"/>
        <v>3.25</v>
      </c>
      <c r="BM57" s="30">
        <f t="shared" si="105"/>
        <v>3.5</v>
      </c>
      <c r="BN57" s="30">
        <f t="shared" si="105"/>
        <v>3.75</v>
      </c>
      <c r="BO57" s="30">
        <f t="shared" si="105"/>
        <v>4</v>
      </c>
      <c r="BP57" s="30">
        <f t="shared" si="105"/>
        <v>4.25</v>
      </c>
      <c r="BQ57" s="30">
        <f t="shared" si="105"/>
        <v>4.5</v>
      </c>
      <c r="BR57" s="30">
        <f t="shared" si="105"/>
        <v>4.75</v>
      </c>
      <c r="BS57" s="30">
        <f t="shared" si="105"/>
        <v>5</v>
      </c>
      <c r="BT57" s="30">
        <f t="shared" si="105"/>
        <v>5.25</v>
      </c>
      <c r="BU57" s="30">
        <f t="shared" ref="BU57:DA57" si="106">IF(BU56="***","",IF(BU56&gt;$G$45,INT((BU56-$G$45)/0.25)*0.25,0))</f>
        <v>5.5</v>
      </c>
      <c r="BV57" s="30">
        <f t="shared" si="106"/>
        <v>5.75</v>
      </c>
      <c r="BW57" s="30">
        <f t="shared" si="106"/>
        <v>6</v>
      </c>
      <c r="BX57" s="30">
        <f t="shared" si="106"/>
        <v>6.25</v>
      </c>
      <c r="BY57" s="30">
        <f t="shared" si="106"/>
        <v>6.5</v>
      </c>
      <c r="BZ57" s="30">
        <f t="shared" si="106"/>
        <v>6.75</v>
      </c>
      <c r="CA57" s="30">
        <f t="shared" si="106"/>
        <v>7</v>
      </c>
      <c r="CB57" s="30">
        <f t="shared" si="106"/>
        <v>7</v>
      </c>
      <c r="CC57" s="30">
        <f t="shared" si="106"/>
        <v>7</v>
      </c>
      <c r="CD57" s="30">
        <f t="shared" si="106"/>
        <v>7.25</v>
      </c>
      <c r="CE57" s="30">
        <f t="shared" si="106"/>
        <v>7.5</v>
      </c>
      <c r="CF57" s="30">
        <f t="shared" si="106"/>
        <v>7.75</v>
      </c>
      <c r="CG57" s="30">
        <f t="shared" si="106"/>
        <v>8</v>
      </c>
      <c r="CH57" s="30">
        <f t="shared" si="106"/>
        <v>8.25</v>
      </c>
      <c r="CI57" s="30">
        <f t="shared" si="106"/>
        <v>8.5</v>
      </c>
      <c r="CJ57" s="30">
        <f t="shared" si="106"/>
        <v>8.75</v>
      </c>
      <c r="CK57" s="30">
        <f t="shared" si="106"/>
        <v>9</v>
      </c>
      <c r="CL57" s="30">
        <f t="shared" si="106"/>
        <v>9.25</v>
      </c>
      <c r="CM57" s="30">
        <f t="shared" si="106"/>
        <v>9.5</v>
      </c>
      <c r="CN57" s="30">
        <f t="shared" si="106"/>
        <v>9.75</v>
      </c>
      <c r="CO57" s="30">
        <f t="shared" si="106"/>
        <v>10</v>
      </c>
      <c r="CP57" s="30">
        <f t="shared" si="106"/>
        <v>10.25</v>
      </c>
      <c r="CQ57" s="30">
        <f t="shared" si="106"/>
        <v>10.5</v>
      </c>
      <c r="CR57" s="30">
        <f t="shared" si="106"/>
        <v>10.75</v>
      </c>
      <c r="CS57" s="30">
        <f t="shared" si="106"/>
        <v>11</v>
      </c>
      <c r="CT57" s="30">
        <f t="shared" si="106"/>
        <v>11.25</v>
      </c>
      <c r="CU57" s="30">
        <f t="shared" si="106"/>
        <v>11.5</v>
      </c>
      <c r="CV57" s="30">
        <f t="shared" si="106"/>
        <v>11.75</v>
      </c>
      <c r="CW57" s="30">
        <f t="shared" si="106"/>
        <v>12</v>
      </c>
      <c r="CX57" s="30">
        <f t="shared" si="106"/>
        <v>12.25</v>
      </c>
      <c r="CY57" s="30">
        <f t="shared" si="106"/>
        <v>12.5</v>
      </c>
      <c r="CZ57" s="30">
        <f t="shared" si="106"/>
        <v>12.5</v>
      </c>
      <c r="DA57" s="30">
        <f t="shared" si="106"/>
        <v>12.5</v>
      </c>
      <c r="DB57" s="109"/>
    </row>
    <row r="58" spans="2:106" ht="14.1" customHeight="1">
      <c r="B58" s="55"/>
      <c r="C58" s="56"/>
      <c r="D58" s="33"/>
      <c r="E58" s="4"/>
      <c r="F58" s="34"/>
      <c r="G58" s="57" t="s">
        <v>33</v>
      </c>
      <c r="H58" s="58">
        <f t="shared" si="81"/>
        <v>12</v>
      </c>
      <c r="I58" s="70" t="str">
        <f t="shared" ref="I58:X58" si="107">IF(OR(I56=0,I56="***"),"",IF(I$43&lt;22.25,"",IF(I$43&gt;29,H58,SUM(H58,I56,-H56))))</f>
        <v/>
      </c>
      <c r="J58" s="59" t="str">
        <f t="shared" si="107"/>
        <v/>
      </c>
      <c r="K58" s="59" t="str">
        <f t="shared" si="107"/>
        <v/>
      </c>
      <c r="L58" s="59" t="str">
        <f t="shared" si="107"/>
        <v/>
      </c>
      <c r="M58" s="59" t="str">
        <f t="shared" si="107"/>
        <v/>
      </c>
      <c r="N58" s="59" t="str">
        <f t="shared" si="107"/>
        <v/>
      </c>
      <c r="O58" s="59" t="str">
        <f t="shared" si="107"/>
        <v/>
      </c>
      <c r="P58" s="59" t="str">
        <f t="shared" si="107"/>
        <v/>
      </c>
      <c r="Q58" s="59" t="str">
        <f t="shared" si="107"/>
        <v/>
      </c>
      <c r="R58" s="59" t="str">
        <f t="shared" si="107"/>
        <v/>
      </c>
      <c r="S58" s="59" t="str">
        <f t="shared" si="107"/>
        <v/>
      </c>
      <c r="T58" s="59" t="str">
        <f t="shared" si="107"/>
        <v/>
      </c>
      <c r="U58" s="59" t="str">
        <f t="shared" si="107"/>
        <v/>
      </c>
      <c r="V58" s="59" t="str">
        <f t="shared" si="107"/>
        <v/>
      </c>
      <c r="W58" s="59" t="str">
        <f t="shared" si="107"/>
        <v/>
      </c>
      <c r="X58" s="59" t="str">
        <f t="shared" si="107"/>
        <v/>
      </c>
      <c r="Y58" s="59" t="str">
        <f t="shared" ref="Y58:CJ58" si="108">IF(OR(Y56=0,Y56="***"),"",IF(Y$43&lt;22.25,"",IF(Y$43&gt;29,X58,SUM(X58,Y56,-X56))))</f>
        <v/>
      </c>
      <c r="Z58" s="59" t="str">
        <f t="shared" si="108"/>
        <v/>
      </c>
      <c r="AA58" s="59" t="str">
        <f t="shared" si="108"/>
        <v/>
      </c>
      <c r="AB58" s="59" t="str">
        <f t="shared" si="108"/>
        <v/>
      </c>
      <c r="AC58" s="59" t="str">
        <f t="shared" si="108"/>
        <v/>
      </c>
      <c r="AD58" s="59" t="str">
        <f t="shared" si="108"/>
        <v/>
      </c>
      <c r="AE58" s="59" t="str">
        <f t="shared" si="108"/>
        <v/>
      </c>
      <c r="AF58" s="59" t="str">
        <f t="shared" si="108"/>
        <v/>
      </c>
      <c r="AG58" s="59" t="str">
        <f t="shared" si="108"/>
        <v/>
      </c>
      <c r="AH58" s="59" t="str">
        <f t="shared" si="108"/>
        <v/>
      </c>
      <c r="AI58" s="59" t="str">
        <f t="shared" si="108"/>
        <v/>
      </c>
      <c r="AJ58" s="59" t="str">
        <f t="shared" si="108"/>
        <v/>
      </c>
      <c r="AK58" s="59" t="str">
        <f t="shared" si="108"/>
        <v/>
      </c>
      <c r="AL58" s="59" t="str">
        <f t="shared" si="108"/>
        <v/>
      </c>
      <c r="AM58" s="59" t="str">
        <f t="shared" si="108"/>
        <v/>
      </c>
      <c r="AN58" s="59" t="str">
        <f t="shared" si="108"/>
        <v/>
      </c>
      <c r="AO58" s="59" t="str">
        <f t="shared" si="108"/>
        <v/>
      </c>
      <c r="AP58" s="59" t="str">
        <f t="shared" si="108"/>
        <v/>
      </c>
      <c r="AQ58" s="59" t="str">
        <f t="shared" si="108"/>
        <v/>
      </c>
      <c r="AR58" s="59" t="str">
        <f t="shared" si="108"/>
        <v/>
      </c>
      <c r="AS58" s="59" t="str">
        <f t="shared" si="108"/>
        <v/>
      </c>
      <c r="AT58" s="59" t="str">
        <f t="shared" si="108"/>
        <v/>
      </c>
      <c r="AU58" s="59" t="str">
        <f t="shared" si="108"/>
        <v/>
      </c>
      <c r="AV58" s="59" t="str">
        <f t="shared" si="108"/>
        <v/>
      </c>
      <c r="AW58" s="59" t="str">
        <f t="shared" si="108"/>
        <v/>
      </c>
      <c r="AX58" s="59" t="str">
        <f t="shared" si="108"/>
        <v/>
      </c>
      <c r="AY58" s="59" t="str">
        <f t="shared" si="108"/>
        <v/>
      </c>
      <c r="AZ58" s="59" t="str">
        <f t="shared" si="108"/>
        <v/>
      </c>
      <c r="BA58" s="59" t="str">
        <f t="shared" si="108"/>
        <v/>
      </c>
      <c r="BB58" s="59" t="str">
        <f t="shared" si="108"/>
        <v/>
      </c>
      <c r="BC58" s="59" t="str">
        <f t="shared" si="108"/>
        <v/>
      </c>
      <c r="BD58" s="59" t="str">
        <f t="shared" si="108"/>
        <v/>
      </c>
      <c r="BE58" s="59" t="str">
        <f t="shared" si="108"/>
        <v/>
      </c>
      <c r="BF58" s="59" t="str">
        <f t="shared" si="108"/>
        <v/>
      </c>
      <c r="BG58" s="59" t="str">
        <f t="shared" si="108"/>
        <v/>
      </c>
      <c r="BH58" s="59" t="str">
        <f t="shared" si="108"/>
        <v/>
      </c>
      <c r="BI58" s="60" t="str">
        <f t="shared" si="108"/>
        <v/>
      </c>
      <c r="BJ58" s="59">
        <f t="shared" si="108"/>
        <v>0</v>
      </c>
      <c r="BK58" s="59">
        <f t="shared" si="108"/>
        <v>0.25</v>
      </c>
      <c r="BL58" s="59">
        <f t="shared" si="108"/>
        <v>0.5</v>
      </c>
      <c r="BM58" s="59">
        <f t="shared" si="108"/>
        <v>0.75</v>
      </c>
      <c r="BN58" s="59">
        <f t="shared" si="108"/>
        <v>1</v>
      </c>
      <c r="BO58" s="59">
        <f t="shared" si="108"/>
        <v>1.25</v>
      </c>
      <c r="BP58" s="59">
        <f t="shared" si="108"/>
        <v>1.5</v>
      </c>
      <c r="BQ58" s="59">
        <f t="shared" si="108"/>
        <v>1.75</v>
      </c>
      <c r="BR58" s="59">
        <f t="shared" si="108"/>
        <v>2</v>
      </c>
      <c r="BS58" s="59">
        <f t="shared" si="108"/>
        <v>2.25</v>
      </c>
      <c r="BT58" s="59">
        <f t="shared" si="108"/>
        <v>2.5</v>
      </c>
      <c r="BU58" s="59">
        <f t="shared" si="108"/>
        <v>2.75</v>
      </c>
      <c r="BV58" s="59">
        <f t="shared" si="108"/>
        <v>3</v>
      </c>
      <c r="BW58" s="59">
        <f t="shared" si="108"/>
        <v>3.25</v>
      </c>
      <c r="BX58" s="59">
        <f t="shared" si="108"/>
        <v>3.5</v>
      </c>
      <c r="BY58" s="59">
        <f t="shared" si="108"/>
        <v>3.75</v>
      </c>
      <c r="BZ58" s="59">
        <f t="shared" si="108"/>
        <v>4</v>
      </c>
      <c r="CA58" s="59">
        <f t="shared" si="108"/>
        <v>4.25</v>
      </c>
      <c r="CB58" s="59">
        <f t="shared" si="108"/>
        <v>4.25</v>
      </c>
      <c r="CC58" s="59">
        <f t="shared" si="108"/>
        <v>4.25</v>
      </c>
      <c r="CD58" s="59">
        <f t="shared" si="108"/>
        <v>4.5</v>
      </c>
      <c r="CE58" s="59">
        <f t="shared" si="108"/>
        <v>4.75</v>
      </c>
      <c r="CF58" s="59">
        <f t="shared" si="108"/>
        <v>5</v>
      </c>
      <c r="CG58" s="59">
        <f t="shared" si="108"/>
        <v>5.25</v>
      </c>
      <c r="CH58" s="59">
        <f t="shared" si="108"/>
        <v>5.5</v>
      </c>
      <c r="CI58" s="59">
        <f t="shared" si="108"/>
        <v>5.75</v>
      </c>
      <c r="CJ58" s="59">
        <f t="shared" si="108"/>
        <v>6</v>
      </c>
      <c r="CK58" s="59">
        <f t="shared" ref="CK58:DA58" si="109">IF(OR(CK56=0,CK56="***"),"",IF(CK$43&lt;22.25,"",IF(CK$43&gt;29,CJ58,SUM(CJ58,CK56,-CJ56))))</f>
        <v>6.25</v>
      </c>
      <c r="CL58" s="59">
        <f t="shared" si="109"/>
        <v>6.25</v>
      </c>
      <c r="CM58" s="59">
        <f t="shared" si="109"/>
        <v>6.25</v>
      </c>
      <c r="CN58" s="59">
        <f t="shared" si="109"/>
        <v>6.25</v>
      </c>
      <c r="CO58" s="59">
        <f t="shared" si="109"/>
        <v>6.25</v>
      </c>
      <c r="CP58" s="59">
        <f t="shared" si="109"/>
        <v>6.25</v>
      </c>
      <c r="CQ58" s="59">
        <f t="shared" si="109"/>
        <v>6.25</v>
      </c>
      <c r="CR58" s="59">
        <f t="shared" si="109"/>
        <v>6.25</v>
      </c>
      <c r="CS58" s="59">
        <f t="shared" si="109"/>
        <v>6.25</v>
      </c>
      <c r="CT58" s="59">
        <f t="shared" si="109"/>
        <v>6.25</v>
      </c>
      <c r="CU58" s="59">
        <f t="shared" si="109"/>
        <v>6.25</v>
      </c>
      <c r="CV58" s="59">
        <f t="shared" si="109"/>
        <v>6.25</v>
      </c>
      <c r="CW58" s="59">
        <f t="shared" si="109"/>
        <v>6.25</v>
      </c>
      <c r="CX58" s="59">
        <f t="shared" si="109"/>
        <v>6.25</v>
      </c>
      <c r="CY58" s="59">
        <f t="shared" si="109"/>
        <v>6.25</v>
      </c>
      <c r="CZ58" s="59">
        <f t="shared" si="109"/>
        <v>6.25</v>
      </c>
      <c r="DA58" s="59">
        <f t="shared" si="109"/>
        <v>6.25</v>
      </c>
      <c r="DB58" s="110"/>
    </row>
    <row r="59" spans="2:106" ht="14.1" customHeight="1">
      <c r="B59" s="61">
        <f>ROUND((DAY(D59)*24*60+HOUR(D59)*60+MINUTE(D59))/60,2)</f>
        <v>10</v>
      </c>
      <c r="C59" s="62">
        <f>ROUND((DAY(F59)*24*60+HOUR(F59)*60+MINUTE(F59))/60,2)</f>
        <v>18.75</v>
      </c>
      <c r="D59" s="63">
        <f>D56+TIME(0,15,0)</f>
        <v>0.41666666666666674</v>
      </c>
      <c r="E59" s="64" t="s">
        <v>96</v>
      </c>
      <c r="F59" s="65">
        <f>F56+TIME(0,15,0)</f>
        <v>0.78124999999999989</v>
      </c>
      <c r="G59" s="66" t="s">
        <v>43</v>
      </c>
      <c r="H59" s="67">
        <f t="shared" si="81"/>
        <v>13</v>
      </c>
      <c r="I59" s="71" t="str">
        <f t="shared" ref="I59:X59" si="110">IF(I$43&lt;$B59,"***",IF(I$43=$B59,0,IF(I$42=1,H59,H59+0.25)))</f>
        <v>***</v>
      </c>
      <c r="J59" s="68" t="str">
        <f t="shared" si="110"/>
        <v>***</v>
      </c>
      <c r="K59" s="68" t="str">
        <f t="shared" si="110"/>
        <v>***</v>
      </c>
      <c r="L59" s="68" t="str">
        <f t="shared" si="110"/>
        <v>***</v>
      </c>
      <c r="M59" s="68">
        <f t="shared" si="110"/>
        <v>0</v>
      </c>
      <c r="N59" s="68">
        <f t="shared" si="110"/>
        <v>0.25</v>
      </c>
      <c r="O59" s="68">
        <f t="shared" si="110"/>
        <v>0.5</v>
      </c>
      <c r="P59" s="68">
        <f t="shared" si="110"/>
        <v>0.75</v>
      </c>
      <c r="Q59" s="68">
        <f t="shared" si="110"/>
        <v>1</v>
      </c>
      <c r="R59" s="68">
        <f t="shared" si="110"/>
        <v>1.25</v>
      </c>
      <c r="S59" s="68">
        <f t="shared" si="110"/>
        <v>1.5</v>
      </c>
      <c r="T59" s="68">
        <f t="shared" si="110"/>
        <v>1.75</v>
      </c>
      <c r="U59" s="68">
        <f t="shared" si="110"/>
        <v>2</v>
      </c>
      <c r="V59" s="68">
        <f t="shared" si="110"/>
        <v>2</v>
      </c>
      <c r="W59" s="68">
        <f t="shared" si="110"/>
        <v>2</v>
      </c>
      <c r="X59" s="68">
        <f t="shared" si="110"/>
        <v>2</v>
      </c>
      <c r="Y59" s="68">
        <f t="shared" ref="Y59:CJ59" si="111">IF(Y$43&lt;$B59,"***",IF(Y$43=$B59,0,IF(Y$42=1,X59,X59+0.25)))</f>
        <v>2</v>
      </c>
      <c r="Z59" s="68">
        <f t="shared" si="111"/>
        <v>2.25</v>
      </c>
      <c r="AA59" s="68">
        <f t="shared" si="111"/>
        <v>2.5</v>
      </c>
      <c r="AB59" s="68">
        <f t="shared" si="111"/>
        <v>2.75</v>
      </c>
      <c r="AC59" s="68">
        <f t="shared" si="111"/>
        <v>3</v>
      </c>
      <c r="AD59" s="68">
        <f t="shared" si="111"/>
        <v>3.25</v>
      </c>
      <c r="AE59" s="68">
        <f t="shared" si="111"/>
        <v>3.5</v>
      </c>
      <c r="AF59" s="68">
        <f t="shared" si="111"/>
        <v>3.75</v>
      </c>
      <c r="AG59" s="68">
        <f t="shared" si="111"/>
        <v>4</v>
      </c>
      <c r="AH59" s="68">
        <f t="shared" si="111"/>
        <v>4.25</v>
      </c>
      <c r="AI59" s="68">
        <f t="shared" si="111"/>
        <v>4.5</v>
      </c>
      <c r="AJ59" s="68">
        <f t="shared" si="111"/>
        <v>4.75</v>
      </c>
      <c r="AK59" s="68">
        <f t="shared" si="111"/>
        <v>5</v>
      </c>
      <c r="AL59" s="68">
        <f t="shared" si="111"/>
        <v>5.25</v>
      </c>
      <c r="AM59" s="68">
        <f t="shared" si="111"/>
        <v>5.5</v>
      </c>
      <c r="AN59" s="68">
        <f t="shared" si="111"/>
        <v>5.75</v>
      </c>
      <c r="AO59" s="68">
        <f t="shared" si="111"/>
        <v>6</v>
      </c>
      <c r="AP59" s="68">
        <f t="shared" si="111"/>
        <v>6.25</v>
      </c>
      <c r="AQ59" s="68">
        <f t="shared" si="111"/>
        <v>6.5</v>
      </c>
      <c r="AR59" s="68">
        <f t="shared" si="111"/>
        <v>6.75</v>
      </c>
      <c r="AS59" s="68">
        <f t="shared" si="111"/>
        <v>6.75</v>
      </c>
      <c r="AT59" s="68">
        <f t="shared" si="111"/>
        <v>7</v>
      </c>
      <c r="AU59" s="68">
        <f t="shared" si="111"/>
        <v>7.25</v>
      </c>
      <c r="AV59" s="68">
        <f t="shared" si="111"/>
        <v>7.5</v>
      </c>
      <c r="AW59" s="68">
        <f t="shared" si="111"/>
        <v>7.75</v>
      </c>
      <c r="AX59" s="68">
        <f t="shared" si="111"/>
        <v>8</v>
      </c>
      <c r="AY59" s="68">
        <f t="shared" si="111"/>
        <v>8.25</v>
      </c>
      <c r="AZ59" s="68">
        <f t="shared" si="111"/>
        <v>8.25</v>
      </c>
      <c r="BA59" s="68">
        <f t="shared" si="111"/>
        <v>8.25</v>
      </c>
      <c r="BB59" s="68">
        <f t="shared" si="111"/>
        <v>8.5</v>
      </c>
      <c r="BC59" s="68">
        <f t="shared" si="111"/>
        <v>8.75</v>
      </c>
      <c r="BD59" s="68">
        <f t="shared" si="111"/>
        <v>9</v>
      </c>
      <c r="BE59" s="68">
        <f t="shared" si="111"/>
        <v>9.25</v>
      </c>
      <c r="BF59" s="68">
        <f t="shared" si="111"/>
        <v>9.5</v>
      </c>
      <c r="BG59" s="68">
        <f t="shared" si="111"/>
        <v>9.75</v>
      </c>
      <c r="BH59" s="68">
        <f t="shared" si="111"/>
        <v>10</v>
      </c>
      <c r="BI59" s="69">
        <f t="shared" si="111"/>
        <v>10.25</v>
      </c>
      <c r="BJ59" s="68">
        <f t="shared" si="111"/>
        <v>10.25</v>
      </c>
      <c r="BK59" s="68">
        <f t="shared" si="111"/>
        <v>10.5</v>
      </c>
      <c r="BL59" s="68">
        <f t="shared" si="111"/>
        <v>10.75</v>
      </c>
      <c r="BM59" s="68">
        <f t="shared" si="111"/>
        <v>11</v>
      </c>
      <c r="BN59" s="68">
        <f t="shared" si="111"/>
        <v>11.25</v>
      </c>
      <c r="BO59" s="68">
        <f t="shared" si="111"/>
        <v>11.5</v>
      </c>
      <c r="BP59" s="68">
        <f t="shared" si="111"/>
        <v>11.75</v>
      </c>
      <c r="BQ59" s="68">
        <f t="shared" si="111"/>
        <v>12</v>
      </c>
      <c r="BR59" s="68">
        <f t="shared" si="111"/>
        <v>12.25</v>
      </c>
      <c r="BS59" s="68">
        <f t="shared" si="111"/>
        <v>12.5</v>
      </c>
      <c r="BT59" s="68">
        <f t="shared" si="111"/>
        <v>12.75</v>
      </c>
      <c r="BU59" s="68">
        <f t="shared" si="111"/>
        <v>13</v>
      </c>
      <c r="BV59" s="68">
        <f t="shared" si="111"/>
        <v>13.25</v>
      </c>
      <c r="BW59" s="68">
        <f t="shared" si="111"/>
        <v>13.5</v>
      </c>
      <c r="BX59" s="68">
        <f t="shared" si="111"/>
        <v>13.75</v>
      </c>
      <c r="BY59" s="68">
        <f t="shared" si="111"/>
        <v>14</v>
      </c>
      <c r="BZ59" s="68">
        <f t="shared" si="111"/>
        <v>14.25</v>
      </c>
      <c r="CA59" s="68">
        <f t="shared" si="111"/>
        <v>14.5</v>
      </c>
      <c r="CB59" s="68">
        <f t="shared" si="111"/>
        <v>14.5</v>
      </c>
      <c r="CC59" s="68">
        <f t="shared" si="111"/>
        <v>14.5</v>
      </c>
      <c r="CD59" s="68">
        <f t="shared" si="111"/>
        <v>14.75</v>
      </c>
      <c r="CE59" s="68">
        <f t="shared" si="111"/>
        <v>15</v>
      </c>
      <c r="CF59" s="68">
        <f t="shared" si="111"/>
        <v>15.25</v>
      </c>
      <c r="CG59" s="68">
        <f t="shared" si="111"/>
        <v>15.5</v>
      </c>
      <c r="CH59" s="68">
        <f t="shared" si="111"/>
        <v>15.75</v>
      </c>
      <c r="CI59" s="68">
        <f t="shared" si="111"/>
        <v>16</v>
      </c>
      <c r="CJ59" s="68">
        <f t="shared" si="111"/>
        <v>16.25</v>
      </c>
      <c r="CK59" s="68">
        <f t="shared" ref="CK59:DA59" si="112">IF(CK$43&lt;$B59,"***",IF(CK$43=$B59,0,IF(CK$42=1,CJ59,CJ59+0.25)))</f>
        <v>16.5</v>
      </c>
      <c r="CL59" s="68">
        <f t="shared" si="112"/>
        <v>16.75</v>
      </c>
      <c r="CM59" s="68">
        <f t="shared" si="112"/>
        <v>17</v>
      </c>
      <c r="CN59" s="68">
        <f t="shared" si="112"/>
        <v>17.25</v>
      </c>
      <c r="CO59" s="68">
        <f t="shared" si="112"/>
        <v>17.5</v>
      </c>
      <c r="CP59" s="68">
        <f t="shared" si="112"/>
        <v>17.75</v>
      </c>
      <c r="CQ59" s="68">
        <f t="shared" si="112"/>
        <v>18</v>
      </c>
      <c r="CR59" s="68">
        <f t="shared" si="112"/>
        <v>18.25</v>
      </c>
      <c r="CS59" s="68">
        <f t="shared" si="112"/>
        <v>18.5</v>
      </c>
      <c r="CT59" s="68">
        <f t="shared" si="112"/>
        <v>18.75</v>
      </c>
      <c r="CU59" s="68">
        <f t="shared" si="112"/>
        <v>19</v>
      </c>
      <c r="CV59" s="68">
        <f t="shared" si="112"/>
        <v>19.25</v>
      </c>
      <c r="CW59" s="68">
        <f t="shared" si="112"/>
        <v>19.5</v>
      </c>
      <c r="CX59" s="68">
        <f t="shared" si="112"/>
        <v>19.75</v>
      </c>
      <c r="CY59" s="68">
        <f t="shared" si="112"/>
        <v>20</v>
      </c>
      <c r="CZ59" s="68">
        <f t="shared" si="112"/>
        <v>20</v>
      </c>
      <c r="DA59" s="68">
        <f t="shared" si="112"/>
        <v>20</v>
      </c>
      <c r="DB59" s="111"/>
    </row>
    <row r="60" spans="2:106" ht="14.1" customHeight="1">
      <c r="B60" s="31"/>
      <c r="C60" s="32"/>
      <c r="D60" s="33"/>
      <c r="E60" s="4"/>
      <c r="F60" s="34"/>
      <c r="G60" s="5" t="s">
        <v>32</v>
      </c>
      <c r="H60" s="35">
        <f t="shared" si="81"/>
        <v>14</v>
      </c>
      <c r="I60" s="54" t="str">
        <f t="shared" ref="I60:BT60" si="113">IF(I59="***","",IF(I59&gt;$G$45,INT((I59-$G$45)/0.25)*0.25,0))</f>
        <v/>
      </c>
      <c r="J60" s="30" t="str">
        <f t="shared" si="113"/>
        <v/>
      </c>
      <c r="K60" s="30" t="str">
        <f t="shared" si="113"/>
        <v/>
      </c>
      <c r="L60" s="30" t="str">
        <f t="shared" si="113"/>
        <v/>
      </c>
      <c r="M60" s="30">
        <f t="shared" si="113"/>
        <v>0</v>
      </c>
      <c r="N60" s="30">
        <f t="shared" si="113"/>
        <v>0</v>
      </c>
      <c r="O60" s="30">
        <f t="shared" si="113"/>
        <v>0</v>
      </c>
      <c r="P60" s="30">
        <f t="shared" si="113"/>
        <v>0</v>
      </c>
      <c r="Q60" s="30">
        <f t="shared" si="113"/>
        <v>0</v>
      </c>
      <c r="R60" s="30">
        <f t="shared" si="113"/>
        <v>0</v>
      </c>
      <c r="S60" s="30">
        <f t="shared" si="113"/>
        <v>0</v>
      </c>
      <c r="T60" s="30">
        <f t="shared" si="113"/>
        <v>0</v>
      </c>
      <c r="U60" s="30">
        <f t="shared" si="113"/>
        <v>0</v>
      </c>
      <c r="V60" s="30">
        <f t="shared" si="113"/>
        <v>0</v>
      </c>
      <c r="W60" s="30">
        <f t="shared" si="113"/>
        <v>0</v>
      </c>
      <c r="X60" s="30">
        <f t="shared" si="113"/>
        <v>0</v>
      </c>
      <c r="Y60" s="30">
        <f t="shared" si="113"/>
        <v>0</v>
      </c>
      <c r="Z60" s="30">
        <f t="shared" si="113"/>
        <v>0</v>
      </c>
      <c r="AA60" s="30">
        <f t="shared" si="113"/>
        <v>0</v>
      </c>
      <c r="AB60" s="30">
        <f t="shared" si="113"/>
        <v>0</v>
      </c>
      <c r="AC60" s="30">
        <f t="shared" si="113"/>
        <v>0</v>
      </c>
      <c r="AD60" s="30">
        <f t="shared" si="113"/>
        <v>0</v>
      </c>
      <c r="AE60" s="30">
        <f t="shared" si="113"/>
        <v>0</v>
      </c>
      <c r="AF60" s="30">
        <f t="shared" si="113"/>
        <v>0</v>
      </c>
      <c r="AG60" s="30">
        <f t="shared" si="113"/>
        <v>0</v>
      </c>
      <c r="AH60" s="30">
        <f t="shared" si="113"/>
        <v>0</v>
      </c>
      <c r="AI60" s="30">
        <f t="shared" si="113"/>
        <v>0</v>
      </c>
      <c r="AJ60" s="30">
        <f t="shared" si="113"/>
        <v>0</v>
      </c>
      <c r="AK60" s="30">
        <f t="shared" si="113"/>
        <v>0</v>
      </c>
      <c r="AL60" s="30">
        <f t="shared" si="113"/>
        <v>0</v>
      </c>
      <c r="AM60" s="30">
        <f t="shared" si="113"/>
        <v>0</v>
      </c>
      <c r="AN60" s="30">
        <f t="shared" si="113"/>
        <v>0</v>
      </c>
      <c r="AO60" s="30">
        <f t="shared" si="113"/>
        <v>0</v>
      </c>
      <c r="AP60" s="30">
        <f t="shared" si="113"/>
        <v>0</v>
      </c>
      <c r="AQ60" s="30">
        <f t="shared" si="113"/>
        <v>0</v>
      </c>
      <c r="AR60" s="30">
        <f t="shared" si="113"/>
        <v>0</v>
      </c>
      <c r="AS60" s="30">
        <f t="shared" si="113"/>
        <v>0</v>
      </c>
      <c r="AT60" s="30">
        <f t="shared" si="113"/>
        <v>0</v>
      </c>
      <c r="AU60" s="30">
        <f t="shared" si="113"/>
        <v>0</v>
      </c>
      <c r="AV60" s="30">
        <f t="shared" si="113"/>
        <v>0</v>
      </c>
      <c r="AW60" s="30">
        <f t="shared" si="113"/>
        <v>0</v>
      </c>
      <c r="AX60" s="30">
        <f t="shared" si="113"/>
        <v>0.25</v>
      </c>
      <c r="AY60" s="30">
        <f t="shared" si="113"/>
        <v>0.5</v>
      </c>
      <c r="AZ60" s="30">
        <f t="shared" si="113"/>
        <v>0.5</v>
      </c>
      <c r="BA60" s="30">
        <f t="shared" si="113"/>
        <v>0.5</v>
      </c>
      <c r="BB60" s="30">
        <f t="shared" si="113"/>
        <v>0.75</v>
      </c>
      <c r="BC60" s="30">
        <f t="shared" si="113"/>
        <v>1</v>
      </c>
      <c r="BD60" s="30">
        <f t="shared" si="113"/>
        <v>1.25</v>
      </c>
      <c r="BE60" s="30">
        <f t="shared" si="113"/>
        <v>1.5</v>
      </c>
      <c r="BF60" s="30">
        <f t="shared" si="113"/>
        <v>1.75</v>
      </c>
      <c r="BG60" s="30">
        <f t="shared" si="113"/>
        <v>2</v>
      </c>
      <c r="BH60" s="30">
        <f t="shared" si="113"/>
        <v>2.25</v>
      </c>
      <c r="BI60" s="45">
        <f t="shared" si="113"/>
        <v>2.5</v>
      </c>
      <c r="BJ60" s="30">
        <f t="shared" si="113"/>
        <v>2.5</v>
      </c>
      <c r="BK60" s="30">
        <f t="shared" si="113"/>
        <v>2.75</v>
      </c>
      <c r="BL60" s="30">
        <f t="shared" si="113"/>
        <v>3</v>
      </c>
      <c r="BM60" s="30">
        <f t="shared" si="113"/>
        <v>3.25</v>
      </c>
      <c r="BN60" s="30">
        <f t="shared" si="113"/>
        <v>3.5</v>
      </c>
      <c r="BO60" s="30">
        <f t="shared" si="113"/>
        <v>3.75</v>
      </c>
      <c r="BP60" s="30">
        <f t="shared" si="113"/>
        <v>4</v>
      </c>
      <c r="BQ60" s="30">
        <f t="shared" si="113"/>
        <v>4.25</v>
      </c>
      <c r="BR60" s="30">
        <f t="shared" si="113"/>
        <v>4.5</v>
      </c>
      <c r="BS60" s="30">
        <f t="shared" si="113"/>
        <v>4.75</v>
      </c>
      <c r="BT60" s="30">
        <f t="shared" si="113"/>
        <v>5</v>
      </c>
      <c r="BU60" s="30">
        <f t="shared" ref="BU60:DA60" si="114">IF(BU59="***","",IF(BU59&gt;$G$45,INT((BU59-$G$45)/0.25)*0.25,0))</f>
        <v>5.25</v>
      </c>
      <c r="BV60" s="30">
        <f t="shared" si="114"/>
        <v>5.5</v>
      </c>
      <c r="BW60" s="30">
        <f t="shared" si="114"/>
        <v>5.75</v>
      </c>
      <c r="BX60" s="30">
        <f t="shared" si="114"/>
        <v>6</v>
      </c>
      <c r="BY60" s="30">
        <f t="shared" si="114"/>
        <v>6.25</v>
      </c>
      <c r="BZ60" s="30">
        <f t="shared" si="114"/>
        <v>6.5</v>
      </c>
      <c r="CA60" s="30">
        <f t="shared" si="114"/>
        <v>6.75</v>
      </c>
      <c r="CB60" s="30">
        <f t="shared" si="114"/>
        <v>6.75</v>
      </c>
      <c r="CC60" s="30">
        <f t="shared" si="114"/>
        <v>6.75</v>
      </c>
      <c r="CD60" s="30">
        <f t="shared" si="114"/>
        <v>7</v>
      </c>
      <c r="CE60" s="30">
        <f t="shared" si="114"/>
        <v>7.25</v>
      </c>
      <c r="CF60" s="30">
        <f t="shared" si="114"/>
        <v>7.5</v>
      </c>
      <c r="CG60" s="30">
        <f t="shared" si="114"/>
        <v>7.75</v>
      </c>
      <c r="CH60" s="30">
        <f t="shared" si="114"/>
        <v>8</v>
      </c>
      <c r="CI60" s="30">
        <f t="shared" si="114"/>
        <v>8.25</v>
      </c>
      <c r="CJ60" s="30">
        <f t="shared" si="114"/>
        <v>8.5</v>
      </c>
      <c r="CK60" s="30">
        <f t="shared" si="114"/>
        <v>8.75</v>
      </c>
      <c r="CL60" s="30">
        <f t="shared" si="114"/>
        <v>9</v>
      </c>
      <c r="CM60" s="30">
        <f t="shared" si="114"/>
        <v>9.25</v>
      </c>
      <c r="CN60" s="30">
        <f t="shared" si="114"/>
        <v>9.5</v>
      </c>
      <c r="CO60" s="30">
        <f t="shared" si="114"/>
        <v>9.75</v>
      </c>
      <c r="CP60" s="30">
        <f t="shared" si="114"/>
        <v>10</v>
      </c>
      <c r="CQ60" s="30">
        <f t="shared" si="114"/>
        <v>10.25</v>
      </c>
      <c r="CR60" s="30">
        <f t="shared" si="114"/>
        <v>10.5</v>
      </c>
      <c r="CS60" s="30">
        <f t="shared" si="114"/>
        <v>10.75</v>
      </c>
      <c r="CT60" s="30">
        <f t="shared" si="114"/>
        <v>11</v>
      </c>
      <c r="CU60" s="30">
        <f t="shared" si="114"/>
        <v>11.25</v>
      </c>
      <c r="CV60" s="30">
        <f t="shared" si="114"/>
        <v>11.5</v>
      </c>
      <c r="CW60" s="30">
        <f t="shared" si="114"/>
        <v>11.75</v>
      </c>
      <c r="CX60" s="30">
        <f t="shared" si="114"/>
        <v>12</v>
      </c>
      <c r="CY60" s="30">
        <f t="shared" si="114"/>
        <v>12.25</v>
      </c>
      <c r="CZ60" s="30">
        <f t="shared" si="114"/>
        <v>12.25</v>
      </c>
      <c r="DA60" s="30">
        <f t="shared" si="114"/>
        <v>12.25</v>
      </c>
      <c r="DB60" s="109"/>
    </row>
    <row r="61" spans="2:106" ht="14.1" customHeight="1">
      <c r="B61" s="55"/>
      <c r="C61" s="56"/>
      <c r="D61" s="33"/>
      <c r="E61" s="4"/>
      <c r="F61" s="34"/>
      <c r="G61" s="57" t="s">
        <v>33</v>
      </c>
      <c r="H61" s="58">
        <f t="shared" si="81"/>
        <v>15</v>
      </c>
      <c r="I61" s="70" t="str">
        <f t="shared" ref="I61:X61" si="115">IF(OR(I59=0,I59="***"),"",IF(I$43&lt;22.25,"",IF(I$43&gt;29,H61,SUM(H61,I59,-H59))))</f>
        <v/>
      </c>
      <c r="J61" s="59" t="str">
        <f t="shared" si="115"/>
        <v/>
      </c>
      <c r="K61" s="59" t="str">
        <f t="shared" si="115"/>
        <v/>
      </c>
      <c r="L61" s="59" t="str">
        <f t="shared" si="115"/>
        <v/>
      </c>
      <c r="M61" s="59" t="str">
        <f t="shared" si="115"/>
        <v/>
      </c>
      <c r="N61" s="59" t="str">
        <f t="shared" si="115"/>
        <v/>
      </c>
      <c r="O61" s="59" t="str">
        <f t="shared" si="115"/>
        <v/>
      </c>
      <c r="P61" s="59" t="str">
        <f t="shared" si="115"/>
        <v/>
      </c>
      <c r="Q61" s="59" t="str">
        <f t="shared" si="115"/>
        <v/>
      </c>
      <c r="R61" s="59" t="str">
        <f t="shared" si="115"/>
        <v/>
      </c>
      <c r="S61" s="59" t="str">
        <f t="shared" si="115"/>
        <v/>
      </c>
      <c r="T61" s="59" t="str">
        <f t="shared" si="115"/>
        <v/>
      </c>
      <c r="U61" s="59" t="str">
        <f t="shared" si="115"/>
        <v/>
      </c>
      <c r="V61" s="59" t="str">
        <f t="shared" si="115"/>
        <v/>
      </c>
      <c r="W61" s="59" t="str">
        <f t="shared" si="115"/>
        <v/>
      </c>
      <c r="X61" s="59" t="str">
        <f t="shared" si="115"/>
        <v/>
      </c>
      <c r="Y61" s="59" t="str">
        <f t="shared" ref="Y61:CJ61" si="116">IF(OR(Y59=0,Y59="***"),"",IF(Y$43&lt;22.25,"",IF(Y$43&gt;29,X61,SUM(X61,Y59,-X59))))</f>
        <v/>
      </c>
      <c r="Z61" s="59" t="str">
        <f t="shared" si="116"/>
        <v/>
      </c>
      <c r="AA61" s="59" t="str">
        <f t="shared" si="116"/>
        <v/>
      </c>
      <c r="AB61" s="59" t="str">
        <f t="shared" si="116"/>
        <v/>
      </c>
      <c r="AC61" s="59" t="str">
        <f t="shared" si="116"/>
        <v/>
      </c>
      <c r="AD61" s="59" t="str">
        <f t="shared" si="116"/>
        <v/>
      </c>
      <c r="AE61" s="59" t="str">
        <f t="shared" si="116"/>
        <v/>
      </c>
      <c r="AF61" s="59" t="str">
        <f t="shared" si="116"/>
        <v/>
      </c>
      <c r="AG61" s="59" t="str">
        <f t="shared" si="116"/>
        <v/>
      </c>
      <c r="AH61" s="59" t="str">
        <f t="shared" si="116"/>
        <v/>
      </c>
      <c r="AI61" s="59" t="str">
        <f t="shared" si="116"/>
        <v/>
      </c>
      <c r="AJ61" s="59" t="str">
        <f t="shared" si="116"/>
        <v/>
      </c>
      <c r="AK61" s="59" t="str">
        <f t="shared" si="116"/>
        <v/>
      </c>
      <c r="AL61" s="59" t="str">
        <f t="shared" si="116"/>
        <v/>
      </c>
      <c r="AM61" s="59" t="str">
        <f t="shared" si="116"/>
        <v/>
      </c>
      <c r="AN61" s="59" t="str">
        <f t="shared" si="116"/>
        <v/>
      </c>
      <c r="AO61" s="59" t="str">
        <f t="shared" si="116"/>
        <v/>
      </c>
      <c r="AP61" s="59" t="str">
        <f t="shared" si="116"/>
        <v/>
      </c>
      <c r="AQ61" s="59" t="str">
        <f t="shared" si="116"/>
        <v/>
      </c>
      <c r="AR61" s="59" t="str">
        <f t="shared" si="116"/>
        <v/>
      </c>
      <c r="AS61" s="59" t="str">
        <f t="shared" si="116"/>
        <v/>
      </c>
      <c r="AT61" s="59" t="str">
        <f t="shared" si="116"/>
        <v/>
      </c>
      <c r="AU61" s="59" t="str">
        <f t="shared" si="116"/>
        <v/>
      </c>
      <c r="AV61" s="59" t="str">
        <f t="shared" si="116"/>
        <v/>
      </c>
      <c r="AW61" s="59" t="str">
        <f t="shared" si="116"/>
        <v/>
      </c>
      <c r="AX61" s="59" t="str">
        <f t="shared" si="116"/>
        <v/>
      </c>
      <c r="AY61" s="59" t="str">
        <f t="shared" si="116"/>
        <v/>
      </c>
      <c r="AZ61" s="59" t="str">
        <f t="shared" si="116"/>
        <v/>
      </c>
      <c r="BA61" s="59" t="str">
        <f t="shared" si="116"/>
        <v/>
      </c>
      <c r="BB61" s="59" t="str">
        <f t="shared" si="116"/>
        <v/>
      </c>
      <c r="BC61" s="59" t="str">
        <f t="shared" si="116"/>
        <v/>
      </c>
      <c r="BD61" s="59" t="str">
        <f t="shared" si="116"/>
        <v/>
      </c>
      <c r="BE61" s="59" t="str">
        <f t="shared" si="116"/>
        <v/>
      </c>
      <c r="BF61" s="59" t="str">
        <f t="shared" si="116"/>
        <v/>
      </c>
      <c r="BG61" s="59" t="str">
        <f t="shared" si="116"/>
        <v/>
      </c>
      <c r="BH61" s="59" t="str">
        <f t="shared" si="116"/>
        <v/>
      </c>
      <c r="BI61" s="60" t="str">
        <f t="shared" si="116"/>
        <v/>
      </c>
      <c r="BJ61" s="59">
        <f t="shared" si="116"/>
        <v>0</v>
      </c>
      <c r="BK61" s="59">
        <f t="shared" si="116"/>
        <v>0.25</v>
      </c>
      <c r="BL61" s="59">
        <f t="shared" si="116"/>
        <v>0.5</v>
      </c>
      <c r="BM61" s="59">
        <f t="shared" si="116"/>
        <v>0.75</v>
      </c>
      <c r="BN61" s="59">
        <f t="shared" si="116"/>
        <v>1</v>
      </c>
      <c r="BO61" s="59">
        <f t="shared" si="116"/>
        <v>1.25</v>
      </c>
      <c r="BP61" s="59">
        <f t="shared" si="116"/>
        <v>1.5</v>
      </c>
      <c r="BQ61" s="59">
        <f t="shared" si="116"/>
        <v>1.75</v>
      </c>
      <c r="BR61" s="59">
        <f t="shared" si="116"/>
        <v>2</v>
      </c>
      <c r="BS61" s="59">
        <f t="shared" si="116"/>
        <v>2.25</v>
      </c>
      <c r="BT61" s="59">
        <f t="shared" si="116"/>
        <v>2.5</v>
      </c>
      <c r="BU61" s="59">
        <f t="shared" si="116"/>
        <v>2.75</v>
      </c>
      <c r="BV61" s="59">
        <f t="shared" si="116"/>
        <v>3</v>
      </c>
      <c r="BW61" s="59">
        <f t="shared" si="116"/>
        <v>3.25</v>
      </c>
      <c r="BX61" s="59">
        <f t="shared" si="116"/>
        <v>3.5</v>
      </c>
      <c r="BY61" s="59">
        <f t="shared" si="116"/>
        <v>3.75</v>
      </c>
      <c r="BZ61" s="59">
        <f t="shared" si="116"/>
        <v>4</v>
      </c>
      <c r="CA61" s="59">
        <f t="shared" si="116"/>
        <v>4.25</v>
      </c>
      <c r="CB61" s="59">
        <f t="shared" si="116"/>
        <v>4.25</v>
      </c>
      <c r="CC61" s="59">
        <f t="shared" si="116"/>
        <v>4.25</v>
      </c>
      <c r="CD61" s="59">
        <f t="shared" si="116"/>
        <v>4.5</v>
      </c>
      <c r="CE61" s="59">
        <f t="shared" si="116"/>
        <v>4.75</v>
      </c>
      <c r="CF61" s="59">
        <f t="shared" si="116"/>
        <v>5</v>
      </c>
      <c r="CG61" s="59">
        <f t="shared" si="116"/>
        <v>5.25</v>
      </c>
      <c r="CH61" s="59">
        <f t="shared" si="116"/>
        <v>5.5</v>
      </c>
      <c r="CI61" s="59">
        <f t="shared" si="116"/>
        <v>5.75</v>
      </c>
      <c r="CJ61" s="59">
        <f t="shared" si="116"/>
        <v>6</v>
      </c>
      <c r="CK61" s="59">
        <f t="shared" ref="CK61:DA61" si="117">IF(OR(CK59=0,CK59="***"),"",IF(CK$43&lt;22.25,"",IF(CK$43&gt;29,CJ61,SUM(CJ61,CK59,-CJ59))))</f>
        <v>6.25</v>
      </c>
      <c r="CL61" s="59">
        <f t="shared" si="117"/>
        <v>6.25</v>
      </c>
      <c r="CM61" s="59">
        <f t="shared" si="117"/>
        <v>6.25</v>
      </c>
      <c r="CN61" s="59">
        <f t="shared" si="117"/>
        <v>6.25</v>
      </c>
      <c r="CO61" s="59">
        <f t="shared" si="117"/>
        <v>6.25</v>
      </c>
      <c r="CP61" s="59">
        <f t="shared" si="117"/>
        <v>6.25</v>
      </c>
      <c r="CQ61" s="59">
        <f t="shared" si="117"/>
        <v>6.25</v>
      </c>
      <c r="CR61" s="59">
        <f t="shared" si="117"/>
        <v>6.25</v>
      </c>
      <c r="CS61" s="59">
        <f t="shared" si="117"/>
        <v>6.25</v>
      </c>
      <c r="CT61" s="59">
        <f t="shared" si="117"/>
        <v>6.25</v>
      </c>
      <c r="CU61" s="59">
        <f t="shared" si="117"/>
        <v>6.25</v>
      </c>
      <c r="CV61" s="59">
        <f t="shared" si="117"/>
        <v>6.25</v>
      </c>
      <c r="CW61" s="59">
        <f t="shared" si="117"/>
        <v>6.25</v>
      </c>
      <c r="CX61" s="59">
        <f t="shared" si="117"/>
        <v>6.25</v>
      </c>
      <c r="CY61" s="59">
        <f t="shared" si="117"/>
        <v>6.25</v>
      </c>
      <c r="CZ61" s="59">
        <f t="shared" si="117"/>
        <v>6.25</v>
      </c>
      <c r="DA61" s="59">
        <f t="shared" si="117"/>
        <v>6.25</v>
      </c>
      <c r="DB61" s="110"/>
    </row>
    <row r="62" spans="2:106" ht="14.1" customHeight="1">
      <c r="B62" s="61">
        <f>ROUND((DAY(D62)*24*60+HOUR(D62)*60+MINUTE(D62))/60,2)</f>
        <v>10.25</v>
      </c>
      <c r="C62" s="62">
        <f>ROUND((DAY(F62)*24*60+HOUR(F62)*60+MINUTE(F62))/60,2)</f>
        <v>19</v>
      </c>
      <c r="D62" s="63">
        <f>D59+TIME(0,15,0)</f>
        <v>0.42708333333333343</v>
      </c>
      <c r="E62" s="64" t="s">
        <v>96</v>
      </c>
      <c r="F62" s="65">
        <f>F59+TIME(0,15,0)</f>
        <v>0.79166666666666652</v>
      </c>
      <c r="G62" s="66" t="s">
        <v>43</v>
      </c>
      <c r="H62" s="67">
        <f t="shared" si="81"/>
        <v>16</v>
      </c>
      <c r="I62" s="71" t="str">
        <f t="shared" ref="I62:BT62" si="118">IF(I$43&lt;$B62,"***",IF(I$43=$B62,0,IF(I$42=1,H62,H62+0.25)))</f>
        <v>***</v>
      </c>
      <c r="J62" s="68" t="str">
        <f t="shared" si="118"/>
        <v>***</v>
      </c>
      <c r="K62" s="68" t="str">
        <f t="shared" si="118"/>
        <v>***</v>
      </c>
      <c r="L62" s="68" t="str">
        <f t="shared" si="118"/>
        <v>***</v>
      </c>
      <c r="M62" s="68" t="str">
        <f t="shared" si="118"/>
        <v>***</v>
      </c>
      <c r="N62" s="68">
        <f t="shared" si="118"/>
        <v>0</v>
      </c>
      <c r="O62" s="68">
        <f t="shared" si="118"/>
        <v>0.25</v>
      </c>
      <c r="P62" s="68">
        <f t="shared" si="118"/>
        <v>0.5</v>
      </c>
      <c r="Q62" s="68">
        <f t="shared" si="118"/>
        <v>0.75</v>
      </c>
      <c r="R62" s="68">
        <f t="shared" si="118"/>
        <v>1</v>
      </c>
      <c r="S62" s="68">
        <f t="shared" si="118"/>
        <v>1.25</v>
      </c>
      <c r="T62" s="68">
        <f t="shared" si="118"/>
        <v>1.5</v>
      </c>
      <c r="U62" s="68">
        <f t="shared" si="118"/>
        <v>1.75</v>
      </c>
      <c r="V62" s="68">
        <f t="shared" si="118"/>
        <v>1.75</v>
      </c>
      <c r="W62" s="68">
        <f t="shared" si="118"/>
        <v>1.75</v>
      </c>
      <c r="X62" s="68">
        <f t="shared" si="118"/>
        <v>1.75</v>
      </c>
      <c r="Y62" s="68">
        <f t="shared" si="118"/>
        <v>1.75</v>
      </c>
      <c r="Z62" s="68">
        <f t="shared" si="118"/>
        <v>2</v>
      </c>
      <c r="AA62" s="68">
        <f t="shared" si="118"/>
        <v>2.25</v>
      </c>
      <c r="AB62" s="68">
        <f t="shared" si="118"/>
        <v>2.5</v>
      </c>
      <c r="AC62" s="68">
        <f t="shared" si="118"/>
        <v>2.75</v>
      </c>
      <c r="AD62" s="68">
        <f t="shared" si="118"/>
        <v>3</v>
      </c>
      <c r="AE62" s="68">
        <f t="shared" si="118"/>
        <v>3.25</v>
      </c>
      <c r="AF62" s="68">
        <f t="shared" si="118"/>
        <v>3.5</v>
      </c>
      <c r="AG62" s="68">
        <f t="shared" si="118"/>
        <v>3.75</v>
      </c>
      <c r="AH62" s="68">
        <f t="shared" si="118"/>
        <v>4</v>
      </c>
      <c r="AI62" s="68">
        <f t="shared" si="118"/>
        <v>4.25</v>
      </c>
      <c r="AJ62" s="68">
        <f t="shared" si="118"/>
        <v>4.5</v>
      </c>
      <c r="AK62" s="68">
        <f t="shared" si="118"/>
        <v>4.75</v>
      </c>
      <c r="AL62" s="68">
        <f t="shared" si="118"/>
        <v>5</v>
      </c>
      <c r="AM62" s="68">
        <f t="shared" si="118"/>
        <v>5.25</v>
      </c>
      <c r="AN62" s="68">
        <f t="shared" si="118"/>
        <v>5.5</v>
      </c>
      <c r="AO62" s="68">
        <f t="shared" si="118"/>
        <v>5.75</v>
      </c>
      <c r="AP62" s="68">
        <f t="shared" si="118"/>
        <v>6</v>
      </c>
      <c r="AQ62" s="68">
        <f t="shared" si="118"/>
        <v>6.25</v>
      </c>
      <c r="AR62" s="68">
        <f t="shared" si="118"/>
        <v>6.5</v>
      </c>
      <c r="AS62" s="68">
        <f t="shared" si="118"/>
        <v>6.5</v>
      </c>
      <c r="AT62" s="68">
        <f t="shared" si="118"/>
        <v>6.75</v>
      </c>
      <c r="AU62" s="68">
        <f t="shared" si="118"/>
        <v>7</v>
      </c>
      <c r="AV62" s="68">
        <f t="shared" si="118"/>
        <v>7.25</v>
      </c>
      <c r="AW62" s="68">
        <f t="shared" si="118"/>
        <v>7.5</v>
      </c>
      <c r="AX62" s="68">
        <f t="shared" si="118"/>
        <v>7.75</v>
      </c>
      <c r="AY62" s="68">
        <f t="shared" si="118"/>
        <v>8</v>
      </c>
      <c r="AZ62" s="68">
        <f t="shared" si="118"/>
        <v>8</v>
      </c>
      <c r="BA62" s="68">
        <f t="shared" si="118"/>
        <v>8</v>
      </c>
      <c r="BB62" s="68">
        <f t="shared" si="118"/>
        <v>8.25</v>
      </c>
      <c r="BC62" s="68">
        <f t="shared" si="118"/>
        <v>8.5</v>
      </c>
      <c r="BD62" s="68">
        <f t="shared" si="118"/>
        <v>8.75</v>
      </c>
      <c r="BE62" s="68">
        <f t="shared" si="118"/>
        <v>9</v>
      </c>
      <c r="BF62" s="68">
        <f t="shared" si="118"/>
        <v>9.25</v>
      </c>
      <c r="BG62" s="68">
        <f t="shared" si="118"/>
        <v>9.5</v>
      </c>
      <c r="BH62" s="68">
        <f t="shared" si="118"/>
        <v>9.75</v>
      </c>
      <c r="BI62" s="69">
        <f t="shared" si="118"/>
        <v>10</v>
      </c>
      <c r="BJ62" s="68">
        <f t="shared" si="118"/>
        <v>10</v>
      </c>
      <c r="BK62" s="68">
        <f t="shared" si="118"/>
        <v>10.25</v>
      </c>
      <c r="BL62" s="68">
        <f t="shared" si="118"/>
        <v>10.5</v>
      </c>
      <c r="BM62" s="68">
        <f t="shared" si="118"/>
        <v>10.75</v>
      </c>
      <c r="BN62" s="68">
        <f t="shared" si="118"/>
        <v>11</v>
      </c>
      <c r="BO62" s="68">
        <f t="shared" si="118"/>
        <v>11.25</v>
      </c>
      <c r="BP62" s="68">
        <f t="shared" si="118"/>
        <v>11.5</v>
      </c>
      <c r="BQ62" s="68">
        <f t="shared" si="118"/>
        <v>11.75</v>
      </c>
      <c r="BR62" s="68">
        <f t="shared" si="118"/>
        <v>12</v>
      </c>
      <c r="BS62" s="68">
        <f t="shared" si="118"/>
        <v>12.25</v>
      </c>
      <c r="BT62" s="68">
        <f t="shared" si="118"/>
        <v>12.5</v>
      </c>
      <c r="BU62" s="68">
        <f t="shared" ref="BU62:DA62" si="119">IF(BU$43&lt;$B62,"***",IF(BU$43=$B62,0,IF(BU$42=1,BT62,BT62+0.25)))</f>
        <v>12.75</v>
      </c>
      <c r="BV62" s="68">
        <f t="shared" si="119"/>
        <v>13</v>
      </c>
      <c r="BW62" s="68">
        <f t="shared" si="119"/>
        <v>13.25</v>
      </c>
      <c r="BX62" s="68">
        <f t="shared" si="119"/>
        <v>13.5</v>
      </c>
      <c r="BY62" s="68">
        <f t="shared" si="119"/>
        <v>13.75</v>
      </c>
      <c r="BZ62" s="68">
        <f t="shared" si="119"/>
        <v>14</v>
      </c>
      <c r="CA62" s="68">
        <f t="shared" si="119"/>
        <v>14.25</v>
      </c>
      <c r="CB62" s="68">
        <f t="shared" si="119"/>
        <v>14.25</v>
      </c>
      <c r="CC62" s="68">
        <f t="shared" si="119"/>
        <v>14.25</v>
      </c>
      <c r="CD62" s="68">
        <f t="shared" si="119"/>
        <v>14.5</v>
      </c>
      <c r="CE62" s="68">
        <f t="shared" si="119"/>
        <v>14.75</v>
      </c>
      <c r="CF62" s="68">
        <f t="shared" si="119"/>
        <v>15</v>
      </c>
      <c r="CG62" s="68">
        <f t="shared" si="119"/>
        <v>15.25</v>
      </c>
      <c r="CH62" s="68">
        <f t="shared" si="119"/>
        <v>15.5</v>
      </c>
      <c r="CI62" s="68">
        <f t="shared" si="119"/>
        <v>15.75</v>
      </c>
      <c r="CJ62" s="68">
        <f t="shared" si="119"/>
        <v>16</v>
      </c>
      <c r="CK62" s="68">
        <f t="shared" si="119"/>
        <v>16.25</v>
      </c>
      <c r="CL62" s="68">
        <f t="shared" si="119"/>
        <v>16.5</v>
      </c>
      <c r="CM62" s="68">
        <f t="shared" si="119"/>
        <v>16.75</v>
      </c>
      <c r="CN62" s="68">
        <f t="shared" si="119"/>
        <v>17</v>
      </c>
      <c r="CO62" s="68">
        <f t="shared" si="119"/>
        <v>17.25</v>
      </c>
      <c r="CP62" s="68">
        <f t="shared" si="119"/>
        <v>17.5</v>
      </c>
      <c r="CQ62" s="68">
        <f t="shared" si="119"/>
        <v>17.75</v>
      </c>
      <c r="CR62" s="68">
        <f t="shared" si="119"/>
        <v>18</v>
      </c>
      <c r="CS62" s="68">
        <f t="shared" si="119"/>
        <v>18.25</v>
      </c>
      <c r="CT62" s="68">
        <f t="shared" si="119"/>
        <v>18.5</v>
      </c>
      <c r="CU62" s="68">
        <f t="shared" si="119"/>
        <v>18.75</v>
      </c>
      <c r="CV62" s="68">
        <f t="shared" si="119"/>
        <v>19</v>
      </c>
      <c r="CW62" s="68">
        <f t="shared" si="119"/>
        <v>19.25</v>
      </c>
      <c r="CX62" s="68">
        <f t="shared" si="119"/>
        <v>19.5</v>
      </c>
      <c r="CY62" s="68">
        <f t="shared" si="119"/>
        <v>19.75</v>
      </c>
      <c r="CZ62" s="68">
        <f t="shared" si="119"/>
        <v>19.75</v>
      </c>
      <c r="DA62" s="68">
        <f t="shared" si="119"/>
        <v>19.75</v>
      </c>
      <c r="DB62" s="111"/>
    </row>
    <row r="63" spans="2:106" ht="14.1" customHeight="1">
      <c r="B63" s="31"/>
      <c r="C63" s="32"/>
      <c r="D63" s="33"/>
      <c r="E63" s="4"/>
      <c r="F63" s="34"/>
      <c r="G63" s="5" t="s">
        <v>32</v>
      </c>
      <c r="H63" s="35">
        <f t="shared" si="81"/>
        <v>17</v>
      </c>
      <c r="I63" s="54" t="str">
        <f t="shared" ref="I63:AN63" si="120">IF(I62="***","",IF(I62&gt;$G$45,INT((I62-$G$45)/0.25)*0.25,0))</f>
        <v/>
      </c>
      <c r="J63" s="30" t="str">
        <f t="shared" si="120"/>
        <v/>
      </c>
      <c r="K63" s="30" t="str">
        <f t="shared" si="120"/>
        <v/>
      </c>
      <c r="L63" s="30" t="str">
        <f t="shared" si="120"/>
        <v/>
      </c>
      <c r="M63" s="30" t="str">
        <f t="shared" si="120"/>
        <v/>
      </c>
      <c r="N63" s="30">
        <f t="shared" si="120"/>
        <v>0</v>
      </c>
      <c r="O63" s="30">
        <f t="shared" si="120"/>
        <v>0</v>
      </c>
      <c r="P63" s="30">
        <f t="shared" si="120"/>
        <v>0</v>
      </c>
      <c r="Q63" s="30">
        <f t="shared" si="120"/>
        <v>0</v>
      </c>
      <c r="R63" s="30">
        <f t="shared" si="120"/>
        <v>0</v>
      </c>
      <c r="S63" s="30">
        <f t="shared" si="120"/>
        <v>0</v>
      </c>
      <c r="T63" s="30">
        <f t="shared" si="120"/>
        <v>0</v>
      </c>
      <c r="U63" s="30">
        <f t="shared" si="120"/>
        <v>0</v>
      </c>
      <c r="V63" s="30">
        <f t="shared" si="120"/>
        <v>0</v>
      </c>
      <c r="W63" s="30">
        <f t="shared" si="120"/>
        <v>0</v>
      </c>
      <c r="X63" s="30">
        <f t="shared" si="120"/>
        <v>0</v>
      </c>
      <c r="Y63" s="30">
        <f t="shared" si="120"/>
        <v>0</v>
      </c>
      <c r="Z63" s="30">
        <f t="shared" si="120"/>
        <v>0</v>
      </c>
      <c r="AA63" s="30">
        <f t="shared" si="120"/>
        <v>0</v>
      </c>
      <c r="AB63" s="30">
        <f t="shared" si="120"/>
        <v>0</v>
      </c>
      <c r="AC63" s="30">
        <f t="shared" si="120"/>
        <v>0</v>
      </c>
      <c r="AD63" s="30">
        <f t="shared" si="120"/>
        <v>0</v>
      </c>
      <c r="AE63" s="30">
        <f t="shared" si="120"/>
        <v>0</v>
      </c>
      <c r="AF63" s="30">
        <f t="shared" si="120"/>
        <v>0</v>
      </c>
      <c r="AG63" s="30">
        <f t="shared" si="120"/>
        <v>0</v>
      </c>
      <c r="AH63" s="30">
        <f t="shared" si="120"/>
        <v>0</v>
      </c>
      <c r="AI63" s="30">
        <f t="shared" si="120"/>
        <v>0</v>
      </c>
      <c r="AJ63" s="30">
        <f t="shared" si="120"/>
        <v>0</v>
      </c>
      <c r="AK63" s="30">
        <f t="shared" si="120"/>
        <v>0</v>
      </c>
      <c r="AL63" s="30">
        <f t="shared" si="120"/>
        <v>0</v>
      </c>
      <c r="AM63" s="30">
        <f t="shared" si="120"/>
        <v>0</v>
      </c>
      <c r="AN63" s="30">
        <f t="shared" si="120"/>
        <v>0</v>
      </c>
      <c r="AO63" s="30">
        <f t="shared" ref="AO63:BT63" si="121">IF(AO62="***","",IF(AO62&gt;$G$45,INT((AO62-$G$45)/0.25)*0.25,0))</f>
        <v>0</v>
      </c>
      <c r="AP63" s="30">
        <f t="shared" si="121"/>
        <v>0</v>
      </c>
      <c r="AQ63" s="30">
        <f t="shared" si="121"/>
        <v>0</v>
      </c>
      <c r="AR63" s="30">
        <f t="shared" si="121"/>
        <v>0</v>
      </c>
      <c r="AS63" s="30">
        <f t="shared" si="121"/>
        <v>0</v>
      </c>
      <c r="AT63" s="30">
        <f t="shared" si="121"/>
        <v>0</v>
      </c>
      <c r="AU63" s="30">
        <f t="shared" si="121"/>
        <v>0</v>
      </c>
      <c r="AV63" s="30">
        <f t="shared" si="121"/>
        <v>0</v>
      </c>
      <c r="AW63" s="30">
        <f t="shared" si="121"/>
        <v>0</v>
      </c>
      <c r="AX63" s="30">
        <f t="shared" si="121"/>
        <v>0</v>
      </c>
      <c r="AY63" s="30">
        <f t="shared" si="121"/>
        <v>0.25</v>
      </c>
      <c r="AZ63" s="30">
        <f t="shared" si="121"/>
        <v>0.25</v>
      </c>
      <c r="BA63" s="30">
        <f t="shared" si="121"/>
        <v>0.25</v>
      </c>
      <c r="BB63" s="30">
        <f t="shared" si="121"/>
        <v>0.5</v>
      </c>
      <c r="BC63" s="30">
        <f t="shared" si="121"/>
        <v>0.75</v>
      </c>
      <c r="BD63" s="30">
        <f t="shared" si="121"/>
        <v>1</v>
      </c>
      <c r="BE63" s="30">
        <f t="shared" si="121"/>
        <v>1.25</v>
      </c>
      <c r="BF63" s="30">
        <f t="shared" si="121"/>
        <v>1.5</v>
      </c>
      <c r="BG63" s="30">
        <f t="shared" si="121"/>
        <v>1.75</v>
      </c>
      <c r="BH63" s="30">
        <f t="shared" si="121"/>
        <v>2</v>
      </c>
      <c r="BI63" s="45">
        <f t="shared" si="121"/>
        <v>2.25</v>
      </c>
      <c r="BJ63" s="30">
        <f t="shared" si="121"/>
        <v>2.25</v>
      </c>
      <c r="BK63" s="30">
        <f t="shared" si="121"/>
        <v>2.5</v>
      </c>
      <c r="BL63" s="30">
        <f t="shared" si="121"/>
        <v>2.75</v>
      </c>
      <c r="BM63" s="30">
        <f t="shared" si="121"/>
        <v>3</v>
      </c>
      <c r="BN63" s="30">
        <f t="shared" si="121"/>
        <v>3.25</v>
      </c>
      <c r="BO63" s="30">
        <f t="shared" si="121"/>
        <v>3.5</v>
      </c>
      <c r="BP63" s="30">
        <f t="shared" si="121"/>
        <v>3.75</v>
      </c>
      <c r="BQ63" s="30">
        <f t="shared" si="121"/>
        <v>4</v>
      </c>
      <c r="BR63" s="30">
        <f t="shared" si="121"/>
        <v>4.25</v>
      </c>
      <c r="BS63" s="30">
        <f t="shared" si="121"/>
        <v>4.5</v>
      </c>
      <c r="BT63" s="30">
        <f t="shared" si="121"/>
        <v>4.75</v>
      </c>
      <c r="BU63" s="30">
        <f t="shared" ref="BU63:CZ63" si="122">IF(BU62="***","",IF(BU62&gt;$G$45,INT((BU62-$G$45)/0.25)*0.25,0))</f>
        <v>5</v>
      </c>
      <c r="BV63" s="30">
        <f t="shared" si="122"/>
        <v>5.25</v>
      </c>
      <c r="BW63" s="30">
        <f t="shared" si="122"/>
        <v>5.5</v>
      </c>
      <c r="BX63" s="30">
        <f t="shared" si="122"/>
        <v>5.75</v>
      </c>
      <c r="BY63" s="30">
        <f t="shared" si="122"/>
        <v>6</v>
      </c>
      <c r="BZ63" s="30">
        <f t="shared" si="122"/>
        <v>6.25</v>
      </c>
      <c r="CA63" s="30">
        <f t="shared" si="122"/>
        <v>6.5</v>
      </c>
      <c r="CB63" s="30">
        <f t="shared" si="122"/>
        <v>6.5</v>
      </c>
      <c r="CC63" s="30">
        <f t="shared" si="122"/>
        <v>6.5</v>
      </c>
      <c r="CD63" s="30">
        <f t="shared" si="122"/>
        <v>6.75</v>
      </c>
      <c r="CE63" s="30">
        <f t="shared" si="122"/>
        <v>7</v>
      </c>
      <c r="CF63" s="30">
        <f t="shared" si="122"/>
        <v>7.25</v>
      </c>
      <c r="CG63" s="30">
        <f t="shared" si="122"/>
        <v>7.5</v>
      </c>
      <c r="CH63" s="30">
        <f t="shared" si="122"/>
        <v>7.75</v>
      </c>
      <c r="CI63" s="30">
        <f t="shared" si="122"/>
        <v>8</v>
      </c>
      <c r="CJ63" s="30">
        <f t="shared" si="122"/>
        <v>8.25</v>
      </c>
      <c r="CK63" s="30">
        <f t="shared" si="122"/>
        <v>8.5</v>
      </c>
      <c r="CL63" s="30">
        <f t="shared" si="122"/>
        <v>8.75</v>
      </c>
      <c r="CM63" s="30">
        <f t="shared" si="122"/>
        <v>9</v>
      </c>
      <c r="CN63" s="30">
        <f t="shared" si="122"/>
        <v>9.25</v>
      </c>
      <c r="CO63" s="30">
        <f t="shared" si="122"/>
        <v>9.5</v>
      </c>
      <c r="CP63" s="30">
        <f t="shared" si="122"/>
        <v>9.75</v>
      </c>
      <c r="CQ63" s="30">
        <f t="shared" si="122"/>
        <v>10</v>
      </c>
      <c r="CR63" s="30">
        <f t="shared" si="122"/>
        <v>10.25</v>
      </c>
      <c r="CS63" s="30">
        <f t="shared" si="122"/>
        <v>10.5</v>
      </c>
      <c r="CT63" s="30">
        <f t="shared" si="122"/>
        <v>10.75</v>
      </c>
      <c r="CU63" s="30">
        <f t="shared" si="122"/>
        <v>11</v>
      </c>
      <c r="CV63" s="30">
        <f t="shared" si="122"/>
        <v>11.25</v>
      </c>
      <c r="CW63" s="30">
        <f t="shared" si="122"/>
        <v>11.5</v>
      </c>
      <c r="CX63" s="30">
        <f t="shared" si="122"/>
        <v>11.75</v>
      </c>
      <c r="CY63" s="30">
        <f t="shared" si="122"/>
        <v>12</v>
      </c>
      <c r="CZ63" s="30">
        <f t="shared" si="122"/>
        <v>12</v>
      </c>
      <c r="DA63" s="30">
        <f>IF(DA62="***","",IF(DA62&gt;$G$45,INT((DA62-$G$45)/0.25)*0.25,0))</f>
        <v>12</v>
      </c>
      <c r="DB63" s="109"/>
    </row>
    <row r="64" spans="2:106" ht="14.1" customHeight="1">
      <c r="B64" s="55"/>
      <c r="C64" s="56"/>
      <c r="D64" s="33"/>
      <c r="E64" s="4"/>
      <c r="F64" s="34"/>
      <c r="G64" s="57" t="s">
        <v>33</v>
      </c>
      <c r="H64" s="58">
        <f t="shared" si="81"/>
        <v>18</v>
      </c>
      <c r="I64" s="70" t="str">
        <f t="shared" ref="I64:AN64" si="123">IF(OR(I62=0,I62="***"),"",IF(I$43&lt;22.25,"",IF(I$43&gt;29,H64,SUM(H64,I62,-H62))))</f>
        <v/>
      </c>
      <c r="J64" s="59" t="str">
        <f t="shared" si="123"/>
        <v/>
      </c>
      <c r="K64" s="59" t="str">
        <f t="shared" si="123"/>
        <v/>
      </c>
      <c r="L64" s="59" t="str">
        <f t="shared" si="123"/>
        <v/>
      </c>
      <c r="M64" s="59" t="str">
        <f t="shared" si="123"/>
        <v/>
      </c>
      <c r="N64" s="59" t="str">
        <f t="shared" si="123"/>
        <v/>
      </c>
      <c r="O64" s="59" t="str">
        <f t="shared" si="123"/>
        <v/>
      </c>
      <c r="P64" s="59" t="str">
        <f t="shared" si="123"/>
        <v/>
      </c>
      <c r="Q64" s="59" t="str">
        <f t="shared" si="123"/>
        <v/>
      </c>
      <c r="R64" s="59" t="str">
        <f t="shared" si="123"/>
        <v/>
      </c>
      <c r="S64" s="59" t="str">
        <f t="shared" si="123"/>
        <v/>
      </c>
      <c r="T64" s="59" t="str">
        <f t="shared" si="123"/>
        <v/>
      </c>
      <c r="U64" s="59" t="str">
        <f t="shared" si="123"/>
        <v/>
      </c>
      <c r="V64" s="59" t="str">
        <f t="shared" si="123"/>
        <v/>
      </c>
      <c r="W64" s="59" t="str">
        <f t="shared" si="123"/>
        <v/>
      </c>
      <c r="X64" s="59" t="str">
        <f t="shared" si="123"/>
        <v/>
      </c>
      <c r="Y64" s="59" t="str">
        <f t="shared" si="123"/>
        <v/>
      </c>
      <c r="Z64" s="59" t="str">
        <f t="shared" si="123"/>
        <v/>
      </c>
      <c r="AA64" s="59" t="str">
        <f t="shared" si="123"/>
        <v/>
      </c>
      <c r="AB64" s="59" t="str">
        <f t="shared" si="123"/>
        <v/>
      </c>
      <c r="AC64" s="59" t="str">
        <f t="shared" si="123"/>
        <v/>
      </c>
      <c r="AD64" s="59" t="str">
        <f t="shared" si="123"/>
        <v/>
      </c>
      <c r="AE64" s="59" t="str">
        <f t="shared" si="123"/>
        <v/>
      </c>
      <c r="AF64" s="59" t="str">
        <f t="shared" si="123"/>
        <v/>
      </c>
      <c r="AG64" s="59" t="str">
        <f t="shared" si="123"/>
        <v/>
      </c>
      <c r="AH64" s="59" t="str">
        <f t="shared" si="123"/>
        <v/>
      </c>
      <c r="AI64" s="59" t="str">
        <f t="shared" si="123"/>
        <v/>
      </c>
      <c r="AJ64" s="59" t="str">
        <f t="shared" si="123"/>
        <v/>
      </c>
      <c r="AK64" s="59" t="str">
        <f t="shared" si="123"/>
        <v/>
      </c>
      <c r="AL64" s="59" t="str">
        <f t="shared" si="123"/>
        <v/>
      </c>
      <c r="AM64" s="59" t="str">
        <f t="shared" si="123"/>
        <v/>
      </c>
      <c r="AN64" s="59" t="str">
        <f t="shared" si="123"/>
        <v/>
      </c>
      <c r="AO64" s="59" t="str">
        <f t="shared" ref="AO64:BT64" si="124">IF(OR(AO62=0,AO62="***"),"",IF(AO$43&lt;22.25,"",IF(AO$43&gt;29,AN64,SUM(AN64,AO62,-AN62))))</f>
        <v/>
      </c>
      <c r="AP64" s="59" t="str">
        <f t="shared" si="124"/>
        <v/>
      </c>
      <c r="AQ64" s="59" t="str">
        <f t="shared" si="124"/>
        <v/>
      </c>
      <c r="AR64" s="59" t="str">
        <f t="shared" si="124"/>
        <v/>
      </c>
      <c r="AS64" s="59" t="str">
        <f t="shared" si="124"/>
        <v/>
      </c>
      <c r="AT64" s="59" t="str">
        <f t="shared" si="124"/>
        <v/>
      </c>
      <c r="AU64" s="59" t="str">
        <f t="shared" si="124"/>
        <v/>
      </c>
      <c r="AV64" s="59" t="str">
        <f t="shared" si="124"/>
        <v/>
      </c>
      <c r="AW64" s="59" t="str">
        <f t="shared" si="124"/>
        <v/>
      </c>
      <c r="AX64" s="59" t="str">
        <f t="shared" si="124"/>
        <v/>
      </c>
      <c r="AY64" s="59" t="str">
        <f t="shared" si="124"/>
        <v/>
      </c>
      <c r="AZ64" s="59" t="str">
        <f t="shared" si="124"/>
        <v/>
      </c>
      <c r="BA64" s="59" t="str">
        <f t="shared" si="124"/>
        <v/>
      </c>
      <c r="BB64" s="59" t="str">
        <f t="shared" si="124"/>
        <v/>
      </c>
      <c r="BC64" s="59" t="str">
        <f t="shared" si="124"/>
        <v/>
      </c>
      <c r="BD64" s="59" t="str">
        <f t="shared" si="124"/>
        <v/>
      </c>
      <c r="BE64" s="59" t="str">
        <f t="shared" si="124"/>
        <v/>
      </c>
      <c r="BF64" s="59" t="str">
        <f t="shared" si="124"/>
        <v/>
      </c>
      <c r="BG64" s="59" t="str">
        <f t="shared" si="124"/>
        <v/>
      </c>
      <c r="BH64" s="59" t="str">
        <f t="shared" si="124"/>
        <v/>
      </c>
      <c r="BI64" s="60" t="str">
        <f t="shared" si="124"/>
        <v/>
      </c>
      <c r="BJ64" s="59">
        <f t="shared" si="124"/>
        <v>0</v>
      </c>
      <c r="BK64" s="59">
        <f t="shared" si="124"/>
        <v>0.25</v>
      </c>
      <c r="BL64" s="59">
        <f t="shared" si="124"/>
        <v>0.5</v>
      </c>
      <c r="BM64" s="59">
        <f t="shared" si="124"/>
        <v>0.75</v>
      </c>
      <c r="BN64" s="59">
        <f t="shared" si="124"/>
        <v>1</v>
      </c>
      <c r="BO64" s="59">
        <f t="shared" si="124"/>
        <v>1.25</v>
      </c>
      <c r="BP64" s="59">
        <f t="shared" si="124"/>
        <v>1.5</v>
      </c>
      <c r="BQ64" s="59">
        <f t="shared" si="124"/>
        <v>1.75</v>
      </c>
      <c r="BR64" s="59">
        <f t="shared" si="124"/>
        <v>2</v>
      </c>
      <c r="BS64" s="59">
        <f t="shared" si="124"/>
        <v>2.25</v>
      </c>
      <c r="BT64" s="59">
        <f t="shared" si="124"/>
        <v>2.5</v>
      </c>
      <c r="BU64" s="59">
        <f t="shared" ref="BU64:DA64" si="125">IF(OR(BU62=0,BU62="***"),"",IF(BU$43&lt;22.25,"",IF(BU$43&gt;29,BT64,SUM(BT64,BU62,-BT62))))</f>
        <v>2.75</v>
      </c>
      <c r="BV64" s="59">
        <f t="shared" si="125"/>
        <v>3</v>
      </c>
      <c r="BW64" s="59">
        <f t="shared" si="125"/>
        <v>3.25</v>
      </c>
      <c r="BX64" s="59">
        <f t="shared" si="125"/>
        <v>3.5</v>
      </c>
      <c r="BY64" s="59">
        <f t="shared" si="125"/>
        <v>3.75</v>
      </c>
      <c r="BZ64" s="59">
        <f t="shared" si="125"/>
        <v>4</v>
      </c>
      <c r="CA64" s="59">
        <f t="shared" si="125"/>
        <v>4.25</v>
      </c>
      <c r="CB64" s="59">
        <f t="shared" si="125"/>
        <v>4.25</v>
      </c>
      <c r="CC64" s="59">
        <f t="shared" si="125"/>
        <v>4.25</v>
      </c>
      <c r="CD64" s="59">
        <f t="shared" si="125"/>
        <v>4.5</v>
      </c>
      <c r="CE64" s="59">
        <f t="shared" si="125"/>
        <v>4.75</v>
      </c>
      <c r="CF64" s="59">
        <f t="shared" si="125"/>
        <v>5</v>
      </c>
      <c r="CG64" s="59">
        <f t="shared" si="125"/>
        <v>5.25</v>
      </c>
      <c r="CH64" s="59">
        <f t="shared" si="125"/>
        <v>5.5</v>
      </c>
      <c r="CI64" s="59">
        <f t="shared" si="125"/>
        <v>5.75</v>
      </c>
      <c r="CJ64" s="59">
        <f t="shared" si="125"/>
        <v>6</v>
      </c>
      <c r="CK64" s="59">
        <f t="shared" si="125"/>
        <v>6.25</v>
      </c>
      <c r="CL64" s="59">
        <f t="shared" si="125"/>
        <v>6.25</v>
      </c>
      <c r="CM64" s="59">
        <f t="shared" si="125"/>
        <v>6.25</v>
      </c>
      <c r="CN64" s="59">
        <f t="shared" si="125"/>
        <v>6.25</v>
      </c>
      <c r="CO64" s="59">
        <f t="shared" si="125"/>
        <v>6.25</v>
      </c>
      <c r="CP64" s="59">
        <f t="shared" si="125"/>
        <v>6.25</v>
      </c>
      <c r="CQ64" s="59">
        <f t="shared" si="125"/>
        <v>6.25</v>
      </c>
      <c r="CR64" s="59">
        <f t="shared" si="125"/>
        <v>6.25</v>
      </c>
      <c r="CS64" s="59">
        <f t="shared" si="125"/>
        <v>6.25</v>
      </c>
      <c r="CT64" s="59">
        <f t="shared" si="125"/>
        <v>6.25</v>
      </c>
      <c r="CU64" s="59">
        <f t="shared" si="125"/>
        <v>6.25</v>
      </c>
      <c r="CV64" s="59">
        <f t="shared" si="125"/>
        <v>6.25</v>
      </c>
      <c r="CW64" s="59">
        <f t="shared" si="125"/>
        <v>6.25</v>
      </c>
      <c r="CX64" s="59">
        <f t="shared" si="125"/>
        <v>6.25</v>
      </c>
      <c r="CY64" s="59">
        <f t="shared" si="125"/>
        <v>6.25</v>
      </c>
      <c r="CZ64" s="59">
        <f t="shared" si="125"/>
        <v>6.25</v>
      </c>
      <c r="DA64" s="59">
        <f t="shared" si="125"/>
        <v>6.25</v>
      </c>
      <c r="DB64" s="110"/>
    </row>
    <row r="65" spans="2:106" ht="14.1" customHeight="1">
      <c r="B65" s="61">
        <f>ROUND((DAY(D65)*24*60+HOUR(D65)*60+MINUTE(D65))/60,2)</f>
        <v>10.5</v>
      </c>
      <c r="C65" s="62">
        <f>ROUND((DAY(F65)*24*60+HOUR(F65)*60+MINUTE(F65))/60,2)</f>
        <v>19.25</v>
      </c>
      <c r="D65" s="63">
        <f>D62+TIME(0,15,0)</f>
        <v>0.43750000000000011</v>
      </c>
      <c r="E65" s="64" t="s">
        <v>96</v>
      </c>
      <c r="F65" s="65">
        <f>F62+TIME(0,15,0)</f>
        <v>0.80208333333333315</v>
      </c>
      <c r="G65" s="66" t="s">
        <v>43</v>
      </c>
      <c r="H65" s="67">
        <f t="shared" ref="H65:H128" si="126">H64+1</f>
        <v>19</v>
      </c>
      <c r="I65" s="71" t="str">
        <f t="shared" ref="I65:BT65" si="127">IF(I$43&lt;$B65,"***",IF(I$43=$B65,0,IF(I$42=1,H65,H65+0.25)))</f>
        <v>***</v>
      </c>
      <c r="J65" s="68" t="str">
        <f t="shared" si="127"/>
        <v>***</v>
      </c>
      <c r="K65" s="68" t="str">
        <f t="shared" si="127"/>
        <v>***</v>
      </c>
      <c r="L65" s="68" t="str">
        <f t="shared" si="127"/>
        <v>***</v>
      </c>
      <c r="M65" s="68" t="str">
        <f t="shared" si="127"/>
        <v>***</v>
      </c>
      <c r="N65" s="68" t="str">
        <f t="shared" si="127"/>
        <v>***</v>
      </c>
      <c r="O65" s="68">
        <f t="shared" si="127"/>
        <v>0</v>
      </c>
      <c r="P65" s="68">
        <f t="shared" si="127"/>
        <v>0.25</v>
      </c>
      <c r="Q65" s="68">
        <f t="shared" si="127"/>
        <v>0.5</v>
      </c>
      <c r="R65" s="68">
        <f t="shared" si="127"/>
        <v>0.75</v>
      </c>
      <c r="S65" s="68">
        <f t="shared" si="127"/>
        <v>1</v>
      </c>
      <c r="T65" s="68">
        <f t="shared" si="127"/>
        <v>1.25</v>
      </c>
      <c r="U65" s="68">
        <f t="shared" si="127"/>
        <v>1.5</v>
      </c>
      <c r="V65" s="68">
        <f t="shared" si="127"/>
        <v>1.5</v>
      </c>
      <c r="W65" s="68">
        <f t="shared" si="127"/>
        <v>1.5</v>
      </c>
      <c r="X65" s="68">
        <f t="shared" si="127"/>
        <v>1.5</v>
      </c>
      <c r="Y65" s="68">
        <f t="shared" si="127"/>
        <v>1.5</v>
      </c>
      <c r="Z65" s="68">
        <f t="shared" si="127"/>
        <v>1.75</v>
      </c>
      <c r="AA65" s="68">
        <f t="shared" si="127"/>
        <v>2</v>
      </c>
      <c r="AB65" s="68">
        <f t="shared" si="127"/>
        <v>2.25</v>
      </c>
      <c r="AC65" s="68">
        <f t="shared" si="127"/>
        <v>2.5</v>
      </c>
      <c r="AD65" s="68">
        <f t="shared" si="127"/>
        <v>2.75</v>
      </c>
      <c r="AE65" s="68">
        <f t="shared" si="127"/>
        <v>3</v>
      </c>
      <c r="AF65" s="68">
        <f t="shared" si="127"/>
        <v>3.25</v>
      </c>
      <c r="AG65" s="68">
        <f t="shared" si="127"/>
        <v>3.5</v>
      </c>
      <c r="AH65" s="68">
        <f t="shared" si="127"/>
        <v>3.75</v>
      </c>
      <c r="AI65" s="68">
        <f t="shared" si="127"/>
        <v>4</v>
      </c>
      <c r="AJ65" s="68">
        <f t="shared" si="127"/>
        <v>4.25</v>
      </c>
      <c r="AK65" s="68">
        <f t="shared" si="127"/>
        <v>4.5</v>
      </c>
      <c r="AL65" s="68">
        <f t="shared" si="127"/>
        <v>4.75</v>
      </c>
      <c r="AM65" s="68">
        <f t="shared" si="127"/>
        <v>5</v>
      </c>
      <c r="AN65" s="68">
        <f t="shared" si="127"/>
        <v>5.25</v>
      </c>
      <c r="AO65" s="68">
        <f t="shared" si="127"/>
        <v>5.5</v>
      </c>
      <c r="AP65" s="68">
        <f t="shared" si="127"/>
        <v>5.75</v>
      </c>
      <c r="AQ65" s="68">
        <f t="shared" si="127"/>
        <v>6</v>
      </c>
      <c r="AR65" s="68">
        <f t="shared" si="127"/>
        <v>6.25</v>
      </c>
      <c r="AS65" s="68">
        <f t="shared" si="127"/>
        <v>6.25</v>
      </c>
      <c r="AT65" s="68">
        <f t="shared" si="127"/>
        <v>6.5</v>
      </c>
      <c r="AU65" s="68">
        <f t="shared" si="127"/>
        <v>6.75</v>
      </c>
      <c r="AV65" s="68">
        <f t="shared" si="127"/>
        <v>7</v>
      </c>
      <c r="AW65" s="68">
        <f t="shared" si="127"/>
        <v>7.25</v>
      </c>
      <c r="AX65" s="68">
        <f t="shared" si="127"/>
        <v>7.5</v>
      </c>
      <c r="AY65" s="68">
        <f t="shared" si="127"/>
        <v>7.75</v>
      </c>
      <c r="AZ65" s="68">
        <f t="shared" si="127"/>
        <v>7.75</v>
      </c>
      <c r="BA65" s="68">
        <f t="shared" si="127"/>
        <v>7.75</v>
      </c>
      <c r="BB65" s="68">
        <f t="shared" si="127"/>
        <v>8</v>
      </c>
      <c r="BC65" s="68">
        <f t="shared" si="127"/>
        <v>8.25</v>
      </c>
      <c r="BD65" s="68">
        <f t="shared" si="127"/>
        <v>8.5</v>
      </c>
      <c r="BE65" s="68">
        <f t="shared" si="127"/>
        <v>8.75</v>
      </c>
      <c r="BF65" s="68">
        <f t="shared" si="127"/>
        <v>9</v>
      </c>
      <c r="BG65" s="68">
        <f t="shared" si="127"/>
        <v>9.25</v>
      </c>
      <c r="BH65" s="68">
        <f t="shared" si="127"/>
        <v>9.5</v>
      </c>
      <c r="BI65" s="69">
        <f t="shared" si="127"/>
        <v>9.75</v>
      </c>
      <c r="BJ65" s="68">
        <f t="shared" si="127"/>
        <v>9.75</v>
      </c>
      <c r="BK65" s="68">
        <f t="shared" si="127"/>
        <v>10</v>
      </c>
      <c r="BL65" s="68">
        <f t="shared" si="127"/>
        <v>10.25</v>
      </c>
      <c r="BM65" s="68">
        <f t="shared" si="127"/>
        <v>10.5</v>
      </c>
      <c r="BN65" s="68">
        <f t="shared" si="127"/>
        <v>10.75</v>
      </c>
      <c r="BO65" s="68">
        <f t="shared" si="127"/>
        <v>11</v>
      </c>
      <c r="BP65" s="68">
        <f t="shared" si="127"/>
        <v>11.25</v>
      </c>
      <c r="BQ65" s="68">
        <f t="shared" si="127"/>
        <v>11.5</v>
      </c>
      <c r="BR65" s="68">
        <f t="shared" si="127"/>
        <v>11.75</v>
      </c>
      <c r="BS65" s="68">
        <f t="shared" si="127"/>
        <v>12</v>
      </c>
      <c r="BT65" s="68">
        <f t="shared" si="127"/>
        <v>12.25</v>
      </c>
      <c r="BU65" s="68">
        <f t="shared" ref="BU65:DA65" si="128">IF(BU$43&lt;$B65,"***",IF(BU$43=$B65,0,IF(BU$42=1,BT65,BT65+0.25)))</f>
        <v>12.5</v>
      </c>
      <c r="BV65" s="68">
        <f t="shared" si="128"/>
        <v>12.75</v>
      </c>
      <c r="BW65" s="68">
        <f t="shared" si="128"/>
        <v>13</v>
      </c>
      <c r="BX65" s="68">
        <f t="shared" si="128"/>
        <v>13.25</v>
      </c>
      <c r="BY65" s="68">
        <f t="shared" si="128"/>
        <v>13.5</v>
      </c>
      <c r="BZ65" s="68">
        <f t="shared" si="128"/>
        <v>13.75</v>
      </c>
      <c r="CA65" s="68">
        <f t="shared" si="128"/>
        <v>14</v>
      </c>
      <c r="CB65" s="68">
        <f t="shared" si="128"/>
        <v>14</v>
      </c>
      <c r="CC65" s="68">
        <f t="shared" si="128"/>
        <v>14</v>
      </c>
      <c r="CD65" s="68">
        <f t="shared" si="128"/>
        <v>14.25</v>
      </c>
      <c r="CE65" s="68">
        <f t="shared" si="128"/>
        <v>14.5</v>
      </c>
      <c r="CF65" s="68">
        <f t="shared" si="128"/>
        <v>14.75</v>
      </c>
      <c r="CG65" s="68">
        <f t="shared" si="128"/>
        <v>15</v>
      </c>
      <c r="CH65" s="68">
        <f t="shared" si="128"/>
        <v>15.25</v>
      </c>
      <c r="CI65" s="68">
        <f t="shared" si="128"/>
        <v>15.5</v>
      </c>
      <c r="CJ65" s="68">
        <f t="shared" si="128"/>
        <v>15.75</v>
      </c>
      <c r="CK65" s="68">
        <f t="shared" si="128"/>
        <v>16</v>
      </c>
      <c r="CL65" s="68">
        <f t="shared" si="128"/>
        <v>16.25</v>
      </c>
      <c r="CM65" s="68">
        <f t="shared" si="128"/>
        <v>16.5</v>
      </c>
      <c r="CN65" s="68">
        <f t="shared" si="128"/>
        <v>16.75</v>
      </c>
      <c r="CO65" s="68">
        <f t="shared" si="128"/>
        <v>17</v>
      </c>
      <c r="CP65" s="68">
        <f t="shared" si="128"/>
        <v>17.25</v>
      </c>
      <c r="CQ65" s="68">
        <f t="shared" si="128"/>
        <v>17.5</v>
      </c>
      <c r="CR65" s="68">
        <f t="shared" si="128"/>
        <v>17.75</v>
      </c>
      <c r="CS65" s="68">
        <f t="shared" si="128"/>
        <v>18</v>
      </c>
      <c r="CT65" s="68">
        <f t="shared" si="128"/>
        <v>18.25</v>
      </c>
      <c r="CU65" s="68">
        <f t="shared" si="128"/>
        <v>18.5</v>
      </c>
      <c r="CV65" s="68">
        <f t="shared" si="128"/>
        <v>18.75</v>
      </c>
      <c r="CW65" s="68">
        <f t="shared" si="128"/>
        <v>19</v>
      </c>
      <c r="CX65" s="68">
        <f t="shared" si="128"/>
        <v>19.25</v>
      </c>
      <c r="CY65" s="68">
        <f t="shared" si="128"/>
        <v>19.5</v>
      </c>
      <c r="CZ65" s="68">
        <f t="shared" si="128"/>
        <v>19.5</v>
      </c>
      <c r="DA65" s="68">
        <f t="shared" si="128"/>
        <v>19.5</v>
      </c>
      <c r="DB65" s="111"/>
    </row>
    <row r="66" spans="2:106" ht="14.1" customHeight="1">
      <c r="B66" s="31"/>
      <c r="C66" s="32"/>
      <c r="D66" s="33"/>
      <c r="E66" s="4"/>
      <c r="F66" s="34"/>
      <c r="G66" s="5" t="s">
        <v>32</v>
      </c>
      <c r="H66" s="35">
        <f t="shared" si="126"/>
        <v>20</v>
      </c>
      <c r="I66" s="54" t="str">
        <f t="shared" ref="I66:AN66" si="129">IF(I65="***","",IF(I65&gt;$G$45,INT((I65-$G$45)/0.25)*0.25,0))</f>
        <v/>
      </c>
      <c r="J66" s="30" t="str">
        <f t="shared" si="129"/>
        <v/>
      </c>
      <c r="K66" s="30" t="str">
        <f t="shared" si="129"/>
        <v/>
      </c>
      <c r="L66" s="30" t="str">
        <f t="shared" si="129"/>
        <v/>
      </c>
      <c r="M66" s="30" t="str">
        <f t="shared" si="129"/>
        <v/>
      </c>
      <c r="N66" s="30" t="str">
        <f t="shared" si="129"/>
        <v/>
      </c>
      <c r="O66" s="30">
        <f t="shared" si="129"/>
        <v>0</v>
      </c>
      <c r="P66" s="30">
        <f t="shared" si="129"/>
        <v>0</v>
      </c>
      <c r="Q66" s="30">
        <f t="shared" si="129"/>
        <v>0</v>
      </c>
      <c r="R66" s="30">
        <f t="shared" si="129"/>
        <v>0</v>
      </c>
      <c r="S66" s="30">
        <f t="shared" si="129"/>
        <v>0</v>
      </c>
      <c r="T66" s="30">
        <f t="shared" si="129"/>
        <v>0</v>
      </c>
      <c r="U66" s="30">
        <f t="shared" si="129"/>
        <v>0</v>
      </c>
      <c r="V66" s="30">
        <f t="shared" si="129"/>
        <v>0</v>
      </c>
      <c r="W66" s="30">
        <f t="shared" si="129"/>
        <v>0</v>
      </c>
      <c r="X66" s="30">
        <f t="shared" si="129"/>
        <v>0</v>
      </c>
      <c r="Y66" s="30">
        <f t="shared" si="129"/>
        <v>0</v>
      </c>
      <c r="Z66" s="30">
        <f t="shared" si="129"/>
        <v>0</v>
      </c>
      <c r="AA66" s="30">
        <f t="shared" si="129"/>
        <v>0</v>
      </c>
      <c r="AB66" s="30">
        <f t="shared" si="129"/>
        <v>0</v>
      </c>
      <c r="AC66" s="30">
        <f t="shared" si="129"/>
        <v>0</v>
      </c>
      <c r="AD66" s="30">
        <f t="shared" si="129"/>
        <v>0</v>
      </c>
      <c r="AE66" s="30">
        <f t="shared" si="129"/>
        <v>0</v>
      </c>
      <c r="AF66" s="30">
        <f t="shared" si="129"/>
        <v>0</v>
      </c>
      <c r="AG66" s="30">
        <f t="shared" si="129"/>
        <v>0</v>
      </c>
      <c r="AH66" s="30">
        <f t="shared" si="129"/>
        <v>0</v>
      </c>
      <c r="AI66" s="30">
        <f t="shared" si="129"/>
        <v>0</v>
      </c>
      <c r="AJ66" s="30">
        <f t="shared" si="129"/>
        <v>0</v>
      </c>
      <c r="AK66" s="30">
        <f t="shared" si="129"/>
        <v>0</v>
      </c>
      <c r="AL66" s="30">
        <f t="shared" si="129"/>
        <v>0</v>
      </c>
      <c r="AM66" s="30">
        <f t="shared" si="129"/>
        <v>0</v>
      </c>
      <c r="AN66" s="30">
        <f t="shared" si="129"/>
        <v>0</v>
      </c>
      <c r="AO66" s="30">
        <f t="shared" ref="AO66:BT66" si="130">IF(AO65="***","",IF(AO65&gt;$G$45,INT((AO65-$G$45)/0.25)*0.25,0))</f>
        <v>0</v>
      </c>
      <c r="AP66" s="30">
        <f t="shared" si="130"/>
        <v>0</v>
      </c>
      <c r="AQ66" s="30">
        <f t="shared" si="130"/>
        <v>0</v>
      </c>
      <c r="AR66" s="30">
        <f t="shared" si="130"/>
        <v>0</v>
      </c>
      <c r="AS66" s="30">
        <f t="shared" si="130"/>
        <v>0</v>
      </c>
      <c r="AT66" s="30">
        <f t="shared" si="130"/>
        <v>0</v>
      </c>
      <c r="AU66" s="30">
        <f t="shared" si="130"/>
        <v>0</v>
      </c>
      <c r="AV66" s="30">
        <f t="shared" si="130"/>
        <v>0</v>
      </c>
      <c r="AW66" s="30">
        <f t="shared" si="130"/>
        <v>0</v>
      </c>
      <c r="AX66" s="30">
        <f t="shared" si="130"/>
        <v>0</v>
      </c>
      <c r="AY66" s="30">
        <f t="shared" si="130"/>
        <v>0</v>
      </c>
      <c r="AZ66" s="30">
        <f t="shared" si="130"/>
        <v>0</v>
      </c>
      <c r="BA66" s="30">
        <f t="shared" si="130"/>
        <v>0</v>
      </c>
      <c r="BB66" s="30">
        <f t="shared" si="130"/>
        <v>0.25</v>
      </c>
      <c r="BC66" s="30">
        <f t="shared" si="130"/>
        <v>0.5</v>
      </c>
      <c r="BD66" s="30">
        <f t="shared" si="130"/>
        <v>0.75</v>
      </c>
      <c r="BE66" s="30">
        <f t="shared" si="130"/>
        <v>1</v>
      </c>
      <c r="BF66" s="30">
        <f t="shared" si="130"/>
        <v>1.25</v>
      </c>
      <c r="BG66" s="30">
        <f t="shared" si="130"/>
        <v>1.5</v>
      </c>
      <c r="BH66" s="30">
        <f t="shared" si="130"/>
        <v>1.75</v>
      </c>
      <c r="BI66" s="45">
        <f t="shared" si="130"/>
        <v>2</v>
      </c>
      <c r="BJ66" s="30">
        <f t="shared" si="130"/>
        <v>2</v>
      </c>
      <c r="BK66" s="30">
        <f t="shared" si="130"/>
        <v>2.25</v>
      </c>
      <c r="BL66" s="30">
        <f t="shared" si="130"/>
        <v>2.5</v>
      </c>
      <c r="BM66" s="30">
        <f t="shared" si="130"/>
        <v>2.75</v>
      </c>
      <c r="BN66" s="30">
        <f t="shared" si="130"/>
        <v>3</v>
      </c>
      <c r="BO66" s="30">
        <f t="shared" si="130"/>
        <v>3.25</v>
      </c>
      <c r="BP66" s="30">
        <f t="shared" si="130"/>
        <v>3.5</v>
      </c>
      <c r="BQ66" s="30">
        <f t="shared" si="130"/>
        <v>3.75</v>
      </c>
      <c r="BR66" s="30">
        <f t="shared" si="130"/>
        <v>4</v>
      </c>
      <c r="BS66" s="30">
        <f t="shared" si="130"/>
        <v>4.25</v>
      </c>
      <c r="BT66" s="30">
        <f t="shared" si="130"/>
        <v>4.5</v>
      </c>
      <c r="BU66" s="30">
        <f t="shared" ref="BU66:CZ66" si="131">IF(BU65="***","",IF(BU65&gt;$G$45,INT((BU65-$G$45)/0.25)*0.25,0))</f>
        <v>4.75</v>
      </c>
      <c r="BV66" s="30">
        <f t="shared" si="131"/>
        <v>5</v>
      </c>
      <c r="BW66" s="30">
        <f t="shared" si="131"/>
        <v>5.25</v>
      </c>
      <c r="BX66" s="30">
        <f t="shared" si="131"/>
        <v>5.5</v>
      </c>
      <c r="BY66" s="30">
        <f t="shared" si="131"/>
        <v>5.75</v>
      </c>
      <c r="BZ66" s="30">
        <f t="shared" si="131"/>
        <v>6</v>
      </c>
      <c r="CA66" s="30">
        <f t="shared" si="131"/>
        <v>6.25</v>
      </c>
      <c r="CB66" s="30">
        <f t="shared" si="131"/>
        <v>6.25</v>
      </c>
      <c r="CC66" s="30">
        <f t="shared" si="131"/>
        <v>6.25</v>
      </c>
      <c r="CD66" s="30">
        <f t="shared" si="131"/>
        <v>6.5</v>
      </c>
      <c r="CE66" s="30">
        <f t="shared" si="131"/>
        <v>6.75</v>
      </c>
      <c r="CF66" s="30">
        <f t="shared" si="131"/>
        <v>7</v>
      </c>
      <c r="CG66" s="30">
        <f t="shared" si="131"/>
        <v>7.25</v>
      </c>
      <c r="CH66" s="30">
        <f t="shared" si="131"/>
        <v>7.5</v>
      </c>
      <c r="CI66" s="30">
        <f t="shared" si="131"/>
        <v>7.75</v>
      </c>
      <c r="CJ66" s="30">
        <f t="shared" si="131"/>
        <v>8</v>
      </c>
      <c r="CK66" s="30">
        <f t="shared" si="131"/>
        <v>8.25</v>
      </c>
      <c r="CL66" s="30">
        <f t="shared" si="131"/>
        <v>8.5</v>
      </c>
      <c r="CM66" s="30">
        <f t="shared" si="131"/>
        <v>8.75</v>
      </c>
      <c r="CN66" s="30">
        <f t="shared" si="131"/>
        <v>9</v>
      </c>
      <c r="CO66" s="30">
        <f t="shared" si="131"/>
        <v>9.25</v>
      </c>
      <c r="CP66" s="30">
        <f t="shared" si="131"/>
        <v>9.5</v>
      </c>
      <c r="CQ66" s="30">
        <f t="shared" si="131"/>
        <v>9.75</v>
      </c>
      <c r="CR66" s="30">
        <f t="shared" si="131"/>
        <v>10</v>
      </c>
      <c r="CS66" s="30">
        <f t="shared" si="131"/>
        <v>10.25</v>
      </c>
      <c r="CT66" s="30">
        <f t="shared" si="131"/>
        <v>10.5</v>
      </c>
      <c r="CU66" s="30">
        <f t="shared" si="131"/>
        <v>10.75</v>
      </c>
      <c r="CV66" s="30">
        <f t="shared" si="131"/>
        <v>11</v>
      </c>
      <c r="CW66" s="30">
        <f t="shared" si="131"/>
        <v>11.25</v>
      </c>
      <c r="CX66" s="30">
        <f t="shared" si="131"/>
        <v>11.5</v>
      </c>
      <c r="CY66" s="30">
        <f t="shared" si="131"/>
        <v>11.75</v>
      </c>
      <c r="CZ66" s="30">
        <f t="shared" si="131"/>
        <v>11.75</v>
      </c>
      <c r="DA66" s="30">
        <f>IF(DA65="***","",IF(DA65&gt;$G$45,INT((DA65-$G$45)/0.25)*0.25,0))</f>
        <v>11.75</v>
      </c>
      <c r="DB66" s="109"/>
    </row>
    <row r="67" spans="2:106" ht="14.1" customHeight="1">
      <c r="B67" s="55"/>
      <c r="C67" s="56"/>
      <c r="D67" s="33"/>
      <c r="E67" s="4"/>
      <c r="F67" s="34"/>
      <c r="G67" s="57" t="s">
        <v>33</v>
      </c>
      <c r="H67" s="58">
        <f t="shared" si="126"/>
        <v>21</v>
      </c>
      <c r="I67" s="70" t="str">
        <f t="shared" ref="I67:AN67" si="132">IF(OR(I65=0,I65="***"),"",IF(I$43&lt;22.25,"",IF(I$43&gt;29,H67,SUM(H67,I65,-H65))))</f>
        <v/>
      </c>
      <c r="J67" s="59" t="str">
        <f t="shared" si="132"/>
        <v/>
      </c>
      <c r="K67" s="59" t="str">
        <f t="shared" si="132"/>
        <v/>
      </c>
      <c r="L67" s="59" t="str">
        <f t="shared" si="132"/>
        <v/>
      </c>
      <c r="M67" s="59" t="str">
        <f t="shared" si="132"/>
        <v/>
      </c>
      <c r="N67" s="59" t="str">
        <f t="shared" si="132"/>
        <v/>
      </c>
      <c r="O67" s="59" t="str">
        <f t="shared" si="132"/>
        <v/>
      </c>
      <c r="P67" s="59" t="str">
        <f t="shared" si="132"/>
        <v/>
      </c>
      <c r="Q67" s="59" t="str">
        <f t="shared" si="132"/>
        <v/>
      </c>
      <c r="R67" s="59" t="str">
        <f t="shared" si="132"/>
        <v/>
      </c>
      <c r="S67" s="59" t="str">
        <f t="shared" si="132"/>
        <v/>
      </c>
      <c r="T67" s="59" t="str">
        <f t="shared" si="132"/>
        <v/>
      </c>
      <c r="U67" s="59" t="str">
        <f t="shared" si="132"/>
        <v/>
      </c>
      <c r="V67" s="59" t="str">
        <f t="shared" si="132"/>
        <v/>
      </c>
      <c r="W67" s="59" t="str">
        <f t="shared" si="132"/>
        <v/>
      </c>
      <c r="X67" s="59" t="str">
        <f t="shared" si="132"/>
        <v/>
      </c>
      <c r="Y67" s="59" t="str">
        <f t="shared" si="132"/>
        <v/>
      </c>
      <c r="Z67" s="59" t="str">
        <f t="shared" si="132"/>
        <v/>
      </c>
      <c r="AA67" s="59" t="str">
        <f t="shared" si="132"/>
        <v/>
      </c>
      <c r="AB67" s="59" t="str">
        <f t="shared" si="132"/>
        <v/>
      </c>
      <c r="AC67" s="59" t="str">
        <f t="shared" si="132"/>
        <v/>
      </c>
      <c r="AD67" s="59" t="str">
        <f t="shared" si="132"/>
        <v/>
      </c>
      <c r="AE67" s="59" t="str">
        <f t="shared" si="132"/>
        <v/>
      </c>
      <c r="AF67" s="59" t="str">
        <f t="shared" si="132"/>
        <v/>
      </c>
      <c r="AG67" s="59" t="str">
        <f t="shared" si="132"/>
        <v/>
      </c>
      <c r="AH67" s="59" t="str">
        <f t="shared" si="132"/>
        <v/>
      </c>
      <c r="AI67" s="59" t="str">
        <f t="shared" si="132"/>
        <v/>
      </c>
      <c r="AJ67" s="59" t="str">
        <f t="shared" si="132"/>
        <v/>
      </c>
      <c r="AK67" s="59" t="str">
        <f t="shared" si="132"/>
        <v/>
      </c>
      <c r="AL67" s="59" t="str">
        <f t="shared" si="132"/>
        <v/>
      </c>
      <c r="AM67" s="59" t="str">
        <f t="shared" si="132"/>
        <v/>
      </c>
      <c r="AN67" s="59" t="str">
        <f t="shared" si="132"/>
        <v/>
      </c>
      <c r="AO67" s="59" t="str">
        <f t="shared" ref="AO67:BT67" si="133">IF(OR(AO65=0,AO65="***"),"",IF(AO$43&lt;22.25,"",IF(AO$43&gt;29,AN67,SUM(AN67,AO65,-AN65))))</f>
        <v/>
      </c>
      <c r="AP67" s="59" t="str">
        <f t="shared" si="133"/>
        <v/>
      </c>
      <c r="AQ67" s="59" t="str">
        <f t="shared" si="133"/>
        <v/>
      </c>
      <c r="AR67" s="59" t="str">
        <f t="shared" si="133"/>
        <v/>
      </c>
      <c r="AS67" s="59" t="str">
        <f t="shared" si="133"/>
        <v/>
      </c>
      <c r="AT67" s="59" t="str">
        <f t="shared" si="133"/>
        <v/>
      </c>
      <c r="AU67" s="59" t="str">
        <f t="shared" si="133"/>
        <v/>
      </c>
      <c r="AV67" s="59" t="str">
        <f t="shared" si="133"/>
        <v/>
      </c>
      <c r="AW67" s="59" t="str">
        <f t="shared" si="133"/>
        <v/>
      </c>
      <c r="AX67" s="59" t="str">
        <f t="shared" si="133"/>
        <v/>
      </c>
      <c r="AY67" s="59" t="str">
        <f t="shared" si="133"/>
        <v/>
      </c>
      <c r="AZ67" s="59" t="str">
        <f t="shared" si="133"/>
        <v/>
      </c>
      <c r="BA67" s="59" t="str">
        <f t="shared" si="133"/>
        <v/>
      </c>
      <c r="BB67" s="59" t="str">
        <f t="shared" si="133"/>
        <v/>
      </c>
      <c r="BC67" s="59" t="str">
        <f t="shared" si="133"/>
        <v/>
      </c>
      <c r="BD67" s="59" t="str">
        <f t="shared" si="133"/>
        <v/>
      </c>
      <c r="BE67" s="59" t="str">
        <f t="shared" si="133"/>
        <v/>
      </c>
      <c r="BF67" s="59" t="str">
        <f t="shared" si="133"/>
        <v/>
      </c>
      <c r="BG67" s="59" t="str">
        <f t="shared" si="133"/>
        <v/>
      </c>
      <c r="BH67" s="59" t="str">
        <f t="shared" si="133"/>
        <v/>
      </c>
      <c r="BI67" s="60" t="str">
        <f t="shared" si="133"/>
        <v/>
      </c>
      <c r="BJ67" s="59">
        <f t="shared" si="133"/>
        <v>0</v>
      </c>
      <c r="BK67" s="59">
        <f t="shared" si="133"/>
        <v>0.25</v>
      </c>
      <c r="BL67" s="59">
        <f t="shared" si="133"/>
        <v>0.5</v>
      </c>
      <c r="BM67" s="59">
        <f t="shared" si="133"/>
        <v>0.75</v>
      </c>
      <c r="BN67" s="59">
        <f t="shared" si="133"/>
        <v>1</v>
      </c>
      <c r="BO67" s="59">
        <f t="shared" si="133"/>
        <v>1.25</v>
      </c>
      <c r="BP67" s="59">
        <f t="shared" si="133"/>
        <v>1.5</v>
      </c>
      <c r="BQ67" s="59">
        <f t="shared" si="133"/>
        <v>1.75</v>
      </c>
      <c r="BR67" s="59">
        <f t="shared" si="133"/>
        <v>2</v>
      </c>
      <c r="BS67" s="59">
        <f t="shared" si="133"/>
        <v>2.25</v>
      </c>
      <c r="BT67" s="59">
        <f t="shared" si="133"/>
        <v>2.5</v>
      </c>
      <c r="BU67" s="59">
        <f t="shared" ref="BU67:DA67" si="134">IF(OR(BU65=0,BU65="***"),"",IF(BU$43&lt;22.25,"",IF(BU$43&gt;29,BT67,SUM(BT67,BU65,-BT65))))</f>
        <v>2.75</v>
      </c>
      <c r="BV67" s="59">
        <f t="shared" si="134"/>
        <v>3</v>
      </c>
      <c r="BW67" s="59">
        <f t="shared" si="134"/>
        <v>3.25</v>
      </c>
      <c r="BX67" s="59">
        <f t="shared" si="134"/>
        <v>3.5</v>
      </c>
      <c r="BY67" s="59">
        <f t="shared" si="134"/>
        <v>3.75</v>
      </c>
      <c r="BZ67" s="59">
        <f t="shared" si="134"/>
        <v>4</v>
      </c>
      <c r="CA67" s="59">
        <f t="shared" si="134"/>
        <v>4.25</v>
      </c>
      <c r="CB67" s="59">
        <f t="shared" si="134"/>
        <v>4.25</v>
      </c>
      <c r="CC67" s="59">
        <f t="shared" si="134"/>
        <v>4.25</v>
      </c>
      <c r="CD67" s="59">
        <f t="shared" si="134"/>
        <v>4.5</v>
      </c>
      <c r="CE67" s="59">
        <f t="shared" si="134"/>
        <v>4.75</v>
      </c>
      <c r="CF67" s="59">
        <f t="shared" si="134"/>
        <v>5</v>
      </c>
      <c r="CG67" s="59">
        <f t="shared" si="134"/>
        <v>5.25</v>
      </c>
      <c r="CH67" s="59">
        <f t="shared" si="134"/>
        <v>5.5</v>
      </c>
      <c r="CI67" s="59">
        <f t="shared" si="134"/>
        <v>5.75</v>
      </c>
      <c r="CJ67" s="59">
        <f t="shared" si="134"/>
        <v>6</v>
      </c>
      <c r="CK67" s="59">
        <f t="shared" si="134"/>
        <v>6.25</v>
      </c>
      <c r="CL67" s="59">
        <f t="shared" si="134"/>
        <v>6.25</v>
      </c>
      <c r="CM67" s="59">
        <f t="shared" si="134"/>
        <v>6.25</v>
      </c>
      <c r="CN67" s="59">
        <f t="shared" si="134"/>
        <v>6.25</v>
      </c>
      <c r="CO67" s="59">
        <f t="shared" si="134"/>
        <v>6.25</v>
      </c>
      <c r="CP67" s="59">
        <f t="shared" si="134"/>
        <v>6.25</v>
      </c>
      <c r="CQ67" s="59">
        <f t="shared" si="134"/>
        <v>6.25</v>
      </c>
      <c r="CR67" s="59">
        <f t="shared" si="134"/>
        <v>6.25</v>
      </c>
      <c r="CS67" s="59">
        <f t="shared" si="134"/>
        <v>6.25</v>
      </c>
      <c r="CT67" s="59">
        <f t="shared" si="134"/>
        <v>6.25</v>
      </c>
      <c r="CU67" s="59">
        <f t="shared" si="134"/>
        <v>6.25</v>
      </c>
      <c r="CV67" s="59">
        <f t="shared" si="134"/>
        <v>6.25</v>
      </c>
      <c r="CW67" s="59">
        <f t="shared" si="134"/>
        <v>6.25</v>
      </c>
      <c r="CX67" s="59">
        <f t="shared" si="134"/>
        <v>6.25</v>
      </c>
      <c r="CY67" s="59">
        <f t="shared" si="134"/>
        <v>6.25</v>
      </c>
      <c r="CZ67" s="59">
        <f t="shared" si="134"/>
        <v>6.25</v>
      </c>
      <c r="DA67" s="59">
        <f t="shared" si="134"/>
        <v>6.25</v>
      </c>
      <c r="DB67" s="110"/>
    </row>
    <row r="68" spans="2:106" ht="14.1" customHeight="1">
      <c r="B68" s="61">
        <f>ROUND((DAY(D68)*24*60+HOUR(D68)*60+MINUTE(D68))/60,2)</f>
        <v>10.75</v>
      </c>
      <c r="C68" s="62">
        <f>ROUND((DAY(F68)*24*60+HOUR(F68)*60+MINUTE(F68))/60,2)</f>
        <v>19.5</v>
      </c>
      <c r="D68" s="63">
        <f>D65+TIME(0,15,0)</f>
        <v>0.4479166666666668</v>
      </c>
      <c r="E68" s="64" t="s">
        <v>96</v>
      </c>
      <c r="F68" s="65">
        <f>F65+TIME(0,15,0)</f>
        <v>0.81249999999999978</v>
      </c>
      <c r="G68" s="66" t="s">
        <v>43</v>
      </c>
      <c r="H68" s="67">
        <f t="shared" si="126"/>
        <v>22</v>
      </c>
      <c r="I68" s="71" t="str">
        <f t="shared" ref="I68:BT68" si="135">IF(I$43&lt;$B68,"***",IF(I$43=$B68,0,IF(I$42=1,H68,H68+0.25)))</f>
        <v>***</v>
      </c>
      <c r="J68" s="68" t="str">
        <f t="shared" si="135"/>
        <v>***</v>
      </c>
      <c r="K68" s="68" t="str">
        <f t="shared" si="135"/>
        <v>***</v>
      </c>
      <c r="L68" s="68" t="str">
        <f t="shared" si="135"/>
        <v>***</v>
      </c>
      <c r="M68" s="68" t="str">
        <f t="shared" si="135"/>
        <v>***</v>
      </c>
      <c r="N68" s="68" t="str">
        <f t="shared" si="135"/>
        <v>***</v>
      </c>
      <c r="O68" s="68" t="str">
        <f t="shared" si="135"/>
        <v>***</v>
      </c>
      <c r="P68" s="68">
        <f t="shared" si="135"/>
        <v>0</v>
      </c>
      <c r="Q68" s="68">
        <f t="shared" si="135"/>
        <v>0.25</v>
      </c>
      <c r="R68" s="68">
        <f t="shared" si="135"/>
        <v>0.5</v>
      </c>
      <c r="S68" s="68">
        <f t="shared" si="135"/>
        <v>0.75</v>
      </c>
      <c r="T68" s="68">
        <f t="shared" si="135"/>
        <v>1</v>
      </c>
      <c r="U68" s="68">
        <f t="shared" si="135"/>
        <v>1.25</v>
      </c>
      <c r="V68" s="68">
        <f t="shared" si="135"/>
        <v>1.25</v>
      </c>
      <c r="W68" s="68">
        <f t="shared" si="135"/>
        <v>1.25</v>
      </c>
      <c r="X68" s="68">
        <f t="shared" si="135"/>
        <v>1.25</v>
      </c>
      <c r="Y68" s="68">
        <f t="shared" si="135"/>
        <v>1.25</v>
      </c>
      <c r="Z68" s="68">
        <f t="shared" si="135"/>
        <v>1.5</v>
      </c>
      <c r="AA68" s="68">
        <f t="shared" si="135"/>
        <v>1.75</v>
      </c>
      <c r="AB68" s="68">
        <f t="shared" si="135"/>
        <v>2</v>
      </c>
      <c r="AC68" s="68">
        <f t="shared" si="135"/>
        <v>2.25</v>
      </c>
      <c r="AD68" s="68">
        <f t="shared" si="135"/>
        <v>2.5</v>
      </c>
      <c r="AE68" s="68">
        <f t="shared" si="135"/>
        <v>2.75</v>
      </c>
      <c r="AF68" s="68">
        <f t="shared" si="135"/>
        <v>3</v>
      </c>
      <c r="AG68" s="68">
        <f t="shared" si="135"/>
        <v>3.25</v>
      </c>
      <c r="AH68" s="68">
        <f t="shared" si="135"/>
        <v>3.5</v>
      </c>
      <c r="AI68" s="68">
        <f t="shared" si="135"/>
        <v>3.75</v>
      </c>
      <c r="AJ68" s="68">
        <f t="shared" si="135"/>
        <v>4</v>
      </c>
      <c r="AK68" s="68">
        <f t="shared" si="135"/>
        <v>4.25</v>
      </c>
      <c r="AL68" s="68">
        <f t="shared" si="135"/>
        <v>4.5</v>
      </c>
      <c r="AM68" s="68">
        <f t="shared" si="135"/>
        <v>4.75</v>
      </c>
      <c r="AN68" s="68">
        <f t="shared" si="135"/>
        <v>5</v>
      </c>
      <c r="AO68" s="68">
        <f t="shared" si="135"/>
        <v>5.25</v>
      </c>
      <c r="AP68" s="68">
        <f t="shared" si="135"/>
        <v>5.5</v>
      </c>
      <c r="AQ68" s="68">
        <f t="shared" si="135"/>
        <v>5.75</v>
      </c>
      <c r="AR68" s="68">
        <f t="shared" si="135"/>
        <v>6</v>
      </c>
      <c r="AS68" s="68">
        <f t="shared" si="135"/>
        <v>6</v>
      </c>
      <c r="AT68" s="68">
        <f t="shared" si="135"/>
        <v>6.25</v>
      </c>
      <c r="AU68" s="68">
        <f t="shared" si="135"/>
        <v>6.5</v>
      </c>
      <c r="AV68" s="68">
        <f t="shared" si="135"/>
        <v>6.75</v>
      </c>
      <c r="AW68" s="68">
        <f t="shared" si="135"/>
        <v>7</v>
      </c>
      <c r="AX68" s="68">
        <f t="shared" si="135"/>
        <v>7.25</v>
      </c>
      <c r="AY68" s="68">
        <f t="shared" si="135"/>
        <v>7.5</v>
      </c>
      <c r="AZ68" s="68">
        <f t="shared" si="135"/>
        <v>7.5</v>
      </c>
      <c r="BA68" s="68">
        <f t="shared" si="135"/>
        <v>7.5</v>
      </c>
      <c r="BB68" s="68">
        <f t="shared" si="135"/>
        <v>7.75</v>
      </c>
      <c r="BC68" s="68">
        <f t="shared" si="135"/>
        <v>8</v>
      </c>
      <c r="BD68" s="68">
        <f t="shared" si="135"/>
        <v>8.25</v>
      </c>
      <c r="BE68" s="68">
        <f t="shared" si="135"/>
        <v>8.5</v>
      </c>
      <c r="BF68" s="68">
        <f t="shared" si="135"/>
        <v>8.75</v>
      </c>
      <c r="BG68" s="68">
        <f t="shared" si="135"/>
        <v>9</v>
      </c>
      <c r="BH68" s="68">
        <f t="shared" si="135"/>
        <v>9.25</v>
      </c>
      <c r="BI68" s="69">
        <f t="shared" si="135"/>
        <v>9.5</v>
      </c>
      <c r="BJ68" s="68">
        <f t="shared" si="135"/>
        <v>9.5</v>
      </c>
      <c r="BK68" s="68">
        <f t="shared" si="135"/>
        <v>9.75</v>
      </c>
      <c r="BL68" s="68">
        <f t="shared" si="135"/>
        <v>10</v>
      </c>
      <c r="BM68" s="68">
        <f t="shared" si="135"/>
        <v>10.25</v>
      </c>
      <c r="BN68" s="68">
        <f t="shared" si="135"/>
        <v>10.5</v>
      </c>
      <c r="BO68" s="68">
        <f t="shared" si="135"/>
        <v>10.75</v>
      </c>
      <c r="BP68" s="68">
        <f t="shared" si="135"/>
        <v>11</v>
      </c>
      <c r="BQ68" s="68">
        <f t="shared" si="135"/>
        <v>11.25</v>
      </c>
      <c r="BR68" s="68">
        <f t="shared" si="135"/>
        <v>11.5</v>
      </c>
      <c r="BS68" s="68">
        <f t="shared" si="135"/>
        <v>11.75</v>
      </c>
      <c r="BT68" s="68">
        <f t="shared" si="135"/>
        <v>12</v>
      </c>
      <c r="BU68" s="68">
        <f t="shared" ref="BU68:DA68" si="136">IF(BU$43&lt;$B68,"***",IF(BU$43=$B68,0,IF(BU$42=1,BT68,BT68+0.25)))</f>
        <v>12.25</v>
      </c>
      <c r="BV68" s="68">
        <f t="shared" si="136"/>
        <v>12.5</v>
      </c>
      <c r="BW68" s="68">
        <f t="shared" si="136"/>
        <v>12.75</v>
      </c>
      <c r="BX68" s="68">
        <f t="shared" si="136"/>
        <v>13</v>
      </c>
      <c r="BY68" s="68">
        <f t="shared" si="136"/>
        <v>13.25</v>
      </c>
      <c r="BZ68" s="68">
        <f t="shared" si="136"/>
        <v>13.5</v>
      </c>
      <c r="CA68" s="68">
        <f t="shared" si="136"/>
        <v>13.75</v>
      </c>
      <c r="CB68" s="68">
        <f t="shared" si="136"/>
        <v>13.75</v>
      </c>
      <c r="CC68" s="68">
        <f t="shared" si="136"/>
        <v>13.75</v>
      </c>
      <c r="CD68" s="68">
        <f t="shared" si="136"/>
        <v>14</v>
      </c>
      <c r="CE68" s="68">
        <f t="shared" si="136"/>
        <v>14.25</v>
      </c>
      <c r="CF68" s="68">
        <f t="shared" si="136"/>
        <v>14.5</v>
      </c>
      <c r="CG68" s="68">
        <f t="shared" si="136"/>
        <v>14.75</v>
      </c>
      <c r="CH68" s="68">
        <f t="shared" si="136"/>
        <v>15</v>
      </c>
      <c r="CI68" s="68">
        <f t="shared" si="136"/>
        <v>15.25</v>
      </c>
      <c r="CJ68" s="68">
        <f t="shared" si="136"/>
        <v>15.5</v>
      </c>
      <c r="CK68" s="68">
        <f t="shared" si="136"/>
        <v>15.75</v>
      </c>
      <c r="CL68" s="68">
        <f t="shared" si="136"/>
        <v>16</v>
      </c>
      <c r="CM68" s="68">
        <f t="shared" si="136"/>
        <v>16.25</v>
      </c>
      <c r="CN68" s="68">
        <f t="shared" si="136"/>
        <v>16.5</v>
      </c>
      <c r="CO68" s="68">
        <f t="shared" si="136"/>
        <v>16.75</v>
      </c>
      <c r="CP68" s="68">
        <f t="shared" si="136"/>
        <v>17</v>
      </c>
      <c r="CQ68" s="68">
        <f t="shared" si="136"/>
        <v>17.25</v>
      </c>
      <c r="CR68" s="68">
        <f t="shared" si="136"/>
        <v>17.5</v>
      </c>
      <c r="CS68" s="68">
        <f t="shared" si="136"/>
        <v>17.75</v>
      </c>
      <c r="CT68" s="68">
        <f t="shared" si="136"/>
        <v>18</v>
      </c>
      <c r="CU68" s="68">
        <f t="shared" si="136"/>
        <v>18.25</v>
      </c>
      <c r="CV68" s="68">
        <f t="shared" si="136"/>
        <v>18.5</v>
      </c>
      <c r="CW68" s="68">
        <f t="shared" si="136"/>
        <v>18.75</v>
      </c>
      <c r="CX68" s="68">
        <f t="shared" si="136"/>
        <v>19</v>
      </c>
      <c r="CY68" s="68">
        <f t="shared" si="136"/>
        <v>19.25</v>
      </c>
      <c r="CZ68" s="68">
        <f t="shared" si="136"/>
        <v>19.25</v>
      </c>
      <c r="DA68" s="68">
        <f t="shared" si="136"/>
        <v>19.25</v>
      </c>
      <c r="DB68" s="111"/>
    </row>
    <row r="69" spans="2:106" ht="14.1" customHeight="1">
      <c r="B69" s="31"/>
      <c r="C69" s="32"/>
      <c r="D69" s="33"/>
      <c r="E69" s="4"/>
      <c r="F69" s="34"/>
      <c r="G69" s="5" t="s">
        <v>32</v>
      </c>
      <c r="H69" s="35">
        <f t="shared" si="126"/>
        <v>23</v>
      </c>
      <c r="I69" s="54" t="str">
        <f t="shared" ref="I69:AN69" si="137">IF(I68="***","",IF(I68&gt;$G$45,INT((I68-$G$45)/0.25)*0.25,0))</f>
        <v/>
      </c>
      <c r="J69" s="30" t="str">
        <f t="shared" si="137"/>
        <v/>
      </c>
      <c r="K69" s="30" t="str">
        <f t="shared" si="137"/>
        <v/>
      </c>
      <c r="L69" s="30" t="str">
        <f t="shared" si="137"/>
        <v/>
      </c>
      <c r="M69" s="30" t="str">
        <f t="shared" si="137"/>
        <v/>
      </c>
      <c r="N69" s="30" t="str">
        <f t="shared" si="137"/>
        <v/>
      </c>
      <c r="O69" s="30" t="str">
        <f t="shared" si="137"/>
        <v/>
      </c>
      <c r="P69" s="30">
        <f t="shared" si="137"/>
        <v>0</v>
      </c>
      <c r="Q69" s="30">
        <f t="shared" si="137"/>
        <v>0</v>
      </c>
      <c r="R69" s="30">
        <f t="shared" si="137"/>
        <v>0</v>
      </c>
      <c r="S69" s="30">
        <f t="shared" si="137"/>
        <v>0</v>
      </c>
      <c r="T69" s="30">
        <f t="shared" si="137"/>
        <v>0</v>
      </c>
      <c r="U69" s="30">
        <f t="shared" si="137"/>
        <v>0</v>
      </c>
      <c r="V69" s="30">
        <f t="shared" si="137"/>
        <v>0</v>
      </c>
      <c r="W69" s="30">
        <f t="shared" si="137"/>
        <v>0</v>
      </c>
      <c r="X69" s="30">
        <f t="shared" si="137"/>
        <v>0</v>
      </c>
      <c r="Y69" s="30">
        <f t="shared" si="137"/>
        <v>0</v>
      </c>
      <c r="Z69" s="30">
        <f t="shared" si="137"/>
        <v>0</v>
      </c>
      <c r="AA69" s="30">
        <f t="shared" si="137"/>
        <v>0</v>
      </c>
      <c r="AB69" s="30">
        <f t="shared" si="137"/>
        <v>0</v>
      </c>
      <c r="AC69" s="30">
        <f t="shared" si="137"/>
        <v>0</v>
      </c>
      <c r="AD69" s="30">
        <f t="shared" si="137"/>
        <v>0</v>
      </c>
      <c r="AE69" s="30">
        <f t="shared" si="137"/>
        <v>0</v>
      </c>
      <c r="AF69" s="30">
        <f t="shared" si="137"/>
        <v>0</v>
      </c>
      <c r="AG69" s="30">
        <f t="shared" si="137"/>
        <v>0</v>
      </c>
      <c r="AH69" s="30">
        <f t="shared" si="137"/>
        <v>0</v>
      </c>
      <c r="AI69" s="30">
        <f t="shared" si="137"/>
        <v>0</v>
      </c>
      <c r="AJ69" s="30">
        <f t="shared" si="137"/>
        <v>0</v>
      </c>
      <c r="AK69" s="30">
        <f t="shared" si="137"/>
        <v>0</v>
      </c>
      <c r="AL69" s="30">
        <f t="shared" si="137"/>
        <v>0</v>
      </c>
      <c r="AM69" s="30">
        <f t="shared" si="137"/>
        <v>0</v>
      </c>
      <c r="AN69" s="30">
        <f t="shared" si="137"/>
        <v>0</v>
      </c>
      <c r="AO69" s="30">
        <f t="shared" ref="AO69:BT69" si="138">IF(AO68="***","",IF(AO68&gt;$G$45,INT((AO68-$G$45)/0.25)*0.25,0))</f>
        <v>0</v>
      </c>
      <c r="AP69" s="30">
        <f t="shared" si="138"/>
        <v>0</v>
      </c>
      <c r="AQ69" s="30">
        <f t="shared" si="138"/>
        <v>0</v>
      </c>
      <c r="AR69" s="30">
        <f t="shared" si="138"/>
        <v>0</v>
      </c>
      <c r="AS69" s="30">
        <f t="shared" si="138"/>
        <v>0</v>
      </c>
      <c r="AT69" s="30">
        <f t="shared" si="138"/>
        <v>0</v>
      </c>
      <c r="AU69" s="30">
        <f t="shared" si="138"/>
        <v>0</v>
      </c>
      <c r="AV69" s="30">
        <f t="shared" si="138"/>
        <v>0</v>
      </c>
      <c r="AW69" s="30">
        <f t="shared" si="138"/>
        <v>0</v>
      </c>
      <c r="AX69" s="30">
        <f t="shared" si="138"/>
        <v>0</v>
      </c>
      <c r="AY69" s="30">
        <f t="shared" si="138"/>
        <v>0</v>
      </c>
      <c r="AZ69" s="30">
        <f t="shared" si="138"/>
        <v>0</v>
      </c>
      <c r="BA69" s="30">
        <f t="shared" si="138"/>
        <v>0</v>
      </c>
      <c r="BB69" s="30">
        <f t="shared" si="138"/>
        <v>0</v>
      </c>
      <c r="BC69" s="30">
        <f t="shared" si="138"/>
        <v>0.25</v>
      </c>
      <c r="BD69" s="30">
        <f t="shared" si="138"/>
        <v>0.5</v>
      </c>
      <c r="BE69" s="30">
        <f t="shared" si="138"/>
        <v>0.75</v>
      </c>
      <c r="BF69" s="30">
        <f t="shared" si="138"/>
        <v>1</v>
      </c>
      <c r="BG69" s="30">
        <f t="shared" si="138"/>
        <v>1.25</v>
      </c>
      <c r="BH69" s="30">
        <f t="shared" si="138"/>
        <v>1.5</v>
      </c>
      <c r="BI69" s="45">
        <f t="shared" si="138"/>
        <v>1.75</v>
      </c>
      <c r="BJ69" s="30">
        <f t="shared" si="138"/>
        <v>1.75</v>
      </c>
      <c r="BK69" s="30">
        <f t="shared" si="138"/>
        <v>2</v>
      </c>
      <c r="BL69" s="30">
        <f t="shared" si="138"/>
        <v>2.25</v>
      </c>
      <c r="BM69" s="30">
        <f t="shared" si="138"/>
        <v>2.5</v>
      </c>
      <c r="BN69" s="30">
        <f t="shared" si="138"/>
        <v>2.75</v>
      </c>
      <c r="BO69" s="30">
        <f t="shared" si="138"/>
        <v>3</v>
      </c>
      <c r="BP69" s="30">
        <f t="shared" si="138"/>
        <v>3.25</v>
      </c>
      <c r="BQ69" s="30">
        <f t="shared" si="138"/>
        <v>3.5</v>
      </c>
      <c r="BR69" s="30">
        <f t="shared" si="138"/>
        <v>3.75</v>
      </c>
      <c r="BS69" s="30">
        <f t="shared" si="138"/>
        <v>4</v>
      </c>
      <c r="BT69" s="30">
        <f t="shared" si="138"/>
        <v>4.25</v>
      </c>
      <c r="BU69" s="30">
        <f t="shared" ref="BU69:CZ69" si="139">IF(BU68="***","",IF(BU68&gt;$G$45,INT((BU68-$G$45)/0.25)*0.25,0))</f>
        <v>4.5</v>
      </c>
      <c r="BV69" s="30">
        <f t="shared" si="139"/>
        <v>4.75</v>
      </c>
      <c r="BW69" s="30">
        <f t="shared" si="139"/>
        <v>5</v>
      </c>
      <c r="BX69" s="30">
        <f t="shared" si="139"/>
        <v>5.25</v>
      </c>
      <c r="BY69" s="30">
        <f t="shared" si="139"/>
        <v>5.5</v>
      </c>
      <c r="BZ69" s="30">
        <f t="shared" si="139"/>
        <v>5.75</v>
      </c>
      <c r="CA69" s="30">
        <f t="shared" si="139"/>
        <v>6</v>
      </c>
      <c r="CB69" s="30">
        <f t="shared" si="139"/>
        <v>6</v>
      </c>
      <c r="CC69" s="30">
        <f t="shared" si="139"/>
        <v>6</v>
      </c>
      <c r="CD69" s="30">
        <f t="shared" si="139"/>
        <v>6.25</v>
      </c>
      <c r="CE69" s="30">
        <f t="shared" si="139"/>
        <v>6.5</v>
      </c>
      <c r="CF69" s="30">
        <f t="shared" si="139"/>
        <v>6.75</v>
      </c>
      <c r="CG69" s="30">
        <f t="shared" si="139"/>
        <v>7</v>
      </c>
      <c r="CH69" s="30">
        <f t="shared" si="139"/>
        <v>7.25</v>
      </c>
      <c r="CI69" s="30">
        <f t="shared" si="139"/>
        <v>7.5</v>
      </c>
      <c r="CJ69" s="30">
        <f t="shared" si="139"/>
        <v>7.75</v>
      </c>
      <c r="CK69" s="30">
        <f t="shared" si="139"/>
        <v>8</v>
      </c>
      <c r="CL69" s="30">
        <f t="shared" si="139"/>
        <v>8.25</v>
      </c>
      <c r="CM69" s="30">
        <f t="shared" si="139"/>
        <v>8.5</v>
      </c>
      <c r="CN69" s="30">
        <f t="shared" si="139"/>
        <v>8.75</v>
      </c>
      <c r="CO69" s="30">
        <f t="shared" si="139"/>
        <v>9</v>
      </c>
      <c r="CP69" s="30">
        <f t="shared" si="139"/>
        <v>9.25</v>
      </c>
      <c r="CQ69" s="30">
        <f t="shared" si="139"/>
        <v>9.5</v>
      </c>
      <c r="CR69" s="30">
        <f t="shared" si="139"/>
        <v>9.75</v>
      </c>
      <c r="CS69" s="30">
        <f t="shared" si="139"/>
        <v>10</v>
      </c>
      <c r="CT69" s="30">
        <f t="shared" si="139"/>
        <v>10.25</v>
      </c>
      <c r="CU69" s="30">
        <f t="shared" si="139"/>
        <v>10.5</v>
      </c>
      <c r="CV69" s="30">
        <f t="shared" si="139"/>
        <v>10.75</v>
      </c>
      <c r="CW69" s="30">
        <f t="shared" si="139"/>
        <v>11</v>
      </c>
      <c r="CX69" s="30">
        <f t="shared" si="139"/>
        <v>11.25</v>
      </c>
      <c r="CY69" s="30">
        <f t="shared" si="139"/>
        <v>11.5</v>
      </c>
      <c r="CZ69" s="30">
        <f t="shared" si="139"/>
        <v>11.5</v>
      </c>
      <c r="DA69" s="30">
        <f>IF(DA68="***","",IF(DA68&gt;$G$45,INT((DA68-$G$45)/0.25)*0.25,0))</f>
        <v>11.5</v>
      </c>
      <c r="DB69" s="109"/>
    </row>
    <row r="70" spans="2:106" ht="14.1" customHeight="1">
      <c r="B70" s="55"/>
      <c r="C70" s="56"/>
      <c r="D70" s="33"/>
      <c r="E70" s="4"/>
      <c r="F70" s="34"/>
      <c r="G70" s="57" t="s">
        <v>33</v>
      </c>
      <c r="H70" s="58">
        <f t="shared" si="126"/>
        <v>24</v>
      </c>
      <c r="I70" s="70" t="str">
        <f t="shared" ref="I70:AN70" si="140">IF(OR(I68=0,I68="***"),"",IF(I$43&lt;22.25,"",IF(I$43&gt;29,H70,SUM(H70,I68,-H68))))</f>
        <v/>
      </c>
      <c r="J70" s="59" t="str">
        <f t="shared" si="140"/>
        <v/>
      </c>
      <c r="K70" s="59" t="str">
        <f t="shared" si="140"/>
        <v/>
      </c>
      <c r="L70" s="59" t="str">
        <f t="shared" si="140"/>
        <v/>
      </c>
      <c r="M70" s="59" t="str">
        <f t="shared" si="140"/>
        <v/>
      </c>
      <c r="N70" s="59" t="str">
        <f t="shared" si="140"/>
        <v/>
      </c>
      <c r="O70" s="59" t="str">
        <f t="shared" si="140"/>
        <v/>
      </c>
      <c r="P70" s="59" t="str">
        <f t="shared" si="140"/>
        <v/>
      </c>
      <c r="Q70" s="59" t="str">
        <f t="shared" si="140"/>
        <v/>
      </c>
      <c r="R70" s="59" t="str">
        <f t="shared" si="140"/>
        <v/>
      </c>
      <c r="S70" s="59" t="str">
        <f t="shared" si="140"/>
        <v/>
      </c>
      <c r="T70" s="59" t="str">
        <f t="shared" si="140"/>
        <v/>
      </c>
      <c r="U70" s="59" t="str">
        <f t="shared" si="140"/>
        <v/>
      </c>
      <c r="V70" s="59" t="str">
        <f t="shared" si="140"/>
        <v/>
      </c>
      <c r="W70" s="59" t="str">
        <f t="shared" si="140"/>
        <v/>
      </c>
      <c r="X70" s="59" t="str">
        <f t="shared" si="140"/>
        <v/>
      </c>
      <c r="Y70" s="59" t="str">
        <f t="shared" si="140"/>
        <v/>
      </c>
      <c r="Z70" s="59" t="str">
        <f t="shared" si="140"/>
        <v/>
      </c>
      <c r="AA70" s="59" t="str">
        <f t="shared" si="140"/>
        <v/>
      </c>
      <c r="AB70" s="59" t="str">
        <f t="shared" si="140"/>
        <v/>
      </c>
      <c r="AC70" s="59" t="str">
        <f t="shared" si="140"/>
        <v/>
      </c>
      <c r="AD70" s="59" t="str">
        <f t="shared" si="140"/>
        <v/>
      </c>
      <c r="AE70" s="59" t="str">
        <f t="shared" si="140"/>
        <v/>
      </c>
      <c r="AF70" s="59" t="str">
        <f t="shared" si="140"/>
        <v/>
      </c>
      <c r="AG70" s="59" t="str">
        <f t="shared" si="140"/>
        <v/>
      </c>
      <c r="AH70" s="59" t="str">
        <f t="shared" si="140"/>
        <v/>
      </c>
      <c r="AI70" s="59" t="str">
        <f t="shared" si="140"/>
        <v/>
      </c>
      <c r="AJ70" s="59" t="str">
        <f t="shared" si="140"/>
        <v/>
      </c>
      <c r="AK70" s="59" t="str">
        <f t="shared" si="140"/>
        <v/>
      </c>
      <c r="AL70" s="59" t="str">
        <f t="shared" si="140"/>
        <v/>
      </c>
      <c r="AM70" s="59" t="str">
        <f t="shared" si="140"/>
        <v/>
      </c>
      <c r="AN70" s="59" t="str">
        <f t="shared" si="140"/>
        <v/>
      </c>
      <c r="AO70" s="59" t="str">
        <f t="shared" ref="AO70:BT70" si="141">IF(OR(AO68=0,AO68="***"),"",IF(AO$43&lt;22.25,"",IF(AO$43&gt;29,AN70,SUM(AN70,AO68,-AN68))))</f>
        <v/>
      </c>
      <c r="AP70" s="59" t="str">
        <f t="shared" si="141"/>
        <v/>
      </c>
      <c r="AQ70" s="59" t="str">
        <f t="shared" si="141"/>
        <v/>
      </c>
      <c r="AR70" s="59" t="str">
        <f t="shared" si="141"/>
        <v/>
      </c>
      <c r="AS70" s="59" t="str">
        <f t="shared" si="141"/>
        <v/>
      </c>
      <c r="AT70" s="59" t="str">
        <f t="shared" si="141"/>
        <v/>
      </c>
      <c r="AU70" s="59" t="str">
        <f t="shared" si="141"/>
        <v/>
      </c>
      <c r="AV70" s="59" t="str">
        <f t="shared" si="141"/>
        <v/>
      </c>
      <c r="AW70" s="59" t="str">
        <f t="shared" si="141"/>
        <v/>
      </c>
      <c r="AX70" s="59" t="str">
        <f t="shared" si="141"/>
        <v/>
      </c>
      <c r="AY70" s="59" t="str">
        <f t="shared" si="141"/>
        <v/>
      </c>
      <c r="AZ70" s="59" t="str">
        <f t="shared" si="141"/>
        <v/>
      </c>
      <c r="BA70" s="59" t="str">
        <f t="shared" si="141"/>
        <v/>
      </c>
      <c r="BB70" s="59" t="str">
        <f t="shared" si="141"/>
        <v/>
      </c>
      <c r="BC70" s="59" t="str">
        <f t="shared" si="141"/>
        <v/>
      </c>
      <c r="BD70" s="59" t="str">
        <f t="shared" si="141"/>
        <v/>
      </c>
      <c r="BE70" s="59" t="str">
        <f t="shared" si="141"/>
        <v/>
      </c>
      <c r="BF70" s="59" t="str">
        <f t="shared" si="141"/>
        <v/>
      </c>
      <c r="BG70" s="59" t="str">
        <f t="shared" si="141"/>
        <v/>
      </c>
      <c r="BH70" s="59" t="str">
        <f t="shared" si="141"/>
        <v/>
      </c>
      <c r="BI70" s="60" t="str">
        <f t="shared" si="141"/>
        <v/>
      </c>
      <c r="BJ70" s="59">
        <f t="shared" si="141"/>
        <v>0</v>
      </c>
      <c r="BK70" s="59">
        <f t="shared" si="141"/>
        <v>0.25</v>
      </c>
      <c r="BL70" s="59">
        <f t="shared" si="141"/>
        <v>0.5</v>
      </c>
      <c r="BM70" s="59">
        <f t="shared" si="141"/>
        <v>0.75</v>
      </c>
      <c r="BN70" s="59">
        <f t="shared" si="141"/>
        <v>1</v>
      </c>
      <c r="BO70" s="59">
        <f t="shared" si="141"/>
        <v>1.25</v>
      </c>
      <c r="BP70" s="59">
        <f t="shared" si="141"/>
        <v>1.5</v>
      </c>
      <c r="BQ70" s="59">
        <f t="shared" si="141"/>
        <v>1.75</v>
      </c>
      <c r="BR70" s="59">
        <f t="shared" si="141"/>
        <v>2</v>
      </c>
      <c r="BS70" s="59">
        <f t="shared" si="141"/>
        <v>2.25</v>
      </c>
      <c r="BT70" s="59">
        <f t="shared" si="141"/>
        <v>2.5</v>
      </c>
      <c r="BU70" s="59">
        <f t="shared" ref="BU70:DA70" si="142">IF(OR(BU68=0,BU68="***"),"",IF(BU$43&lt;22.25,"",IF(BU$43&gt;29,BT70,SUM(BT70,BU68,-BT68))))</f>
        <v>2.75</v>
      </c>
      <c r="BV70" s="59">
        <f t="shared" si="142"/>
        <v>3</v>
      </c>
      <c r="BW70" s="59">
        <f t="shared" si="142"/>
        <v>3.25</v>
      </c>
      <c r="BX70" s="59">
        <f t="shared" si="142"/>
        <v>3.5</v>
      </c>
      <c r="BY70" s="59">
        <f t="shared" si="142"/>
        <v>3.75</v>
      </c>
      <c r="BZ70" s="59">
        <f t="shared" si="142"/>
        <v>4</v>
      </c>
      <c r="CA70" s="59">
        <f t="shared" si="142"/>
        <v>4.25</v>
      </c>
      <c r="CB70" s="59">
        <f t="shared" si="142"/>
        <v>4.25</v>
      </c>
      <c r="CC70" s="59">
        <f t="shared" si="142"/>
        <v>4.25</v>
      </c>
      <c r="CD70" s="59">
        <f t="shared" si="142"/>
        <v>4.5</v>
      </c>
      <c r="CE70" s="59">
        <f t="shared" si="142"/>
        <v>4.75</v>
      </c>
      <c r="CF70" s="59">
        <f t="shared" si="142"/>
        <v>5</v>
      </c>
      <c r="CG70" s="59">
        <f t="shared" si="142"/>
        <v>5.25</v>
      </c>
      <c r="CH70" s="59">
        <f t="shared" si="142"/>
        <v>5.5</v>
      </c>
      <c r="CI70" s="59">
        <f t="shared" si="142"/>
        <v>5.75</v>
      </c>
      <c r="CJ70" s="59">
        <f t="shared" si="142"/>
        <v>6</v>
      </c>
      <c r="CK70" s="59">
        <f t="shared" si="142"/>
        <v>6.25</v>
      </c>
      <c r="CL70" s="59">
        <f t="shared" si="142"/>
        <v>6.25</v>
      </c>
      <c r="CM70" s="59">
        <f t="shared" si="142"/>
        <v>6.25</v>
      </c>
      <c r="CN70" s="59">
        <f t="shared" si="142"/>
        <v>6.25</v>
      </c>
      <c r="CO70" s="59">
        <f t="shared" si="142"/>
        <v>6.25</v>
      </c>
      <c r="CP70" s="59">
        <f t="shared" si="142"/>
        <v>6.25</v>
      </c>
      <c r="CQ70" s="59">
        <f t="shared" si="142"/>
        <v>6.25</v>
      </c>
      <c r="CR70" s="59">
        <f t="shared" si="142"/>
        <v>6.25</v>
      </c>
      <c r="CS70" s="59">
        <f t="shared" si="142"/>
        <v>6.25</v>
      </c>
      <c r="CT70" s="59">
        <f t="shared" si="142"/>
        <v>6.25</v>
      </c>
      <c r="CU70" s="59">
        <f t="shared" si="142"/>
        <v>6.25</v>
      </c>
      <c r="CV70" s="59">
        <f t="shared" si="142"/>
        <v>6.25</v>
      </c>
      <c r="CW70" s="59">
        <f t="shared" si="142"/>
        <v>6.25</v>
      </c>
      <c r="CX70" s="59">
        <f t="shared" si="142"/>
        <v>6.25</v>
      </c>
      <c r="CY70" s="59">
        <f t="shared" si="142"/>
        <v>6.25</v>
      </c>
      <c r="CZ70" s="59">
        <f t="shared" si="142"/>
        <v>6.25</v>
      </c>
      <c r="DA70" s="59">
        <f t="shared" si="142"/>
        <v>6.25</v>
      </c>
      <c r="DB70" s="110"/>
    </row>
    <row r="71" spans="2:106" ht="14.1" customHeight="1">
      <c r="B71" s="61">
        <f>ROUND((DAY(D71)*24*60+HOUR(D71)*60+MINUTE(D71))/60,2)</f>
        <v>11</v>
      </c>
      <c r="C71" s="62">
        <f>ROUND((DAY(F71)*24*60+HOUR(F71)*60+MINUTE(F71))/60,2)</f>
        <v>19.75</v>
      </c>
      <c r="D71" s="63">
        <f>D68+TIME(0,15,0)</f>
        <v>0.45833333333333348</v>
      </c>
      <c r="E71" s="64" t="s">
        <v>96</v>
      </c>
      <c r="F71" s="65">
        <f>F68+TIME(0,15,0)</f>
        <v>0.82291666666666641</v>
      </c>
      <c r="G71" s="66" t="s">
        <v>43</v>
      </c>
      <c r="H71" s="67">
        <f t="shared" si="126"/>
        <v>25</v>
      </c>
      <c r="I71" s="71" t="str">
        <f t="shared" ref="I71:BT71" si="143">IF(I$43&lt;$B71,"***",IF(I$43=$B71,0,IF(I$42=1,H71,H71+0.25)))</f>
        <v>***</v>
      </c>
      <c r="J71" s="68" t="str">
        <f t="shared" si="143"/>
        <v>***</v>
      </c>
      <c r="K71" s="68" t="str">
        <f t="shared" si="143"/>
        <v>***</v>
      </c>
      <c r="L71" s="68" t="str">
        <f t="shared" si="143"/>
        <v>***</v>
      </c>
      <c r="M71" s="68" t="str">
        <f t="shared" si="143"/>
        <v>***</v>
      </c>
      <c r="N71" s="68" t="str">
        <f t="shared" si="143"/>
        <v>***</v>
      </c>
      <c r="O71" s="68" t="str">
        <f t="shared" si="143"/>
        <v>***</v>
      </c>
      <c r="P71" s="68" t="str">
        <f t="shared" si="143"/>
        <v>***</v>
      </c>
      <c r="Q71" s="68">
        <f t="shared" si="143"/>
        <v>0</v>
      </c>
      <c r="R71" s="68">
        <f t="shared" si="143"/>
        <v>0.25</v>
      </c>
      <c r="S71" s="68">
        <f t="shared" si="143"/>
        <v>0.5</v>
      </c>
      <c r="T71" s="68">
        <f t="shared" si="143"/>
        <v>0.75</v>
      </c>
      <c r="U71" s="68">
        <f t="shared" si="143"/>
        <v>1</v>
      </c>
      <c r="V71" s="68">
        <f t="shared" si="143"/>
        <v>1</v>
      </c>
      <c r="W71" s="68">
        <f t="shared" si="143"/>
        <v>1</v>
      </c>
      <c r="X71" s="68">
        <f t="shared" si="143"/>
        <v>1</v>
      </c>
      <c r="Y71" s="68">
        <f t="shared" si="143"/>
        <v>1</v>
      </c>
      <c r="Z71" s="68">
        <f t="shared" si="143"/>
        <v>1.25</v>
      </c>
      <c r="AA71" s="68">
        <f t="shared" si="143"/>
        <v>1.5</v>
      </c>
      <c r="AB71" s="68">
        <f t="shared" si="143"/>
        <v>1.75</v>
      </c>
      <c r="AC71" s="68">
        <f t="shared" si="143"/>
        <v>2</v>
      </c>
      <c r="AD71" s="68">
        <f t="shared" si="143"/>
        <v>2.25</v>
      </c>
      <c r="AE71" s="68">
        <f t="shared" si="143"/>
        <v>2.5</v>
      </c>
      <c r="AF71" s="68">
        <f t="shared" si="143"/>
        <v>2.75</v>
      </c>
      <c r="AG71" s="68">
        <f t="shared" si="143"/>
        <v>3</v>
      </c>
      <c r="AH71" s="68">
        <f t="shared" si="143"/>
        <v>3.25</v>
      </c>
      <c r="AI71" s="68">
        <f t="shared" si="143"/>
        <v>3.5</v>
      </c>
      <c r="AJ71" s="68">
        <f t="shared" si="143"/>
        <v>3.75</v>
      </c>
      <c r="AK71" s="68">
        <f t="shared" si="143"/>
        <v>4</v>
      </c>
      <c r="AL71" s="68">
        <f t="shared" si="143"/>
        <v>4.25</v>
      </c>
      <c r="AM71" s="68">
        <f t="shared" si="143"/>
        <v>4.5</v>
      </c>
      <c r="AN71" s="68">
        <f t="shared" si="143"/>
        <v>4.75</v>
      </c>
      <c r="AO71" s="68">
        <f t="shared" si="143"/>
        <v>5</v>
      </c>
      <c r="AP71" s="68">
        <f t="shared" si="143"/>
        <v>5.25</v>
      </c>
      <c r="AQ71" s="68">
        <f t="shared" si="143"/>
        <v>5.5</v>
      </c>
      <c r="AR71" s="68">
        <f t="shared" si="143"/>
        <v>5.75</v>
      </c>
      <c r="AS71" s="68">
        <f t="shared" si="143"/>
        <v>5.75</v>
      </c>
      <c r="AT71" s="68">
        <f t="shared" si="143"/>
        <v>6</v>
      </c>
      <c r="AU71" s="68">
        <f t="shared" si="143"/>
        <v>6.25</v>
      </c>
      <c r="AV71" s="68">
        <f t="shared" si="143"/>
        <v>6.5</v>
      </c>
      <c r="AW71" s="68">
        <f t="shared" si="143"/>
        <v>6.75</v>
      </c>
      <c r="AX71" s="68">
        <f t="shared" si="143"/>
        <v>7</v>
      </c>
      <c r="AY71" s="68">
        <f t="shared" si="143"/>
        <v>7.25</v>
      </c>
      <c r="AZ71" s="68">
        <f t="shared" si="143"/>
        <v>7.25</v>
      </c>
      <c r="BA71" s="68">
        <f t="shared" si="143"/>
        <v>7.25</v>
      </c>
      <c r="BB71" s="68">
        <f t="shared" si="143"/>
        <v>7.5</v>
      </c>
      <c r="BC71" s="68">
        <f t="shared" si="143"/>
        <v>7.75</v>
      </c>
      <c r="BD71" s="68">
        <f t="shared" si="143"/>
        <v>8</v>
      </c>
      <c r="BE71" s="68">
        <f t="shared" si="143"/>
        <v>8.25</v>
      </c>
      <c r="BF71" s="68">
        <f t="shared" si="143"/>
        <v>8.5</v>
      </c>
      <c r="BG71" s="68">
        <f t="shared" si="143"/>
        <v>8.75</v>
      </c>
      <c r="BH71" s="68">
        <f t="shared" si="143"/>
        <v>9</v>
      </c>
      <c r="BI71" s="69">
        <f t="shared" si="143"/>
        <v>9.25</v>
      </c>
      <c r="BJ71" s="68">
        <f t="shared" si="143"/>
        <v>9.25</v>
      </c>
      <c r="BK71" s="68">
        <f t="shared" si="143"/>
        <v>9.5</v>
      </c>
      <c r="BL71" s="68">
        <f t="shared" si="143"/>
        <v>9.75</v>
      </c>
      <c r="BM71" s="68">
        <f t="shared" si="143"/>
        <v>10</v>
      </c>
      <c r="BN71" s="68">
        <f t="shared" si="143"/>
        <v>10.25</v>
      </c>
      <c r="BO71" s="68">
        <f t="shared" si="143"/>
        <v>10.5</v>
      </c>
      <c r="BP71" s="68">
        <f t="shared" si="143"/>
        <v>10.75</v>
      </c>
      <c r="BQ71" s="68">
        <f t="shared" si="143"/>
        <v>11</v>
      </c>
      <c r="BR71" s="68">
        <f t="shared" si="143"/>
        <v>11.25</v>
      </c>
      <c r="BS71" s="68">
        <f t="shared" si="143"/>
        <v>11.5</v>
      </c>
      <c r="BT71" s="68">
        <f t="shared" si="143"/>
        <v>11.75</v>
      </c>
      <c r="BU71" s="68">
        <f t="shared" ref="BU71:DA71" si="144">IF(BU$43&lt;$B71,"***",IF(BU$43=$B71,0,IF(BU$42=1,BT71,BT71+0.25)))</f>
        <v>12</v>
      </c>
      <c r="BV71" s="68">
        <f t="shared" si="144"/>
        <v>12.25</v>
      </c>
      <c r="BW71" s="68">
        <f t="shared" si="144"/>
        <v>12.5</v>
      </c>
      <c r="BX71" s="68">
        <f t="shared" si="144"/>
        <v>12.75</v>
      </c>
      <c r="BY71" s="68">
        <f t="shared" si="144"/>
        <v>13</v>
      </c>
      <c r="BZ71" s="68">
        <f t="shared" si="144"/>
        <v>13.25</v>
      </c>
      <c r="CA71" s="68">
        <f t="shared" si="144"/>
        <v>13.5</v>
      </c>
      <c r="CB71" s="68">
        <f t="shared" si="144"/>
        <v>13.5</v>
      </c>
      <c r="CC71" s="68">
        <f t="shared" si="144"/>
        <v>13.5</v>
      </c>
      <c r="CD71" s="68">
        <f t="shared" si="144"/>
        <v>13.75</v>
      </c>
      <c r="CE71" s="68">
        <f t="shared" si="144"/>
        <v>14</v>
      </c>
      <c r="CF71" s="68">
        <f t="shared" si="144"/>
        <v>14.25</v>
      </c>
      <c r="CG71" s="68">
        <f t="shared" si="144"/>
        <v>14.5</v>
      </c>
      <c r="CH71" s="68">
        <f t="shared" si="144"/>
        <v>14.75</v>
      </c>
      <c r="CI71" s="68">
        <f t="shared" si="144"/>
        <v>15</v>
      </c>
      <c r="CJ71" s="68">
        <f t="shared" si="144"/>
        <v>15.25</v>
      </c>
      <c r="CK71" s="68">
        <f t="shared" si="144"/>
        <v>15.5</v>
      </c>
      <c r="CL71" s="68">
        <f t="shared" si="144"/>
        <v>15.75</v>
      </c>
      <c r="CM71" s="68">
        <f t="shared" si="144"/>
        <v>16</v>
      </c>
      <c r="CN71" s="68">
        <f t="shared" si="144"/>
        <v>16.25</v>
      </c>
      <c r="CO71" s="68">
        <f t="shared" si="144"/>
        <v>16.5</v>
      </c>
      <c r="CP71" s="68">
        <f t="shared" si="144"/>
        <v>16.75</v>
      </c>
      <c r="CQ71" s="68">
        <f t="shared" si="144"/>
        <v>17</v>
      </c>
      <c r="CR71" s="68">
        <f t="shared" si="144"/>
        <v>17.25</v>
      </c>
      <c r="CS71" s="68">
        <f t="shared" si="144"/>
        <v>17.5</v>
      </c>
      <c r="CT71" s="68">
        <f t="shared" si="144"/>
        <v>17.75</v>
      </c>
      <c r="CU71" s="68">
        <f t="shared" si="144"/>
        <v>18</v>
      </c>
      <c r="CV71" s="68">
        <f t="shared" si="144"/>
        <v>18.25</v>
      </c>
      <c r="CW71" s="68">
        <f t="shared" si="144"/>
        <v>18.5</v>
      </c>
      <c r="CX71" s="68">
        <f t="shared" si="144"/>
        <v>18.75</v>
      </c>
      <c r="CY71" s="68">
        <f t="shared" si="144"/>
        <v>19</v>
      </c>
      <c r="CZ71" s="68">
        <f t="shared" si="144"/>
        <v>19</v>
      </c>
      <c r="DA71" s="68">
        <f t="shared" si="144"/>
        <v>19</v>
      </c>
      <c r="DB71" s="111"/>
    </row>
    <row r="72" spans="2:106" ht="14.1" customHeight="1">
      <c r="B72" s="31"/>
      <c r="C72" s="32"/>
      <c r="D72" s="33"/>
      <c r="E72" s="4"/>
      <c r="F72" s="34"/>
      <c r="G72" s="5" t="s">
        <v>32</v>
      </c>
      <c r="H72" s="35">
        <f t="shared" si="126"/>
        <v>26</v>
      </c>
      <c r="I72" s="54" t="str">
        <f t="shared" ref="I72:AN72" si="145">IF(I71="***","",IF(I71&gt;$G$45,INT((I71-$G$45)/0.25)*0.25,0))</f>
        <v/>
      </c>
      <c r="J72" s="30" t="str">
        <f t="shared" si="145"/>
        <v/>
      </c>
      <c r="K72" s="30" t="str">
        <f t="shared" si="145"/>
        <v/>
      </c>
      <c r="L72" s="30" t="str">
        <f t="shared" si="145"/>
        <v/>
      </c>
      <c r="M72" s="30" t="str">
        <f t="shared" si="145"/>
        <v/>
      </c>
      <c r="N72" s="30" t="str">
        <f t="shared" si="145"/>
        <v/>
      </c>
      <c r="O72" s="30" t="str">
        <f t="shared" si="145"/>
        <v/>
      </c>
      <c r="P72" s="30" t="str">
        <f t="shared" si="145"/>
        <v/>
      </c>
      <c r="Q72" s="30">
        <f t="shared" si="145"/>
        <v>0</v>
      </c>
      <c r="R72" s="30">
        <f t="shared" si="145"/>
        <v>0</v>
      </c>
      <c r="S72" s="30">
        <f t="shared" si="145"/>
        <v>0</v>
      </c>
      <c r="T72" s="30">
        <f t="shared" si="145"/>
        <v>0</v>
      </c>
      <c r="U72" s="30">
        <f t="shared" si="145"/>
        <v>0</v>
      </c>
      <c r="V72" s="30">
        <f t="shared" si="145"/>
        <v>0</v>
      </c>
      <c r="W72" s="30">
        <f t="shared" si="145"/>
        <v>0</v>
      </c>
      <c r="X72" s="30">
        <f t="shared" si="145"/>
        <v>0</v>
      </c>
      <c r="Y72" s="30">
        <f t="shared" si="145"/>
        <v>0</v>
      </c>
      <c r="Z72" s="30">
        <f t="shared" si="145"/>
        <v>0</v>
      </c>
      <c r="AA72" s="30">
        <f t="shared" si="145"/>
        <v>0</v>
      </c>
      <c r="AB72" s="30">
        <f t="shared" si="145"/>
        <v>0</v>
      </c>
      <c r="AC72" s="30">
        <f t="shared" si="145"/>
        <v>0</v>
      </c>
      <c r="AD72" s="30">
        <f t="shared" si="145"/>
        <v>0</v>
      </c>
      <c r="AE72" s="30">
        <f t="shared" si="145"/>
        <v>0</v>
      </c>
      <c r="AF72" s="30">
        <f t="shared" si="145"/>
        <v>0</v>
      </c>
      <c r="AG72" s="30">
        <f t="shared" si="145"/>
        <v>0</v>
      </c>
      <c r="AH72" s="30">
        <f t="shared" si="145"/>
        <v>0</v>
      </c>
      <c r="AI72" s="30">
        <f t="shared" si="145"/>
        <v>0</v>
      </c>
      <c r="AJ72" s="30">
        <f t="shared" si="145"/>
        <v>0</v>
      </c>
      <c r="AK72" s="30">
        <f t="shared" si="145"/>
        <v>0</v>
      </c>
      <c r="AL72" s="30">
        <f t="shared" si="145"/>
        <v>0</v>
      </c>
      <c r="AM72" s="30">
        <f t="shared" si="145"/>
        <v>0</v>
      </c>
      <c r="AN72" s="30">
        <f t="shared" si="145"/>
        <v>0</v>
      </c>
      <c r="AO72" s="30">
        <f t="shared" ref="AO72:BT72" si="146">IF(AO71="***","",IF(AO71&gt;$G$45,INT((AO71-$G$45)/0.25)*0.25,0))</f>
        <v>0</v>
      </c>
      <c r="AP72" s="30">
        <f t="shared" si="146"/>
        <v>0</v>
      </c>
      <c r="AQ72" s="30">
        <f t="shared" si="146"/>
        <v>0</v>
      </c>
      <c r="AR72" s="30">
        <f t="shared" si="146"/>
        <v>0</v>
      </c>
      <c r="AS72" s="30">
        <f t="shared" si="146"/>
        <v>0</v>
      </c>
      <c r="AT72" s="30">
        <f t="shared" si="146"/>
        <v>0</v>
      </c>
      <c r="AU72" s="30">
        <f t="shared" si="146"/>
        <v>0</v>
      </c>
      <c r="AV72" s="30">
        <f t="shared" si="146"/>
        <v>0</v>
      </c>
      <c r="AW72" s="30">
        <f t="shared" si="146"/>
        <v>0</v>
      </c>
      <c r="AX72" s="30">
        <f t="shared" si="146"/>
        <v>0</v>
      </c>
      <c r="AY72" s="30">
        <f t="shared" si="146"/>
        <v>0</v>
      </c>
      <c r="AZ72" s="30">
        <f t="shared" si="146"/>
        <v>0</v>
      </c>
      <c r="BA72" s="30">
        <f t="shared" si="146"/>
        <v>0</v>
      </c>
      <c r="BB72" s="30">
        <f t="shared" si="146"/>
        <v>0</v>
      </c>
      <c r="BC72" s="30">
        <f t="shared" si="146"/>
        <v>0</v>
      </c>
      <c r="BD72" s="30">
        <f t="shared" si="146"/>
        <v>0.25</v>
      </c>
      <c r="BE72" s="30">
        <f t="shared" si="146"/>
        <v>0.5</v>
      </c>
      <c r="BF72" s="30">
        <f t="shared" si="146"/>
        <v>0.75</v>
      </c>
      <c r="BG72" s="30">
        <f t="shared" si="146"/>
        <v>1</v>
      </c>
      <c r="BH72" s="30">
        <f t="shared" si="146"/>
        <v>1.25</v>
      </c>
      <c r="BI72" s="45">
        <f t="shared" si="146"/>
        <v>1.5</v>
      </c>
      <c r="BJ72" s="30">
        <f t="shared" si="146"/>
        <v>1.5</v>
      </c>
      <c r="BK72" s="30">
        <f t="shared" si="146"/>
        <v>1.75</v>
      </c>
      <c r="BL72" s="30">
        <f t="shared" si="146"/>
        <v>2</v>
      </c>
      <c r="BM72" s="30">
        <f t="shared" si="146"/>
        <v>2.25</v>
      </c>
      <c r="BN72" s="30">
        <f t="shared" si="146"/>
        <v>2.5</v>
      </c>
      <c r="BO72" s="30">
        <f t="shared" si="146"/>
        <v>2.75</v>
      </c>
      <c r="BP72" s="30">
        <f t="shared" si="146"/>
        <v>3</v>
      </c>
      <c r="BQ72" s="30">
        <f t="shared" si="146"/>
        <v>3.25</v>
      </c>
      <c r="BR72" s="30">
        <f t="shared" si="146"/>
        <v>3.5</v>
      </c>
      <c r="BS72" s="30">
        <f t="shared" si="146"/>
        <v>3.75</v>
      </c>
      <c r="BT72" s="30">
        <f t="shared" si="146"/>
        <v>4</v>
      </c>
      <c r="BU72" s="30">
        <f t="shared" ref="BU72:CZ72" si="147">IF(BU71="***","",IF(BU71&gt;$G$45,INT((BU71-$G$45)/0.25)*0.25,0))</f>
        <v>4.25</v>
      </c>
      <c r="BV72" s="30">
        <f t="shared" si="147"/>
        <v>4.5</v>
      </c>
      <c r="BW72" s="30">
        <f t="shared" si="147"/>
        <v>4.75</v>
      </c>
      <c r="BX72" s="30">
        <f t="shared" si="147"/>
        <v>5</v>
      </c>
      <c r="BY72" s="30">
        <f t="shared" si="147"/>
        <v>5.25</v>
      </c>
      <c r="BZ72" s="30">
        <f t="shared" si="147"/>
        <v>5.5</v>
      </c>
      <c r="CA72" s="30">
        <f t="shared" si="147"/>
        <v>5.75</v>
      </c>
      <c r="CB72" s="30">
        <f t="shared" si="147"/>
        <v>5.75</v>
      </c>
      <c r="CC72" s="30">
        <f t="shared" si="147"/>
        <v>5.75</v>
      </c>
      <c r="CD72" s="30">
        <f t="shared" si="147"/>
        <v>6</v>
      </c>
      <c r="CE72" s="30">
        <f t="shared" si="147"/>
        <v>6.25</v>
      </c>
      <c r="CF72" s="30">
        <f t="shared" si="147"/>
        <v>6.5</v>
      </c>
      <c r="CG72" s="30">
        <f t="shared" si="147"/>
        <v>6.75</v>
      </c>
      <c r="CH72" s="30">
        <f t="shared" si="147"/>
        <v>7</v>
      </c>
      <c r="CI72" s="30">
        <f t="shared" si="147"/>
        <v>7.25</v>
      </c>
      <c r="CJ72" s="30">
        <f t="shared" si="147"/>
        <v>7.5</v>
      </c>
      <c r="CK72" s="30">
        <f t="shared" si="147"/>
        <v>7.75</v>
      </c>
      <c r="CL72" s="30">
        <f t="shared" si="147"/>
        <v>8</v>
      </c>
      <c r="CM72" s="30">
        <f t="shared" si="147"/>
        <v>8.25</v>
      </c>
      <c r="CN72" s="30">
        <f t="shared" si="147"/>
        <v>8.5</v>
      </c>
      <c r="CO72" s="30">
        <f t="shared" si="147"/>
        <v>8.75</v>
      </c>
      <c r="CP72" s="30">
        <f t="shared" si="147"/>
        <v>9</v>
      </c>
      <c r="CQ72" s="30">
        <f t="shared" si="147"/>
        <v>9.25</v>
      </c>
      <c r="CR72" s="30">
        <f t="shared" si="147"/>
        <v>9.5</v>
      </c>
      <c r="CS72" s="30">
        <f t="shared" si="147"/>
        <v>9.75</v>
      </c>
      <c r="CT72" s="30">
        <f t="shared" si="147"/>
        <v>10</v>
      </c>
      <c r="CU72" s="30">
        <f t="shared" si="147"/>
        <v>10.25</v>
      </c>
      <c r="CV72" s="30">
        <f t="shared" si="147"/>
        <v>10.5</v>
      </c>
      <c r="CW72" s="30">
        <f t="shared" si="147"/>
        <v>10.75</v>
      </c>
      <c r="CX72" s="30">
        <f t="shared" si="147"/>
        <v>11</v>
      </c>
      <c r="CY72" s="30">
        <f t="shared" si="147"/>
        <v>11.25</v>
      </c>
      <c r="CZ72" s="30">
        <f t="shared" si="147"/>
        <v>11.25</v>
      </c>
      <c r="DA72" s="30">
        <f>IF(DA71="***","",IF(DA71&gt;$G$45,INT((DA71-$G$45)/0.25)*0.25,0))</f>
        <v>11.25</v>
      </c>
      <c r="DB72" s="109"/>
    </row>
    <row r="73" spans="2:106" ht="14.1" customHeight="1">
      <c r="B73" s="55"/>
      <c r="C73" s="56"/>
      <c r="D73" s="33"/>
      <c r="E73" s="4"/>
      <c r="F73" s="34"/>
      <c r="G73" s="57" t="s">
        <v>33</v>
      </c>
      <c r="H73" s="58">
        <f t="shared" si="126"/>
        <v>27</v>
      </c>
      <c r="I73" s="70" t="str">
        <f t="shared" ref="I73:AN73" si="148">IF(OR(I71=0,I71="***"),"",IF(I$43&lt;22.25,"",IF(I$43&gt;29,H73,SUM(H73,I71,-H71))))</f>
        <v/>
      </c>
      <c r="J73" s="59" t="str">
        <f t="shared" si="148"/>
        <v/>
      </c>
      <c r="K73" s="59" t="str">
        <f t="shared" si="148"/>
        <v/>
      </c>
      <c r="L73" s="59" t="str">
        <f t="shared" si="148"/>
        <v/>
      </c>
      <c r="M73" s="59" t="str">
        <f t="shared" si="148"/>
        <v/>
      </c>
      <c r="N73" s="59" t="str">
        <f t="shared" si="148"/>
        <v/>
      </c>
      <c r="O73" s="59" t="str">
        <f t="shared" si="148"/>
        <v/>
      </c>
      <c r="P73" s="59" t="str">
        <f t="shared" si="148"/>
        <v/>
      </c>
      <c r="Q73" s="59" t="str">
        <f t="shared" si="148"/>
        <v/>
      </c>
      <c r="R73" s="59" t="str">
        <f t="shared" si="148"/>
        <v/>
      </c>
      <c r="S73" s="59" t="str">
        <f t="shared" si="148"/>
        <v/>
      </c>
      <c r="T73" s="59" t="str">
        <f t="shared" si="148"/>
        <v/>
      </c>
      <c r="U73" s="59" t="str">
        <f t="shared" si="148"/>
        <v/>
      </c>
      <c r="V73" s="59" t="str">
        <f t="shared" si="148"/>
        <v/>
      </c>
      <c r="W73" s="59" t="str">
        <f t="shared" si="148"/>
        <v/>
      </c>
      <c r="X73" s="59" t="str">
        <f t="shared" si="148"/>
        <v/>
      </c>
      <c r="Y73" s="59" t="str">
        <f t="shared" si="148"/>
        <v/>
      </c>
      <c r="Z73" s="59" t="str">
        <f t="shared" si="148"/>
        <v/>
      </c>
      <c r="AA73" s="59" t="str">
        <f t="shared" si="148"/>
        <v/>
      </c>
      <c r="AB73" s="59" t="str">
        <f t="shared" si="148"/>
        <v/>
      </c>
      <c r="AC73" s="59" t="str">
        <f t="shared" si="148"/>
        <v/>
      </c>
      <c r="AD73" s="59" t="str">
        <f t="shared" si="148"/>
        <v/>
      </c>
      <c r="AE73" s="59" t="str">
        <f t="shared" si="148"/>
        <v/>
      </c>
      <c r="AF73" s="59" t="str">
        <f t="shared" si="148"/>
        <v/>
      </c>
      <c r="AG73" s="59" t="str">
        <f t="shared" si="148"/>
        <v/>
      </c>
      <c r="AH73" s="59" t="str">
        <f t="shared" si="148"/>
        <v/>
      </c>
      <c r="AI73" s="59" t="str">
        <f t="shared" si="148"/>
        <v/>
      </c>
      <c r="AJ73" s="59" t="str">
        <f t="shared" si="148"/>
        <v/>
      </c>
      <c r="AK73" s="59" t="str">
        <f t="shared" si="148"/>
        <v/>
      </c>
      <c r="AL73" s="59" t="str">
        <f t="shared" si="148"/>
        <v/>
      </c>
      <c r="AM73" s="59" t="str">
        <f t="shared" si="148"/>
        <v/>
      </c>
      <c r="AN73" s="59" t="str">
        <f t="shared" si="148"/>
        <v/>
      </c>
      <c r="AO73" s="59" t="str">
        <f t="shared" ref="AO73:BT73" si="149">IF(OR(AO71=0,AO71="***"),"",IF(AO$43&lt;22.25,"",IF(AO$43&gt;29,AN73,SUM(AN73,AO71,-AN71))))</f>
        <v/>
      </c>
      <c r="AP73" s="59" t="str">
        <f t="shared" si="149"/>
        <v/>
      </c>
      <c r="AQ73" s="59" t="str">
        <f t="shared" si="149"/>
        <v/>
      </c>
      <c r="AR73" s="59" t="str">
        <f t="shared" si="149"/>
        <v/>
      </c>
      <c r="AS73" s="59" t="str">
        <f t="shared" si="149"/>
        <v/>
      </c>
      <c r="AT73" s="59" t="str">
        <f t="shared" si="149"/>
        <v/>
      </c>
      <c r="AU73" s="59" t="str">
        <f t="shared" si="149"/>
        <v/>
      </c>
      <c r="AV73" s="59" t="str">
        <f t="shared" si="149"/>
        <v/>
      </c>
      <c r="AW73" s="59" t="str">
        <f t="shared" si="149"/>
        <v/>
      </c>
      <c r="AX73" s="59" t="str">
        <f t="shared" si="149"/>
        <v/>
      </c>
      <c r="AY73" s="59" t="str">
        <f t="shared" si="149"/>
        <v/>
      </c>
      <c r="AZ73" s="59" t="str">
        <f t="shared" si="149"/>
        <v/>
      </c>
      <c r="BA73" s="59" t="str">
        <f t="shared" si="149"/>
        <v/>
      </c>
      <c r="BB73" s="59" t="str">
        <f t="shared" si="149"/>
        <v/>
      </c>
      <c r="BC73" s="59" t="str">
        <f t="shared" si="149"/>
        <v/>
      </c>
      <c r="BD73" s="59" t="str">
        <f t="shared" si="149"/>
        <v/>
      </c>
      <c r="BE73" s="59" t="str">
        <f t="shared" si="149"/>
        <v/>
      </c>
      <c r="BF73" s="59" t="str">
        <f t="shared" si="149"/>
        <v/>
      </c>
      <c r="BG73" s="59" t="str">
        <f t="shared" si="149"/>
        <v/>
      </c>
      <c r="BH73" s="59" t="str">
        <f t="shared" si="149"/>
        <v/>
      </c>
      <c r="BI73" s="60" t="str">
        <f t="shared" si="149"/>
        <v/>
      </c>
      <c r="BJ73" s="59">
        <f t="shared" si="149"/>
        <v>0</v>
      </c>
      <c r="BK73" s="59">
        <f t="shared" si="149"/>
        <v>0.25</v>
      </c>
      <c r="BL73" s="59">
        <f t="shared" si="149"/>
        <v>0.5</v>
      </c>
      <c r="BM73" s="59">
        <f t="shared" si="149"/>
        <v>0.75</v>
      </c>
      <c r="BN73" s="59">
        <f t="shared" si="149"/>
        <v>1</v>
      </c>
      <c r="BO73" s="59">
        <f t="shared" si="149"/>
        <v>1.25</v>
      </c>
      <c r="BP73" s="59">
        <f t="shared" si="149"/>
        <v>1.5</v>
      </c>
      <c r="BQ73" s="59">
        <f t="shared" si="149"/>
        <v>1.75</v>
      </c>
      <c r="BR73" s="59">
        <f t="shared" si="149"/>
        <v>2</v>
      </c>
      <c r="BS73" s="59">
        <f t="shared" si="149"/>
        <v>2.25</v>
      </c>
      <c r="BT73" s="59">
        <f t="shared" si="149"/>
        <v>2.5</v>
      </c>
      <c r="BU73" s="59">
        <f t="shared" ref="BU73:DA73" si="150">IF(OR(BU71=0,BU71="***"),"",IF(BU$43&lt;22.25,"",IF(BU$43&gt;29,BT73,SUM(BT73,BU71,-BT71))))</f>
        <v>2.75</v>
      </c>
      <c r="BV73" s="59">
        <f t="shared" si="150"/>
        <v>3</v>
      </c>
      <c r="BW73" s="59">
        <f t="shared" si="150"/>
        <v>3.25</v>
      </c>
      <c r="BX73" s="59">
        <f t="shared" si="150"/>
        <v>3.5</v>
      </c>
      <c r="BY73" s="59">
        <f t="shared" si="150"/>
        <v>3.75</v>
      </c>
      <c r="BZ73" s="59">
        <f t="shared" si="150"/>
        <v>4</v>
      </c>
      <c r="CA73" s="59">
        <f t="shared" si="150"/>
        <v>4.25</v>
      </c>
      <c r="CB73" s="59">
        <f t="shared" si="150"/>
        <v>4.25</v>
      </c>
      <c r="CC73" s="59">
        <f t="shared" si="150"/>
        <v>4.25</v>
      </c>
      <c r="CD73" s="59">
        <f t="shared" si="150"/>
        <v>4.5</v>
      </c>
      <c r="CE73" s="59">
        <f t="shared" si="150"/>
        <v>4.75</v>
      </c>
      <c r="CF73" s="59">
        <f t="shared" si="150"/>
        <v>5</v>
      </c>
      <c r="CG73" s="59">
        <f t="shared" si="150"/>
        <v>5.25</v>
      </c>
      <c r="CH73" s="59">
        <f t="shared" si="150"/>
        <v>5.5</v>
      </c>
      <c r="CI73" s="59">
        <f t="shared" si="150"/>
        <v>5.75</v>
      </c>
      <c r="CJ73" s="59">
        <f t="shared" si="150"/>
        <v>6</v>
      </c>
      <c r="CK73" s="59">
        <f t="shared" si="150"/>
        <v>6.25</v>
      </c>
      <c r="CL73" s="59">
        <f t="shared" si="150"/>
        <v>6.25</v>
      </c>
      <c r="CM73" s="59">
        <f t="shared" si="150"/>
        <v>6.25</v>
      </c>
      <c r="CN73" s="59">
        <f t="shared" si="150"/>
        <v>6.25</v>
      </c>
      <c r="CO73" s="59">
        <f t="shared" si="150"/>
        <v>6.25</v>
      </c>
      <c r="CP73" s="59">
        <f t="shared" si="150"/>
        <v>6.25</v>
      </c>
      <c r="CQ73" s="59">
        <f t="shared" si="150"/>
        <v>6.25</v>
      </c>
      <c r="CR73" s="59">
        <f t="shared" si="150"/>
        <v>6.25</v>
      </c>
      <c r="CS73" s="59">
        <f t="shared" si="150"/>
        <v>6.25</v>
      </c>
      <c r="CT73" s="59">
        <f t="shared" si="150"/>
        <v>6.25</v>
      </c>
      <c r="CU73" s="59">
        <f t="shared" si="150"/>
        <v>6.25</v>
      </c>
      <c r="CV73" s="59">
        <f t="shared" si="150"/>
        <v>6.25</v>
      </c>
      <c r="CW73" s="59">
        <f t="shared" si="150"/>
        <v>6.25</v>
      </c>
      <c r="CX73" s="59">
        <f t="shared" si="150"/>
        <v>6.25</v>
      </c>
      <c r="CY73" s="59">
        <f t="shared" si="150"/>
        <v>6.25</v>
      </c>
      <c r="CZ73" s="59">
        <f t="shared" si="150"/>
        <v>6.25</v>
      </c>
      <c r="DA73" s="59">
        <f t="shared" si="150"/>
        <v>6.25</v>
      </c>
      <c r="DB73" s="110"/>
    </row>
    <row r="74" spans="2:106" ht="14.1" customHeight="1">
      <c r="B74" s="61">
        <f>ROUND((DAY(D74)*24*60+HOUR(D74)*60+MINUTE(D74))/60,2)</f>
        <v>11.25</v>
      </c>
      <c r="C74" s="62">
        <f>ROUND((DAY(F74)*24*60+HOUR(F74)*60+MINUTE(F74))/60,2)</f>
        <v>20</v>
      </c>
      <c r="D74" s="63">
        <f>D71+TIME(0,15,0)</f>
        <v>0.46875000000000017</v>
      </c>
      <c r="E74" s="64" t="s">
        <v>96</v>
      </c>
      <c r="F74" s="65">
        <f>F71+TIME(0,15,0)</f>
        <v>0.83333333333333304</v>
      </c>
      <c r="G74" s="66" t="s">
        <v>43</v>
      </c>
      <c r="H74" s="67">
        <f t="shared" si="126"/>
        <v>28</v>
      </c>
      <c r="I74" s="71" t="str">
        <f t="shared" ref="I74:BT74" si="151">IF(I$43&lt;$B74,"***",IF(I$43=$B74,0,IF(I$42=1,H74,H74+0.25)))</f>
        <v>***</v>
      </c>
      <c r="J74" s="68" t="str">
        <f t="shared" si="151"/>
        <v>***</v>
      </c>
      <c r="K74" s="68" t="str">
        <f t="shared" si="151"/>
        <v>***</v>
      </c>
      <c r="L74" s="68" t="str">
        <f t="shared" si="151"/>
        <v>***</v>
      </c>
      <c r="M74" s="68" t="str">
        <f t="shared" si="151"/>
        <v>***</v>
      </c>
      <c r="N74" s="68" t="str">
        <f t="shared" si="151"/>
        <v>***</v>
      </c>
      <c r="O74" s="68" t="str">
        <f t="shared" si="151"/>
        <v>***</v>
      </c>
      <c r="P74" s="68" t="str">
        <f t="shared" si="151"/>
        <v>***</v>
      </c>
      <c r="Q74" s="68" t="str">
        <f t="shared" si="151"/>
        <v>***</v>
      </c>
      <c r="R74" s="68">
        <f t="shared" si="151"/>
        <v>0</v>
      </c>
      <c r="S74" s="68">
        <f t="shared" si="151"/>
        <v>0.25</v>
      </c>
      <c r="T74" s="68">
        <f t="shared" si="151"/>
        <v>0.5</v>
      </c>
      <c r="U74" s="68">
        <f t="shared" si="151"/>
        <v>0.75</v>
      </c>
      <c r="V74" s="68">
        <f t="shared" si="151"/>
        <v>0.75</v>
      </c>
      <c r="W74" s="68">
        <f t="shared" si="151"/>
        <v>0.75</v>
      </c>
      <c r="X74" s="68">
        <f t="shared" si="151"/>
        <v>0.75</v>
      </c>
      <c r="Y74" s="68">
        <f t="shared" si="151"/>
        <v>0.75</v>
      </c>
      <c r="Z74" s="68">
        <f t="shared" si="151"/>
        <v>1</v>
      </c>
      <c r="AA74" s="68">
        <f t="shared" si="151"/>
        <v>1.25</v>
      </c>
      <c r="AB74" s="68">
        <f t="shared" si="151"/>
        <v>1.5</v>
      </c>
      <c r="AC74" s="68">
        <f t="shared" si="151"/>
        <v>1.75</v>
      </c>
      <c r="AD74" s="68">
        <f t="shared" si="151"/>
        <v>2</v>
      </c>
      <c r="AE74" s="68">
        <f t="shared" si="151"/>
        <v>2.25</v>
      </c>
      <c r="AF74" s="68">
        <f t="shared" si="151"/>
        <v>2.5</v>
      </c>
      <c r="AG74" s="68">
        <f t="shared" si="151"/>
        <v>2.75</v>
      </c>
      <c r="AH74" s="68">
        <f t="shared" si="151"/>
        <v>3</v>
      </c>
      <c r="AI74" s="68">
        <f t="shared" si="151"/>
        <v>3.25</v>
      </c>
      <c r="AJ74" s="68">
        <f t="shared" si="151"/>
        <v>3.5</v>
      </c>
      <c r="AK74" s="68">
        <f t="shared" si="151"/>
        <v>3.75</v>
      </c>
      <c r="AL74" s="68">
        <f t="shared" si="151"/>
        <v>4</v>
      </c>
      <c r="AM74" s="68">
        <f t="shared" si="151"/>
        <v>4.25</v>
      </c>
      <c r="AN74" s="68">
        <f t="shared" si="151"/>
        <v>4.5</v>
      </c>
      <c r="AO74" s="68">
        <f t="shared" si="151"/>
        <v>4.75</v>
      </c>
      <c r="AP74" s="68">
        <f t="shared" si="151"/>
        <v>5</v>
      </c>
      <c r="AQ74" s="68">
        <f t="shared" si="151"/>
        <v>5.25</v>
      </c>
      <c r="AR74" s="68">
        <f t="shared" si="151"/>
        <v>5.5</v>
      </c>
      <c r="AS74" s="68">
        <f t="shared" si="151"/>
        <v>5.5</v>
      </c>
      <c r="AT74" s="68">
        <f t="shared" si="151"/>
        <v>5.75</v>
      </c>
      <c r="AU74" s="68">
        <f t="shared" si="151"/>
        <v>6</v>
      </c>
      <c r="AV74" s="68">
        <f t="shared" si="151"/>
        <v>6.25</v>
      </c>
      <c r="AW74" s="68">
        <f t="shared" si="151"/>
        <v>6.5</v>
      </c>
      <c r="AX74" s="68">
        <f t="shared" si="151"/>
        <v>6.75</v>
      </c>
      <c r="AY74" s="68">
        <f t="shared" si="151"/>
        <v>7</v>
      </c>
      <c r="AZ74" s="68">
        <f t="shared" si="151"/>
        <v>7</v>
      </c>
      <c r="BA74" s="68">
        <f t="shared" si="151"/>
        <v>7</v>
      </c>
      <c r="BB74" s="68">
        <f t="shared" si="151"/>
        <v>7.25</v>
      </c>
      <c r="BC74" s="68">
        <f t="shared" si="151"/>
        <v>7.5</v>
      </c>
      <c r="BD74" s="68">
        <f t="shared" si="151"/>
        <v>7.75</v>
      </c>
      <c r="BE74" s="68">
        <f t="shared" si="151"/>
        <v>8</v>
      </c>
      <c r="BF74" s="68">
        <f t="shared" si="151"/>
        <v>8.25</v>
      </c>
      <c r="BG74" s="68">
        <f t="shared" si="151"/>
        <v>8.5</v>
      </c>
      <c r="BH74" s="68">
        <f t="shared" si="151"/>
        <v>8.75</v>
      </c>
      <c r="BI74" s="69">
        <f t="shared" si="151"/>
        <v>9</v>
      </c>
      <c r="BJ74" s="68">
        <f t="shared" si="151"/>
        <v>9</v>
      </c>
      <c r="BK74" s="68">
        <f t="shared" si="151"/>
        <v>9.25</v>
      </c>
      <c r="BL74" s="68">
        <f t="shared" si="151"/>
        <v>9.5</v>
      </c>
      <c r="BM74" s="68">
        <f t="shared" si="151"/>
        <v>9.75</v>
      </c>
      <c r="BN74" s="68">
        <f t="shared" si="151"/>
        <v>10</v>
      </c>
      <c r="BO74" s="68">
        <f t="shared" si="151"/>
        <v>10.25</v>
      </c>
      <c r="BP74" s="68">
        <f t="shared" si="151"/>
        <v>10.5</v>
      </c>
      <c r="BQ74" s="68">
        <f t="shared" si="151"/>
        <v>10.75</v>
      </c>
      <c r="BR74" s="68">
        <f t="shared" si="151"/>
        <v>11</v>
      </c>
      <c r="BS74" s="68">
        <f t="shared" si="151"/>
        <v>11.25</v>
      </c>
      <c r="BT74" s="68">
        <f t="shared" si="151"/>
        <v>11.5</v>
      </c>
      <c r="BU74" s="68">
        <f t="shared" ref="BU74:DA74" si="152">IF(BU$43&lt;$B74,"***",IF(BU$43=$B74,0,IF(BU$42=1,BT74,BT74+0.25)))</f>
        <v>11.75</v>
      </c>
      <c r="BV74" s="68">
        <f t="shared" si="152"/>
        <v>12</v>
      </c>
      <c r="BW74" s="68">
        <f t="shared" si="152"/>
        <v>12.25</v>
      </c>
      <c r="BX74" s="68">
        <f t="shared" si="152"/>
        <v>12.5</v>
      </c>
      <c r="BY74" s="68">
        <f t="shared" si="152"/>
        <v>12.75</v>
      </c>
      <c r="BZ74" s="68">
        <f t="shared" si="152"/>
        <v>13</v>
      </c>
      <c r="CA74" s="68">
        <f t="shared" si="152"/>
        <v>13.25</v>
      </c>
      <c r="CB74" s="68">
        <f t="shared" si="152"/>
        <v>13.25</v>
      </c>
      <c r="CC74" s="68">
        <f t="shared" si="152"/>
        <v>13.25</v>
      </c>
      <c r="CD74" s="68">
        <f t="shared" si="152"/>
        <v>13.5</v>
      </c>
      <c r="CE74" s="68">
        <f t="shared" si="152"/>
        <v>13.75</v>
      </c>
      <c r="CF74" s="68">
        <f t="shared" si="152"/>
        <v>14</v>
      </c>
      <c r="CG74" s="68">
        <f t="shared" si="152"/>
        <v>14.25</v>
      </c>
      <c r="CH74" s="68">
        <f t="shared" si="152"/>
        <v>14.5</v>
      </c>
      <c r="CI74" s="68">
        <f t="shared" si="152"/>
        <v>14.75</v>
      </c>
      <c r="CJ74" s="68">
        <f t="shared" si="152"/>
        <v>15</v>
      </c>
      <c r="CK74" s="68">
        <f t="shared" si="152"/>
        <v>15.25</v>
      </c>
      <c r="CL74" s="68">
        <f t="shared" si="152"/>
        <v>15.5</v>
      </c>
      <c r="CM74" s="68">
        <f t="shared" si="152"/>
        <v>15.75</v>
      </c>
      <c r="CN74" s="68">
        <f t="shared" si="152"/>
        <v>16</v>
      </c>
      <c r="CO74" s="68">
        <f t="shared" si="152"/>
        <v>16.25</v>
      </c>
      <c r="CP74" s="68">
        <f t="shared" si="152"/>
        <v>16.5</v>
      </c>
      <c r="CQ74" s="68">
        <f t="shared" si="152"/>
        <v>16.75</v>
      </c>
      <c r="CR74" s="68">
        <f t="shared" si="152"/>
        <v>17</v>
      </c>
      <c r="CS74" s="68">
        <f t="shared" si="152"/>
        <v>17.25</v>
      </c>
      <c r="CT74" s="68">
        <f t="shared" si="152"/>
        <v>17.5</v>
      </c>
      <c r="CU74" s="68">
        <f t="shared" si="152"/>
        <v>17.75</v>
      </c>
      <c r="CV74" s="68">
        <f t="shared" si="152"/>
        <v>18</v>
      </c>
      <c r="CW74" s="68">
        <f t="shared" si="152"/>
        <v>18.25</v>
      </c>
      <c r="CX74" s="68">
        <f t="shared" si="152"/>
        <v>18.5</v>
      </c>
      <c r="CY74" s="68">
        <f t="shared" si="152"/>
        <v>18.75</v>
      </c>
      <c r="CZ74" s="68">
        <f t="shared" si="152"/>
        <v>18.75</v>
      </c>
      <c r="DA74" s="68">
        <f t="shared" si="152"/>
        <v>18.75</v>
      </c>
      <c r="DB74" s="111"/>
    </row>
    <row r="75" spans="2:106" ht="14.1" customHeight="1">
      <c r="B75" s="31"/>
      <c r="C75" s="32"/>
      <c r="D75" s="33"/>
      <c r="E75" s="4"/>
      <c r="F75" s="34"/>
      <c r="G75" s="5" t="s">
        <v>32</v>
      </c>
      <c r="H75" s="35">
        <f t="shared" si="126"/>
        <v>29</v>
      </c>
      <c r="I75" s="54" t="str">
        <f t="shared" ref="I75:AN75" si="153">IF(I74="***","",IF(I74&gt;$G$45,INT((I74-$G$45)/0.25)*0.25,0))</f>
        <v/>
      </c>
      <c r="J75" s="30" t="str">
        <f t="shared" si="153"/>
        <v/>
      </c>
      <c r="K75" s="30" t="str">
        <f t="shared" si="153"/>
        <v/>
      </c>
      <c r="L75" s="30" t="str">
        <f t="shared" si="153"/>
        <v/>
      </c>
      <c r="M75" s="30" t="str">
        <f t="shared" si="153"/>
        <v/>
      </c>
      <c r="N75" s="30" t="str">
        <f t="shared" si="153"/>
        <v/>
      </c>
      <c r="O75" s="30" t="str">
        <f t="shared" si="153"/>
        <v/>
      </c>
      <c r="P75" s="30" t="str">
        <f t="shared" si="153"/>
        <v/>
      </c>
      <c r="Q75" s="30" t="str">
        <f t="shared" si="153"/>
        <v/>
      </c>
      <c r="R75" s="30">
        <f t="shared" si="153"/>
        <v>0</v>
      </c>
      <c r="S75" s="30">
        <f t="shared" si="153"/>
        <v>0</v>
      </c>
      <c r="T75" s="30">
        <f t="shared" si="153"/>
        <v>0</v>
      </c>
      <c r="U75" s="30">
        <f t="shared" si="153"/>
        <v>0</v>
      </c>
      <c r="V75" s="30">
        <f t="shared" si="153"/>
        <v>0</v>
      </c>
      <c r="W75" s="30">
        <f t="shared" si="153"/>
        <v>0</v>
      </c>
      <c r="X75" s="30">
        <f t="shared" si="153"/>
        <v>0</v>
      </c>
      <c r="Y75" s="30">
        <f t="shared" si="153"/>
        <v>0</v>
      </c>
      <c r="Z75" s="30">
        <f t="shared" si="153"/>
        <v>0</v>
      </c>
      <c r="AA75" s="30">
        <f t="shared" si="153"/>
        <v>0</v>
      </c>
      <c r="AB75" s="30">
        <f t="shared" si="153"/>
        <v>0</v>
      </c>
      <c r="AC75" s="30">
        <f t="shared" si="153"/>
        <v>0</v>
      </c>
      <c r="AD75" s="30">
        <f t="shared" si="153"/>
        <v>0</v>
      </c>
      <c r="AE75" s="30">
        <f t="shared" si="153"/>
        <v>0</v>
      </c>
      <c r="AF75" s="30">
        <f t="shared" si="153"/>
        <v>0</v>
      </c>
      <c r="AG75" s="30">
        <f t="shared" si="153"/>
        <v>0</v>
      </c>
      <c r="AH75" s="30">
        <f t="shared" si="153"/>
        <v>0</v>
      </c>
      <c r="AI75" s="30">
        <f t="shared" si="153"/>
        <v>0</v>
      </c>
      <c r="AJ75" s="30">
        <f t="shared" si="153"/>
        <v>0</v>
      </c>
      <c r="AK75" s="30">
        <f t="shared" si="153"/>
        <v>0</v>
      </c>
      <c r="AL75" s="30">
        <f t="shared" si="153"/>
        <v>0</v>
      </c>
      <c r="AM75" s="30">
        <f t="shared" si="153"/>
        <v>0</v>
      </c>
      <c r="AN75" s="30">
        <f t="shared" si="153"/>
        <v>0</v>
      </c>
      <c r="AO75" s="30">
        <f t="shared" ref="AO75:BT75" si="154">IF(AO74="***","",IF(AO74&gt;$G$45,INT((AO74-$G$45)/0.25)*0.25,0))</f>
        <v>0</v>
      </c>
      <c r="AP75" s="30">
        <f t="shared" si="154"/>
        <v>0</v>
      </c>
      <c r="AQ75" s="30">
        <f t="shared" si="154"/>
        <v>0</v>
      </c>
      <c r="AR75" s="30">
        <f t="shared" si="154"/>
        <v>0</v>
      </c>
      <c r="AS75" s="30">
        <f t="shared" si="154"/>
        <v>0</v>
      </c>
      <c r="AT75" s="30">
        <f t="shared" si="154"/>
        <v>0</v>
      </c>
      <c r="AU75" s="30">
        <f t="shared" si="154"/>
        <v>0</v>
      </c>
      <c r="AV75" s="30">
        <f t="shared" si="154"/>
        <v>0</v>
      </c>
      <c r="AW75" s="30">
        <f t="shared" si="154"/>
        <v>0</v>
      </c>
      <c r="AX75" s="30">
        <f t="shared" si="154"/>
        <v>0</v>
      </c>
      <c r="AY75" s="30">
        <f t="shared" si="154"/>
        <v>0</v>
      </c>
      <c r="AZ75" s="30">
        <f t="shared" si="154"/>
        <v>0</v>
      </c>
      <c r="BA75" s="30">
        <f t="shared" si="154"/>
        <v>0</v>
      </c>
      <c r="BB75" s="30">
        <f t="shared" si="154"/>
        <v>0</v>
      </c>
      <c r="BC75" s="30">
        <f t="shared" si="154"/>
        <v>0</v>
      </c>
      <c r="BD75" s="30">
        <f t="shared" si="154"/>
        <v>0</v>
      </c>
      <c r="BE75" s="30">
        <f t="shared" si="154"/>
        <v>0.25</v>
      </c>
      <c r="BF75" s="30">
        <f t="shared" si="154"/>
        <v>0.5</v>
      </c>
      <c r="BG75" s="30">
        <f t="shared" si="154"/>
        <v>0.75</v>
      </c>
      <c r="BH75" s="30">
        <f t="shared" si="154"/>
        <v>1</v>
      </c>
      <c r="BI75" s="45">
        <f t="shared" si="154"/>
        <v>1.25</v>
      </c>
      <c r="BJ75" s="30">
        <f t="shared" si="154"/>
        <v>1.25</v>
      </c>
      <c r="BK75" s="30">
        <f t="shared" si="154"/>
        <v>1.5</v>
      </c>
      <c r="BL75" s="30">
        <f t="shared" si="154"/>
        <v>1.75</v>
      </c>
      <c r="BM75" s="30">
        <f t="shared" si="154"/>
        <v>2</v>
      </c>
      <c r="BN75" s="30">
        <f t="shared" si="154"/>
        <v>2.25</v>
      </c>
      <c r="BO75" s="30">
        <f t="shared" si="154"/>
        <v>2.5</v>
      </c>
      <c r="BP75" s="30">
        <f t="shared" si="154"/>
        <v>2.75</v>
      </c>
      <c r="BQ75" s="30">
        <f t="shared" si="154"/>
        <v>3</v>
      </c>
      <c r="BR75" s="30">
        <f t="shared" si="154"/>
        <v>3.25</v>
      </c>
      <c r="BS75" s="30">
        <f t="shared" si="154"/>
        <v>3.5</v>
      </c>
      <c r="BT75" s="30">
        <f t="shared" si="154"/>
        <v>3.75</v>
      </c>
      <c r="BU75" s="30">
        <f t="shared" ref="BU75:CZ75" si="155">IF(BU74="***","",IF(BU74&gt;$G$45,INT((BU74-$G$45)/0.25)*0.25,0))</f>
        <v>4</v>
      </c>
      <c r="BV75" s="30">
        <f t="shared" si="155"/>
        <v>4.25</v>
      </c>
      <c r="BW75" s="30">
        <f t="shared" si="155"/>
        <v>4.5</v>
      </c>
      <c r="BX75" s="30">
        <f t="shared" si="155"/>
        <v>4.75</v>
      </c>
      <c r="BY75" s="30">
        <f t="shared" si="155"/>
        <v>5</v>
      </c>
      <c r="BZ75" s="30">
        <f t="shared" si="155"/>
        <v>5.25</v>
      </c>
      <c r="CA75" s="30">
        <f t="shared" si="155"/>
        <v>5.5</v>
      </c>
      <c r="CB75" s="30">
        <f t="shared" si="155"/>
        <v>5.5</v>
      </c>
      <c r="CC75" s="30">
        <f t="shared" si="155"/>
        <v>5.5</v>
      </c>
      <c r="CD75" s="30">
        <f t="shared" si="155"/>
        <v>5.75</v>
      </c>
      <c r="CE75" s="30">
        <f t="shared" si="155"/>
        <v>6</v>
      </c>
      <c r="CF75" s="30">
        <f t="shared" si="155"/>
        <v>6.25</v>
      </c>
      <c r="CG75" s="30">
        <f t="shared" si="155"/>
        <v>6.5</v>
      </c>
      <c r="CH75" s="30">
        <f t="shared" si="155"/>
        <v>6.75</v>
      </c>
      <c r="CI75" s="30">
        <f t="shared" si="155"/>
        <v>7</v>
      </c>
      <c r="CJ75" s="30">
        <f t="shared" si="155"/>
        <v>7.25</v>
      </c>
      <c r="CK75" s="30">
        <f t="shared" si="155"/>
        <v>7.5</v>
      </c>
      <c r="CL75" s="30">
        <f t="shared" si="155"/>
        <v>7.75</v>
      </c>
      <c r="CM75" s="30">
        <f t="shared" si="155"/>
        <v>8</v>
      </c>
      <c r="CN75" s="30">
        <f t="shared" si="155"/>
        <v>8.25</v>
      </c>
      <c r="CO75" s="30">
        <f t="shared" si="155"/>
        <v>8.5</v>
      </c>
      <c r="CP75" s="30">
        <f t="shared" si="155"/>
        <v>8.75</v>
      </c>
      <c r="CQ75" s="30">
        <f t="shared" si="155"/>
        <v>9</v>
      </c>
      <c r="CR75" s="30">
        <f t="shared" si="155"/>
        <v>9.25</v>
      </c>
      <c r="CS75" s="30">
        <f t="shared" si="155"/>
        <v>9.5</v>
      </c>
      <c r="CT75" s="30">
        <f t="shared" si="155"/>
        <v>9.75</v>
      </c>
      <c r="CU75" s="30">
        <f t="shared" si="155"/>
        <v>10</v>
      </c>
      <c r="CV75" s="30">
        <f t="shared" si="155"/>
        <v>10.25</v>
      </c>
      <c r="CW75" s="30">
        <f t="shared" si="155"/>
        <v>10.5</v>
      </c>
      <c r="CX75" s="30">
        <f t="shared" si="155"/>
        <v>10.75</v>
      </c>
      <c r="CY75" s="30">
        <f t="shared" si="155"/>
        <v>11</v>
      </c>
      <c r="CZ75" s="30">
        <f t="shared" si="155"/>
        <v>11</v>
      </c>
      <c r="DA75" s="30">
        <f>IF(DA74="***","",IF(DA74&gt;$G$45,INT((DA74-$G$45)/0.25)*0.25,0))</f>
        <v>11</v>
      </c>
      <c r="DB75" s="109"/>
    </row>
    <row r="76" spans="2:106" ht="14.1" customHeight="1">
      <c r="B76" s="55"/>
      <c r="C76" s="56"/>
      <c r="D76" s="33"/>
      <c r="E76" s="4"/>
      <c r="F76" s="34"/>
      <c r="G76" s="57" t="s">
        <v>33</v>
      </c>
      <c r="H76" s="58">
        <f t="shared" si="126"/>
        <v>30</v>
      </c>
      <c r="I76" s="70" t="str">
        <f t="shared" ref="I76:AN76" si="156">IF(OR(I74=0,I74="***"),"",IF(I$43&lt;22.25,"",IF(I$43&gt;29,H76,SUM(H76,I74,-H74))))</f>
        <v/>
      </c>
      <c r="J76" s="59" t="str">
        <f t="shared" si="156"/>
        <v/>
      </c>
      <c r="K76" s="59" t="str">
        <f t="shared" si="156"/>
        <v/>
      </c>
      <c r="L76" s="59" t="str">
        <f t="shared" si="156"/>
        <v/>
      </c>
      <c r="M76" s="59" t="str">
        <f t="shared" si="156"/>
        <v/>
      </c>
      <c r="N76" s="59" t="str">
        <f t="shared" si="156"/>
        <v/>
      </c>
      <c r="O76" s="59" t="str">
        <f t="shared" si="156"/>
        <v/>
      </c>
      <c r="P76" s="59" t="str">
        <f t="shared" si="156"/>
        <v/>
      </c>
      <c r="Q76" s="59" t="str">
        <f t="shared" si="156"/>
        <v/>
      </c>
      <c r="R76" s="59" t="str">
        <f t="shared" si="156"/>
        <v/>
      </c>
      <c r="S76" s="59" t="str">
        <f t="shared" si="156"/>
        <v/>
      </c>
      <c r="T76" s="59" t="str">
        <f t="shared" si="156"/>
        <v/>
      </c>
      <c r="U76" s="59" t="str">
        <f t="shared" si="156"/>
        <v/>
      </c>
      <c r="V76" s="59" t="str">
        <f t="shared" si="156"/>
        <v/>
      </c>
      <c r="W76" s="59" t="str">
        <f t="shared" si="156"/>
        <v/>
      </c>
      <c r="X76" s="59" t="str">
        <f t="shared" si="156"/>
        <v/>
      </c>
      <c r="Y76" s="59" t="str">
        <f t="shared" si="156"/>
        <v/>
      </c>
      <c r="Z76" s="59" t="str">
        <f t="shared" si="156"/>
        <v/>
      </c>
      <c r="AA76" s="59" t="str">
        <f t="shared" si="156"/>
        <v/>
      </c>
      <c r="AB76" s="59" t="str">
        <f t="shared" si="156"/>
        <v/>
      </c>
      <c r="AC76" s="59" t="str">
        <f t="shared" si="156"/>
        <v/>
      </c>
      <c r="AD76" s="59" t="str">
        <f t="shared" si="156"/>
        <v/>
      </c>
      <c r="AE76" s="59" t="str">
        <f t="shared" si="156"/>
        <v/>
      </c>
      <c r="AF76" s="59" t="str">
        <f t="shared" si="156"/>
        <v/>
      </c>
      <c r="AG76" s="59" t="str">
        <f t="shared" si="156"/>
        <v/>
      </c>
      <c r="AH76" s="59" t="str">
        <f t="shared" si="156"/>
        <v/>
      </c>
      <c r="AI76" s="59" t="str">
        <f t="shared" si="156"/>
        <v/>
      </c>
      <c r="AJ76" s="59" t="str">
        <f t="shared" si="156"/>
        <v/>
      </c>
      <c r="AK76" s="59" t="str">
        <f t="shared" si="156"/>
        <v/>
      </c>
      <c r="AL76" s="59" t="str">
        <f t="shared" si="156"/>
        <v/>
      </c>
      <c r="AM76" s="59" t="str">
        <f t="shared" si="156"/>
        <v/>
      </c>
      <c r="AN76" s="59" t="str">
        <f t="shared" si="156"/>
        <v/>
      </c>
      <c r="AO76" s="59" t="str">
        <f t="shared" ref="AO76:BT76" si="157">IF(OR(AO74=0,AO74="***"),"",IF(AO$43&lt;22.25,"",IF(AO$43&gt;29,AN76,SUM(AN76,AO74,-AN74))))</f>
        <v/>
      </c>
      <c r="AP76" s="59" t="str">
        <f t="shared" si="157"/>
        <v/>
      </c>
      <c r="AQ76" s="59" t="str">
        <f t="shared" si="157"/>
        <v/>
      </c>
      <c r="AR76" s="59" t="str">
        <f t="shared" si="157"/>
        <v/>
      </c>
      <c r="AS76" s="59" t="str">
        <f t="shared" si="157"/>
        <v/>
      </c>
      <c r="AT76" s="59" t="str">
        <f t="shared" si="157"/>
        <v/>
      </c>
      <c r="AU76" s="59" t="str">
        <f t="shared" si="157"/>
        <v/>
      </c>
      <c r="AV76" s="59" t="str">
        <f t="shared" si="157"/>
        <v/>
      </c>
      <c r="AW76" s="59" t="str">
        <f t="shared" si="157"/>
        <v/>
      </c>
      <c r="AX76" s="59" t="str">
        <f t="shared" si="157"/>
        <v/>
      </c>
      <c r="AY76" s="59" t="str">
        <f t="shared" si="157"/>
        <v/>
      </c>
      <c r="AZ76" s="59" t="str">
        <f t="shared" si="157"/>
        <v/>
      </c>
      <c r="BA76" s="59" t="str">
        <f t="shared" si="157"/>
        <v/>
      </c>
      <c r="BB76" s="59" t="str">
        <f t="shared" si="157"/>
        <v/>
      </c>
      <c r="BC76" s="59" t="str">
        <f t="shared" si="157"/>
        <v/>
      </c>
      <c r="BD76" s="59" t="str">
        <f t="shared" si="157"/>
        <v/>
      </c>
      <c r="BE76" s="59" t="str">
        <f t="shared" si="157"/>
        <v/>
      </c>
      <c r="BF76" s="59" t="str">
        <f t="shared" si="157"/>
        <v/>
      </c>
      <c r="BG76" s="59" t="str">
        <f t="shared" si="157"/>
        <v/>
      </c>
      <c r="BH76" s="59" t="str">
        <f t="shared" si="157"/>
        <v/>
      </c>
      <c r="BI76" s="60" t="str">
        <f t="shared" si="157"/>
        <v/>
      </c>
      <c r="BJ76" s="59">
        <f t="shared" si="157"/>
        <v>0</v>
      </c>
      <c r="BK76" s="59">
        <f t="shared" si="157"/>
        <v>0.25</v>
      </c>
      <c r="BL76" s="59">
        <f t="shared" si="157"/>
        <v>0.5</v>
      </c>
      <c r="BM76" s="59">
        <f t="shared" si="157"/>
        <v>0.75</v>
      </c>
      <c r="BN76" s="59">
        <f t="shared" si="157"/>
        <v>1</v>
      </c>
      <c r="BO76" s="59">
        <f t="shared" si="157"/>
        <v>1.25</v>
      </c>
      <c r="BP76" s="59">
        <f t="shared" si="157"/>
        <v>1.5</v>
      </c>
      <c r="BQ76" s="59">
        <f t="shared" si="157"/>
        <v>1.75</v>
      </c>
      <c r="BR76" s="59">
        <f t="shared" si="157"/>
        <v>2</v>
      </c>
      <c r="BS76" s="59">
        <f t="shared" si="157"/>
        <v>2.25</v>
      </c>
      <c r="BT76" s="59">
        <f t="shared" si="157"/>
        <v>2.5</v>
      </c>
      <c r="BU76" s="59">
        <f t="shared" ref="BU76:DA76" si="158">IF(OR(BU74=0,BU74="***"),"",IF(BU$43&lt;22.25,"",IF(BU$43&gt;29,BT76,SUM(BT76,BU74,-BT74))))</f>
        <v>2.75</v>
      </c>
      <c r="BV76" s="59">
        <f t="shared" si="158"/>
        <v>3</v>
      </c>
      <c r="BW76" s="59">
        <f t="shared" si="158"/>
        <v>3.25</v>
      </c>
      <c r="BX76" s="59">
        <f t="shared" si="158"/>
        <v>3.5</v>
      </c>
      <c r="BY76" s="59">
        <f t="shared" si="158"/>
        <v>3.75</v>
      </c>
      <c r="BZ76" s="59">
        <f t="shared" si="158"/>
        <v>4</v>
      </c>
      <c r="CA76" s="59">
        <f t="shared" si="158"/>
        <v>4.25</v>
      </c>
      <c r="CB76" s="59">
        <f t="shared" si="158"/>
        <v>4.25</v>
      </c>
      <c r="CC76" s="59">
        <f t="shared" si="158"/>
        <v>4.25</v>
      </c>
      <c r="CD76" s="59">
        <f t="shared" si="158"/>
        <v>4.5</v>
      </c>
      <c r="CE76" s="59">
        <f t="shared" si="158"/>
        <v>4.75</v>
      </c>
      <c r="CF76" s="59">
        <f t="shared" si="158"/>
        <v>5</v>
      </c>
      <c r="CG76" s="59">
        <f t="shared" si="158"/>
        <v>5.25</v>
      </c>
      <c r="CH76" s="59">
        <f t="shared" si="158"/>
        <v>5.5</v>
      </c>
      <c r="CI76" s="59">
        <f t="shared" si="158"/>
        <v>5.75</v>
      </c>
      <c r="CJ76" s="59">
        <f t="shared" si="158"/>
        <v>6</v>
      </c>
      <c r="CK76" s="59">
        <f t="shared" si="158"/>
        <v>6.25</v>
      </c>
      <c r="CL76" s="59">
        <f t="shared" si="158"/>
        <v>6.25</v>
      </c>
      <c r="CM76" s="59">
        <f t="shared" si="158"/>
        <v>6.25</v>
      </c>
      <c r="CN76" s="59">
        <f t="shared" si="158"/>
        <v>6.25</v>
      </c>
      <c r="CO76" s="59">
        <f t="shared" si="158"/>
        <v>6.25</v>
      </c>
      <c r="CP76" s="59">
        <f t="shared" si="158"/>
        <v>6.25</v>
      </c>
      <c r="CQ76" s="59">
        <f t="shared" si="158"/>
        <v>6.25</v>
      </c>
      <c r="CR76" s="59">
        <f t="shared" si="158"/>
        <v>6.25</v>
      </c>
      <c r="CS76" s="59">
        <f t="shared" si="158"/>
        <v>6.25</v>
      </c>
      <c r="CT76" s="59">
        <f t="shared" si="158"/>
        <v>6.25</v>
      </c>
      <c r="CU76" s="59">
        <f t="shared" si="158"/>
        <v>6.25</v>
      </c>
      <c r="CV76" s="59">
        <f t="shared" si="158"/>
        <v>6.25</v>
      </c>
      <c r="CW76" s="59">
        <f t="shared" si="158"/>
        <v>6.25</v>
      </c>
      <c r="CX76" s="59">
        <f t="shared" si="158"/>
        <v>6.25</v>
      </c>
      <c r="CY76" s="59">
        <f t="shared" si="158"/>
        <v>6.25</v>
      </c>
      <c r="CZ76" s="59">
        <f t="shared" si="158"/>
        <v>6.25</v>
      </c>
      <c r="DA76" s="59">
        <f t="shared" si="158"/>
        <v>6.25</v>
      </c>
      <c r="DB76" s="110"/>
    </row>
    <row r="77" spans="2:106" ht="14.1" customHeight="1">
      <c r="B77" s="61">
        <f>ROUND((DAY(D77)*24*60+HOUR(D77)*60+MINUTE(D77))/60,2)</f>
        <v>11.5</v>
      </c>
      <c r="C77" s="62">
        <f>ROUND((DAY(F77)*24*60+HOUR(F77)*60+MINUTE(F77))/60,2)</f>
        <v>20.25</v>
      </c>
      <c r="D77" s="63">
        <f>D74+TIME(0,15,0)</f>
        <v>0.47916666666666685</v>
      </c>
      <c r="E77" s="64" t="s">
        <v>96</v>
      </c>
      <c r="F77" s="65">
        <f>F74+TIME(0,15,0)</f>
        <v>0.84374999999999967</v>
      </c>
      <c r="G77" s="66" t="s">
        <v>43</v>
      </c>
      <c r="H77" s="67">
        <f t="shared" si="126"/>
        <v>31</v>
      </c>
      <c r="I77" s="71" t="str">
        <f t="shared" ref="I77:BT77" si="159">IF(I$43&lt;$B77,"***",IF(I$43=$B77,0,IF(I$42=1,H77,H77+0.25)))</f>
        <v>***</v>
      </c>
      <c r="J77" s="68" t="str">
        <f t="shared" si="159"/>
        <v>***</v>
      </c>
      <c r="K77" s="68" t="str">
        <f t="shared" si="159"/>
        <v>***</v>
      </c>
      <c r="L77" s="68" t="str">
        <f t="shared" si="159"/>
        <v>***</v>
      </c>
      <c r="M77" s="68" t="str">
        <f t="shared" si="159"/>
        <v>***</v>
      </c>
      <c r="N77" s="68" t="str">
        <f t="shared" si="159"/>
        <v>***</v>
      </c>
      <c r="O77" s="68" t="str">
        <f t="shared" si="159"/>
        <v>***</v>
      </c>
      <c r="P77" s="68" t="str">
        <f t="shared" si="159"/>
        <v>***</v>
      </c>
      <c r="Q77" s="68" t="str">
        <f t="shared" si="159"/>
        <v>***</v>
      </c>
      <c r="R77" s="68" t="str">
        <f t="shared" si="159"/>
        <v>***</v>
      </c>
      <c r="S77" s="68">
        <f t="shared" si="159"/>
        <v>0</v>
      </c>
      <c r="T77" s="68">
        <f t="shared" si="159"/>
        <v>0.25</v>
      </c>
      <c r="U77" s="68">
        <f t="shared" si="159"/>
        <v>0.5</v>
      </c>
      <c r="V77" s="68">
        <f t="shared" si="159"/>
        <v>0.5</v>
      </c>
      <c r="W77" s="68">
        <f t="shared" si="159"/>
        <v>0.5</v>
      </c>
      <c r="X77" s="68">
        <f t="shared" si="159"/>
        <v>0.5</v>
      </c>
      <c r="Y77" s="68">
        <f t="shared" si="159"/>
        <v>0.5</v>
      </c>
      <c r="Z77" s="68">
        <f t="shared" si="159"/>
        <v>0.75</v>
      </c>
      <c r="AA77" s="68">
        <f t="shared" si="159"/>
        <v>1</v>
      </c>
      <c r="AB77" s="68">
        <f t="shared" si="159"/>
        <v>1.25</v>
      </c>
      <c r="AC77" s="68">
        <f t="shared" si="159"/>
        <v>1.5</v>
      </c>
      <c r="AD77" s="68">
        <f t="shared" si="159"/>
        <v>1.75</v>
      </c>
      <c r="AE77" s="68">
        <f t="shared" si="159"/>
        <v>2</v>
      </c>
      <c r="AF77" s="68">
        <f t="shared" si="159"/>
        <v>2.25</v>
      </c>
      <c r="AG77" s="68">
        <f t="shared" si="159"/>
        <v>2.5</v>
      </c>
      <c r="AH77" s="68">
        <f t="shared" si="159"/>
        <v>2.75</v>
      </c>
      <c r="AI77" s="68">
        <f t="shared" si="159"/>
        <v>3</v>
      </c>
      <c r="AJ77" s="68">
        <f t="shared" si="159"/>
        <v>3.25</v>
      </c>
      <c r="AK77" s="68">
        <f t="shared" si="159"/>
        <v>3.5</v>
      </c>
      <c r="AL77" s="68">
        <f t="shared" si="159"/>
        <v>3.75</v>
      </c>
      <c r="AM77" s="68">
        <f t="shared" si="159"/>
        <v>4</v>
      </c>
      <c r="AN77" s="68">
        <f t="shared" si="159"/>
        <v>4.25</v>
      </c>
      <c r="AO77" s="68">
        <f t="shared" si="159"/>
        <v>4.5</v>
      </c>
      <c r="AP77" s="68">
        <f t="shared" si="159"/>
        <v>4.75</v>
      </c>
      <c r="AQ77" s="68">
        <f t="shared" si="159"/>
        <v>5</v>
      </c>
      <c r="AR77" s="68">
        <f t="shared" si="159"/>
        <v>5.25</v>
      </c>
      <c r="AS77" s="68">
        <f t="shared" si="159"/>
        <v>5.25</v>
      </c>
      <c r="AT77" s="68">
        <f t="shared" si="159"/>
        <v>5.5</v>
      </c>
      <c r="AU77" s="68">
        <f t="shared" si="159"/>
        <v>5.75</v>
      </c>
      <c r="AV77" s="68">
        <f t="shared" si="159"/>
        <v>6</v>
      </c>
      <c r="AW77" s="68">
        <f t="shared" si="159"/>
        <v>6.25</v>
      </c>
      <c r="AX77" s="68">
        <f t="shared" si="159"/>
        <v>6.5</v>
      </c>
      <c r="AY77" s="68">
        <f t="shared" si="159"/>
        <v>6.75</v>
      </c>
      <c r="AZ77" s="68">
        <f t="shared" si="159"/>
        <v>6.75</v>
      </c>
      <c r="BA77" s="68">
        <f t="shared" si="159"/>
        <v>6.75</v>
      </c>
      <c r="BB77" s="68">
        <f t="shared" si="159"/>
        <v>7</v>
      </c>
      <c r="BC77" s="68">
        <f t="shared" si="159"/>
        <v>7.25</v>
      </c>
      <c r="BD77" s="68">
        <f t="shared" si="159"/>
        <v>7.5</v>
      </c>
      <c r="BE77" s="68">
        <f t="shared" si="159"/>
        <v>7.75</v>
      </c>
      <c r="BF77" s="68">
        <f t="shared" si="159"/>
        <v>8</v>
      </c>
      <c r="BG77" s="68">
        <f t="shared" si="159"/>
        <v>8.25</v>
      </c>
      <c r="BH77" s="68">
        <f t="shared" si="159"/>
        <v>8.5</v>
      </c>
      <c r="BI77" s="69">
        <f t="shared" si="159"/>
        <v>8.75</v>
      </c>
      <c r="BJ77" s="68">
        <f t="shared" si="159"/>
        <v>8.75</v>
      </c>
      <c r="BK77" s="68">
        <f t="shared" si="159"/>
        <v>9</v>
      </c>
      <c r="BL77" s="68">
        <f t="shared" si="159"/>
        <v>9.25</v>
      </c>
      <c r="BM77" s="68">
        <f t="shared" si="159"/>
        <v>9.5</v>
      </c>
      <c r="BN77" s="68">
        <f t="shared" si="159"/>
        <v>9.75</v>
      </c>
      <c r="BO77" s="68">
        <f t="shared" si="159"/>
        <v>10</v>
      </c>
      <c r="BP77" s="68">
        <f t="shared" si="159"/>
        <v>10.25</v>
      </c>
      <c r="BQ77" s="68">
        <f t="shared" si="159"/>
        <v>10.5</v>
      </c>
      <c r="BR77" s="68">
        <f t="shared" si="159"/>
        <v>10.75</v>
      </c>
      <c r="BS77" s="68">
        <f t="shared" si="159"/>
        <v>11</v>
      </c>
      <c r="BT77" s="68">
        <f t="shared" si="159"/>
        <v>11.25</v>
      </c>
      <c r="BU77" s="68">
        <f t="shared" ref="BU77:DA77" si="160">IF(BU$43&lt;$B77,"***",IF(BU$43=$B77,0,IF(BU$42=1,BT77,BT77+0.25)))</f>
        <v>11.5</v>
      </c>
      <c r="BV77" s="68">
        <f t="shared" si="160"/>
        <v>11.75</v>
      </c>
      <c r="BW77" s="68">
        <f t="shared" si="160"/>
        <v>12</v>
      </c>
      <c r="BX77" s="68">
        <f t="shared" si="160"/>
        <v>12.25</v>
      </c>
      <c r="BY77" s="68">
        <f t="shared" si="160"/>
        <v>12.5</v>
      </c>
      <c r="BZ77" s="68">
        <f t="shared" si="160"/>
        <v>12.75</v>
      </c>
      <c r="CA77" s="68">
        <f t="shared" si="160"/>
        <v>13</v>
      </c>
      <c r="CB77" s="68">
        <f t="shared" si="160"/>
        <v>13</v>
      </c>
      <c r="CC77" s="68">
        <f t="shared" si="160"/>
        <v>13</v>
      </c>
      <c r="CD77" s="68">
        <f t="shared" si="160"/>
        <v>13.25</v>
      </c>
      <c r="CE77" s="68">
        <f t="shared" si="160"/>
        <v>13.5</v>
      </c>
      <c r="CF77" s="68">
        <f t="shared" si="160"/>
        <v>13.75</v>
      </c>
      <c r="CG77" s="68">
        <f t="shared" si="160"/>
        <v>14</v>
      </c>
      <c r="CH77" s="68">
        <f t="shared" si="160"/>
        <v>14.25</v>
      </c>
      <c r="CI77" s="68">
        <f t="shared" si="160"/>
        <v>14.5</v>
      </c>
      <c r="CJ77" s="68">
        <f t="shared" si="160"/>
        <v>14.75</v>
      </c>
      <c r="CK77" s="68">
        <f t="shared" si="160"/>
        <v>15</v>
      </c>
      <c r="CL77" s="68">
        <f t="shared" si="160"/>
        <v>15.25</v>
      </c>
      <c r="CM77" s="68">
        <f t="shared" si="160"/>
        <v>15.5</v>
      </c>
      <c r="CN77" s="68">
        <f t="shared" si="160"/>
        <v>15.75</v>
      </c>
      <c r="CO77" s="68">
        <f t="shared" si="160"/>
        <v>16</v>
      </c>
      <c r="CP77" s="68">
        <f t="shared" si="160"/>
        <v>16.25</v>
      </c>
      <c r="CQ77" s="68">
        <f t="shared" si="160"/>
        <v>16.5</v>
      </c>
      <c r="CR77" s="68">
        <f t="shared" si="160"/>
        <v>16.75</v>
      </c>
      <c r="CS77" s="68">
        <f t="shared" si="160"/>
        <v>17</v>
      </c>
      <c r="CT77" s="68">
        <f t="shared" si="160"/>
        <v>17.25</v>
      </c>
      <c r="CU77" s="68">
        <f t="shared" si="160"/>
        <v>17.5</v>
      </c>
      <c r="CV77" s="68">
        <f t="shared" si="160"/>
        <v>17.75</v>
      </c>
      <c r="CW77" s="68">
        <f t="shared" si="160"/>
        <v>18</v>
      </c>
      <c r="CX77" s="68">
        <f t="shared" si="160"/>
        <v>18.25</v>
      </c>
      <c r="CY77" s="68">
        <f t="shared" si="160"/>
        <v>18.5</v>
      </c>
      <c r="CZ77" s="68">
        <f t="shared" si="160"/>
        <v>18.5</v>
      </c>
      <c r="DA77" s="68">
        <f t="shared" si="160"/>
        <v>18.5</v>
      </c>
      <c r="DB77" s="111"/>
    </row>
    <row r="78" spans="2:106" ht="14.1" customHeight="1">
      <c r="B78" s="31"/>
      <c r="C78" s="32"/>
      <c r="D78" s="33"/>
      <c r="E78" s="4"/>
      <c r="F78" s="34"/>
      <c r="G78" s="5" t="s">
        <v>32</v>
      </c>
      <c r="H78" s="35">
        <f t="shared" si="126"/>
        <v>32</v>
      </c>
      <c r="I78" s="54" t="str">
        <f t="shared" ref="I78:AN78" si="161">IF(I77="***","",IF(I77&gt;$G$45,INT((I77-$G$45)/0.25)*0.25,0))</f>
        <v/>
      </c>
      <c r="J78" s="30" t="str">
        <f t="shared" si="161"/>
        <v/>
      </c>
      <c r="K78" s="30" t="str">
        <f t="shared" si="161"/>
        <v/>
      </c>
      <c r="L78" s="30" t="str">
        <f t="shared" si="161"/>
        <v/>
      </c>
      <c r="M78" s="30" t="str">
        <f t="shared" si="161"/>
        <v/>
      </c>
      <c r="N78" s="30" t="str">
        <f t="shared" si="161"/>
        <v/>
      </c>
      <c r="O78" s="30" t="str">
        <f t="shared" si="161"/>
        <v/>
      </c>
      <c r="P78" s="30" t="str">
        <f t="shared" si="161"/>
        <v/>
      </c>
      <c r="Q78" s="30" t="str">
        <f t="shared" si="161"/>
        <v/>
      </c>
      <c r="R78" s="30" t="str">
        <f t="shared" si="161"/>
        <v/>
      </c>
      <c r="S78" s="30">
        <f t="shared" si="161"/>
        <v>0</v>
      </c>
      <c r="T78" s="30">
        <f t="shared" si="161"/>
        <v>0</v>
      </c>
      <c r="U78" s="30">
        <f t="shared" si="161"/>
        <v>0</v>
      </c>
      <c r="V78" s="30">
        <f t="shared" si="161"/>
        <v>0</v>
      </c>
      <c r="W78" s="30">
        <f t="shared" si="161"/>
        <v>0</v>
      </c>
      <c r="X78" s="30">
        <f t="shared" si="161"/>
        <v>0</v>
      </c>
      <c r="Y78" s="30">
        <f t="shared" si="161"/>
        <v>0</v>
      </c>
      <c r="Z78" s="30">
        <f t="shared" si="161"/>
        <v>0</v>
      </c>
      <c r="AA78" s="30">
        <f t="shared" si="161"/>
        <v>0</v>
      </c>
      <c r="AB78" s="30">
        <f t="shared" si="161"/>
        <v>0</v>
      </c>
      <c r="AC78" s="30">
        <f t="shared" si="161"/>
        <v>0</v>
      </c>
      <c r="AD78" s="30">
        <f t="shared" si="161"/>
        <v>0</v>
      </c>
      <c r="AE78" s="30">
        <f t="shared" si="161"/>
        <v>0</v>
      </c>
      <c r="AF78" s="30">
        <f t="shared" si="161"/>
        <v>0</v>
      </c>
      <c r="AG78" s="30">
        <f t="shared" si="161"/>
        <v>0</v>
      </c>
      <c r="AH78" s="30">
        <f t="shared" si="161"/>
        <v>0</v>
      </c>
      <c r="AI78" s="30">
        <f t="shared" si="161"/>
        <v>0</v>
      </c>
      <c r="AJ78" s="30">
        <f t="shared" si="161"/>
        <v>0</v>
      </c>
      <c r="AK78" s="30">
        <f t="shared" si="161"/>
        <v>0</v>
      </c>
      <c r="AL78" s="30">
        <f t="shared" si="161"/>
        <v>0</v>
      </c>
      <c r="AM78" s="30">
        <f t="shared" si="161"/>
        <v>0</v>
      </c>
      <c r="AN78" s="30">
        <f t="shared" si="161"/>
        <v>0</v>
      </c>
      <c r="AO78" s="30">
        <f t="shared" ref="AO78:BT78" si="162">IF(AO77="***","",IF(AO77&gt;$G$45,INT((AO77-$G$45)/0.25)*0.25,0))</f>
        <v>0</v>
      </c>
      <c r="AP78" s="30">
        <f t="shared" si="162"/>
        <v>0</v>
      </c>
      <c r="AQ78" s="30">
        <f t="shared" si="162"/>
        <v>0</v>
      </c>
      <c r="AR78" s="30">
        <f t="shared" si="162"/>
        <v>0</v>
      </c>
      <c r="AS78" s="30">
        <f t="shared" si="162"/>
        <v>0</v>
      </c>
      <c r="AT78" s="30">
        <f t="shared" si="162"/>
        <v>0</v>
      </c>
      <c r="AU78" s="30">
        <f t="shared" si="162"/>
        <v>0</v>
      </c>
      <c r="AV78" s="30">
        <f t="shared" si="162"/>
        <v>0</v>
      </c>
      <c r="AW78" s="30">
        <f t="shared" si="162"/>
        <v>0</v>
      </c>
      <c r="AX78" s="30">
        <f t="shared" si="162"/>
        <v>0</v>
      </c>
      <c r="AY78" s="30">
        <f t="shared" si="162"/>
        <v>0</v>
      </c>
      <c r="AZ78" s="30">
        <f t="shared" si="162"/>
        <v>0</v>
      </c>
      <c r="BA78" s="30">
        <f t="shared" si="162"/>
        <v>0</v>
      </c>
      <c r="BB78" s="30">
        <f t="shared" si="162"/>
        <v>0</v>
      </c>
      <c r="BC78" s="30">
        <f t="shared" si="162"/>
        <v>0</v>
      </c>
      <c r="BD78" s="30">
        <f t="shared" si="162"/>
        <v>0</v>
      </c>
      <c r="BE78" s="30">
        <f t="shared" si="162"/>
        <v>0</v>
      </c>
      <c r="BF78" s="30">
        <f t="shared" si="162"/>
        <v>0.25</v>
      </c>
      <c r="BG78" s="30">
        <f t="shared" si="162"/>
        <v>0.5</v>
      </c>
      <c r="BH78" s="30">
        <f t="shared" si="162"/>
        <v>0.75</v>
      </c>
      <c r="BI78" s="45">
        <f t="shared" si="162"/>
        <v>1</v>
      </c>
      <c r="BJ78" s="30">
        <f t="shared" si="162"/>
        <v>1</v>
      </c>
      <c r="BK78" s="30">
        <f t="shared" si="162"/>
        <v>1.25</v>
      </c>
      <c r="BL78" s="30">
        <f t="shared" si="162"/>
        <v>1.5</v>
      </c>
      <c r="BM78" s="30">
        <f t="shared" si="162"/>
        <v>1.75</v>
      </c>
      <c r="BN78" s="30">
        <f t="shared" si="162"/>
        <v>2</v>
      </c>
      <c r="BO78" s="30">
        <f t="shared" si="162"/>
        <v>2.25</v>
      </c>
      <c r="BP78" s="30">
        <f t="shared" si="162"/>
        <v>2.5</v>
      </c>
      <c r="BQ78" s="30">
        <f t="shared" si="162"/>
        <v>2.75</v>
      </c>
      <c r="BR78" s="30">
        <f t="shared" si="162"/>
        <v>3</v>
      </c>
      <c r="BS78" s="30">
        <f t="shared" si="162"/>
        <v>3.25</v>
      </c>
      <c r="BT78" s="30">
        <f t="shared" si="162"/>
        <v>3.5</v>
      </c>
      <c r="BU78" s="30">
        <f t="shared" ref="BU78:CZ78" si="163">IF(BU77="***","",IF(BU77&gt;$G$45,INT((BU77-$G$45)/0.25)*0.25,0))</f>
        <v>3.75</v>
      </c>
      <c r="BV78" s="30">
        <f t="shared" si="163"/>
        <v>4</v>
      </c>
      <c r="BW78" s="30">
        <f t="shared" si="163"/>
        <v>4.25</v>
      </c>
      <c r="BX78" s="30">
        <f t="shared" si="163"/>
        <v>4.5</v>
      </c>
      <c r="BY78" s="30">
        <f t="shared" si="163"/>
        <v>4.75</v>
      </c>
      <c r="BZ78" s="30">
        <f t="shared" si="163"/>
        <v>5</v>
      </c>
      <c r="CA78" s="30">
        <f t="shared" si="163"/>
        <v>5.25</v>
      </c>
      <c r="CB78" s="30">
        <f t="shared" si="163"/>
        <v>5.25</v>
      </c>
      <c r="CC78" s="30">
        <f t="shared" si="163"/>
        <v>5.25</v>
      </c>
      <c r="CD78" s="30">
        <f t="shared" si="163"/>
        <v>5.5</v>
      </c>
      <c r="CE78" s="30">
        <f t="shared" si="163"/>
        <v>5.75</v>
      </c>
      <c r="CF78" s="30">
        <f t="shared" si="163"/>
        <v>6</v>
      </c>
      <c r="CG78" s="30">
        <f t="shared" si="163"/>
        <v>6.25</v>
      </c>
      <c r="CH78" s="30">
        <f t="shared" si="163"/>
        <v>6.5</v>
      </c>
      <c r="CI78" s="30">
        <f t="shared" si="163"/>
        <v>6.75</v>
      </c>
      <c r="CJ78" s="30">
        <f t="shared" si="163"/>
        <v>7</v>
      </c>
      <c r="CK78" s="30">
        <f t="shared" si="163"/>
        <v>7.25</v>
      </c>
      <c r="CL78" s="30">
        <f t="shared" si="163"/>
        <v>7.5</v>
      </c>
      <c r="CM78" s="30">
        <f t="shared" si="163"/>
        <v>7.75</v>
      </c>
      <c r="CN78" s="30">
        <f t="shared" si="163"/>
        <v>8</v>
      </c>
      <c r="CO78" s="30">
        <f t="shared" si="163"/>
        <v>8.25</v>
      </c>
      <c r="CP78" s="30">
        <f t="shared" si="163"/>
        <v>8.5</v>
      </c>
      <c r="CQ78" s="30">
        <f t="shared" si="163"/>
        <v>8.75</v>
      </c>
      <c r="CR78" s="30">
        <f t="shared" si="163"/>
        <v>9</v>
      </c>
      <c r="CS78" s="30">
        <f t="shared" si="163"/>
        <v>9.25</v>
      </c>
      <c r="CT78" s="30">
        <f t="shared" si="163"/>
        <v>9.5</v>
      </c>
      <c r="CU78" s="30">
        <f t="shared" si="163"/>
        <v>9.75</v>
      </c>
      <c r="CV78" s="30">
        <f t="shared" si="163"/>
        <v>10</v>
      </c>
      <c r="CW78" s="30">
        <f t="shared" si="163"/>
        <v>10.25</v>
      </c>
      <c r="CX78" s="30">
        <f t="shared" si="163"/>
        <v>10.5</v>
      </c>
      <c r="CY78" s="30">
        <f t="shared" si="163"/>
        <v>10.75</v>
      </c>
      <c r="CZ78" s="30">
        <f t="shared" si="163"/>
        <v>10.75</v>
      </c>
      <c r="DA78" s="30">
        <f>IF(DA77="***","",IF(DA77&gt;$G$45,INT((DA77-$G$45)/0.25)*0.25,0))</f>
        <v>10.75</v>
      </c>
      <c r="DB78" s="109"/>
    </row>
    <row r="79" spans="2:106" ht="14.1" customHeight="1">
      <c r="B79" s="55"/>
      <c r="C79" s="56"/>
      <c r="D79" s="33"/>
      <c r="E79" s="4"/>
      <c r="F79" s="34"/>
      <c r="G79" s="57" t="s">
        <v>33</v>
      </c>
      <c r="H79" s="58">
        <f t="shared" si="126"/>
        <v>33</v>
      </c>
      <c r="I79" s="70" t="str">
        <f t="shared" ref="I79:AN79" si="164">IF(OR(I77=0,I77="***"),"",IF(I$43&lt;22.25,"",IF(I$43&gt;29,H79,SUM(H79,I77,-H77))))</f>
        <v/>
      </c>
      <c r="J79" s="59" t="str">
        <f t="shared" si="164"/>
        <v/>
      </c>
      <c r="K79" s="59" t="str">
        <f t="shared" si="164"/>
        <v/>
      </c>
      <c r="L79" s="59" t="str">
        <f t="shared" si="164"/>
        <v/>
      </c>
      <c r="M79" s="59" t="str">
        <f t="shared" si="164"/>
        <v/>
      </c>
      <c r="N79" s="59" t="str">
        <f t="shared" si="164"/>
        <v/>
      </c>
      <c r="O79" s="59" t="str">
        <f t="shared" si="164"/>
        <v/>
      </c>
      <c r="P79" s="59" t="str">
        <f t="shared" si="164"/>
        <v/>
      </c>
      <c r="Q79" s="59" t="str">
        <f t="shared" si="164"/>
        <v/>
      </c>
      <c r="R79" s="59" t="str">
        <f t="shared" si="164"/>
        <v/>
      </c>
      <c r="S79" s="59" t="str">
        <f t="shared" si="164"/>
        <v/>
      </c>
      <c r="T79" s="59" t="str">
        <f t="shared" si="164"/>
        <v/>
      </c>
      <c r="U79" s="59" t="str">
        <f t="shared" si="164"/>
        <v/>
      </c>
      <c r="V79" s="59" t="str">
        <f t="shared" si="164"/>
        <v/>
      </c>
      <c r="W79" s="59" t="str">
        <f t="shared" si="164"/>
        <v/>
      </c>
      <c r="X79" s="59" t="str">
        <f t="shared" si="164"/>
        <v/>
      </c>
      <c r="Y79" s="59" t="str">
        <f t="shared" si="164"/>
        <v/>
      </c>
      <c r="Z79" s="59" t="str">
        <f t="shared" si="164"/>
        <v/>
      </c>
      <c r="AA79" s="59" t="str">
        <f t="shared" si="164"/>
        <v/>
      </c>
      <c r="AB79" s="59" t="str">
        <f t="shared" si="164"/>
        <v/>
      </c>
      <c r="AC79" s="59" t="str">
        <f t="shared" si="164"/>
        <v/>
      </c>
      <c r="AD79" s="59" t="str">
        <f t="shared" si="164"/>
        <v/>
      </c>
      <c r="AE79" s="59" t="str">
        <f t="shared" si="164"/>
        <v/>
      </c>
      <c r="AF79" s="59" t="str">
        <f t="shared" si="164"/>
        <v/>
      </c>
      <c r="AG79" s="59" t="str">
        <f t="shared" si="164"/>
        <v/>
      </c>
      <c r="AH79" s="59" t="str">
        <f t="shared" si="164"/>
        <v/>
      </c>
      <c r="AI79" s="59" t="str">
        <f t="shared" si="164"/>
        <v/>
      </c>
      <c r="AJ79" s="59" t="str">
        <f t="shared" si="164"/>
        <v/>
      </c>
      <c r="AK79" s="59" t="str">
        <f t="shared" si="164"/>
        <v/>
      </c>
      <c r="AL79" s="59" t="str">
        <f t="shared" si="164"/>
        <v/>
      </c>
      <c r="AM79" s="59" t="str">
        <f t="shared" si="164"/>
        <v/>
      </c>
      <c r="AN79" s="59" t="str">
        <f t="shared" si="164"/>
        <v/>
      </c>
      <c r="AO79" s="59" t="str">
        <f t="shared" ref="AO79:BT79" si="165">IF(OR(AO77=0,AO77="***"),"",IF(AO$43&lt;22.25,"",IF(AO$43&gt;29,AN79,SUM(AN79,AO77,-AN77))))</f>
        <v/>
      </c>
      <c r="AP79" s="59" t="str">
        <f t="shared" si="165"/>
        <v/>
      </c>
      <c r="AQ79" s="59" t="str">
        <f t="shared" si="165"/>
        <v/>
      </c>
      <c r="AR79" s="59" t="str">
        <f t="shared" si="165"/>
        <v/>
      </c>
      <c r="AS79" s="59" t="str">
        <f t="shared" si="165"/>
        <v/>
      </c>
      <c r="AT79" s="59" t="str">
        <f t="shared" si="165"/>
        <v/>
      </c>
      <c r="AU79" s="59" t="str">
        <f t="shared" si="165"/>
        <v/>
      </c>
      <c r="AV79" s="59" t="str">
        <f t="shared" si="165"/>
        <v/>
      </c>
      <c r="AW79" s="59" t="str">
        <f t="shared" si="165"/>
        <v/>
      </c>
      <c r="AX79" s="59" t="str">
        <f t="shared" si="165"/>
        <v/>
      </c>
      <c r="AY79" s="59" t="str">
        <f t="shared" si="165"/>
        <v/>
      </c>
      <c r="AZ79" s="59" t="str">
        <f t="shared" si="165"/>
        <v/>
      </c>
      <c r="BA79" s="59" t="str">
        <f t="shared" si="165"/>
        <v/>
      </c>
      <c r="BB79" s="59" t="str">
        <f t="shared" si="165"/>
        <v/>
      </c>
      <c r="BC79" s="59" t="str">
        <f t="shared" si="165"/>
        <v/>
      </c>
      <c r="BD79" s="59" t="str">
        <f t="shared" si="165"/>
        <v/>
      </c>
      <c r="BE79" s="59" t="str">
        <f t="shared" si="165"/>
        <v/>
      </c>
      <c r="BF79" s="59" t="str">
        <f t="shared" si="165"/>
        <v/>
      </c>
      <c r="BG79" s="59" t="str">
        <f t="shared" si="165"/>
        <v/>
      </c>
      <c r="BH79" s="59" t="str">
        <f t="shared" si="165"/>
        <v/>
      </c>
      <c r="BI79" s="60" t="str">
        <f t="shared" si="165"/>
        <v/>
      </c>
      <c r="BJ79" s="59">
        <f t="shared" si="165"/>
        <v>0</v>
      </c>
      <c r="BK79" s="59">
        <f t="shared" si="165"/>
        <v>0.25</v>
      </c>
      <c r="BL79" s="59">
        <f t="shared" si="165"/>
        <v>0.5</v>
      </c>
      <c r="BM79" s="59">
        <f t="shared" si="165"/>
        <v>0.75</v>
      </c>
      <c r="BN79" s="59">
        <f t="shared" si="165"/>
        <v>1</v>
      </c>
      <c r="BO79" s="59">
        <f t="shared" si="165"/>
        <v>1.25</v>
      </c>
      <c r="BP79" s="59">
        <f t="shared" si="165"/>
        <v>1.5</v>
      </c>
      <c r="BQ79" s="59">
        <f t="shared" si="165"/>
        <v>1.75</v>
      </c>
      <c r="BR79" s="59">
        <f t="shared" si="165"/>
        <v>2</v>
      </c>
      <c r="BS79" s="59">
        <f t="shared" si="165"/>
        <v>2.25</v>
      </c>
      <c r="BT79" s="59">
        <f t="shared" si="165"/>
        <v>2.5</v>
      </c>
      <c r="BU79" s="59">
        <f t="shared" ref="BU79:DA79" si="166">IF(OR(BU77=0,BU77="***"),"",IF(BU$43&lt;22.25,"",IF(BU$43&gt;29,BT79,SUM(BT79,BU77,-BT77))))</f>
        <v>2.75</v>
      </c>
      <c r="BV79" s="59">
        <f t="shared" si="166"/>
        <v>3</v>
      </c>
      <c r="BW79" s="59">
        <f t="shared" si="166"/>
        <v>3.25</v>
      </c>
      <c r="BX79" s="59">
        <f t="shared" si="166"/>
        <v>3.5</v>
      </c>
      <c r="BY79" s="59">
        <f t="shared" si="166"/>
        <v>3.75</v>
      </c>
      <c r="BZ79" s="59">
        <f t="shared" si="166"/>
        <v>4</v>
      </c>
      <c r="CA79" s="59">
        <f t="shared" si="166"/>
        <v>4.25</v>
      </c>
      <c r="CB79" s="59">
        <f t="shared" si="166"/>
        <v>4.25</v>
      </c>
      <c r="CC79" s="59">
        <f t="shared" si="166"/>
        <v>4.25</v>
      </c>
      <c r="CD79" s="59">
        <f t="shared" si="166"/>
        <v>4.5</v>
      </c>
      <c r="CE79" s="59">
        <f t="shared" si="166"/>
        <v>4.75</v>
      </c>
      <c r="CF79" s="59">
        <f t="shared" si="166"/>
        <v>5</v>
      </c>
      <c r="CG79" s="59">
        <f t="shared" si="166"/>
        <v>5.25</v>
      </c>
      <c r="CH79" s="59">
        <f t="shared" si="166"/>
        <v>5.5</v>
      </c>
      <c r="CI79" s="59">
        <f t="shared" si="166"/>
        <v>5.75</v>
      </c>
      <c r="CJ79" s="59">
        <f t="shared" si="166"/>
        <v>6</v>
      </c>
      <c r="CK79" s="59">
        <f t="shared" si="166"/>
        <v>6.25</v>
      </c>
      <c r="CL79" s="59">
        <f t="shared" si="166"/>
        <v>6.25</v>
      </c>
      <c r="CM79" s="59">
        <f t="shared" si="166"/>
        <v>6.25</v>
      </c>
      <c r="CN79" s="59">
        <f t="shared" si="166"/>
        <v>6.25</v>
      </c>
      <c r="CO79" s="59">
        <f t="shared" si="166"/>
        <v>6.25</v>
      </c>
      <c r="CP79" s="59">
        <f t="shared" si="166"/>
        <v>6.25</v>
      </c>
      <c r="CQ79" s="59">
        <f t="shared" si="166"/>
        <v>6.25</v>
      </c>
      <c r="CR79" s="59">
        <f t="shared" si="166"/>
        <v>6.25</v>
      </c>
      <c r="CS79" s="59">
        <f t="shared" si="166"/>
        <v>6.25</v>
      </c>
      <c r="CT79" s="59">
        <f t="shared" si="166"/>
        <v>6.25</v>
      </c>
      <c r="CU79" s="59">
        <f t="shared" si="166"/>
        <v>6.25</v>
      </c>
      <c r="CV79" s="59">
        <f t="shared" si="166"/>
        <v>6.25</v>
      </c>
      <c r="CW79" s="59">
        <f t="shared" si="166"/>
        <v>6.25</v>
      </c>
      <c r="CX79" s="59">
        <f t="shared" si="166"/>
        <v>6.25</v>
      </c>
      <c r="CY79" s="59">
        <f t="shared" si="166"/>
        <v>6.25</v>
      </c>
      <c r="CZ79" s="59">
        <f t="shared" si="166"/>
        <v>6.25</v>
      </c>
      <c r="DA79" s="59">
        <f t="shared" si="166"/>
        <v>6.25</v>
      </c>
      <c r="DB79" s="110"/>
    </row>
    <row r="80" spans="2:106" ht="14.1" customHeight="1">
      <c r="B80" s="61">
        <f>ROUND((DAY(D80)*24*60+HOUR(D80)*60+MINUTE(D80))/60,2)</f>
        <v>11.75</v>
      </c>
      <c r="C80" s="62">
        <f>ROUND((DAY(F80)*24*60+HOUR(F80)*60+MINUTE(F80))/60,2)</f>
        <v>20.5</v>
      </c>
      <c r="D80" s="63">
        <f>D77+TIME(0,15,0)</f>
        <v>0.48958333333333354</v>
      </c>
      <c r="E80" s="64" t="s">
        <v>96</v>
      </c>
      <c r="F80" s="65">
        <f>F77+TIME(0,15,0)</f>
        <v>0.8541666666666663</v>
      </c>
      <c r="G80" s="66" t="s">
        <v>43</v>
      </c>
      <c r="H80" s="67">
        <f t="shared" si="126"/>
        <v>34</v>
      </c>
      <c r="I80" s="71" t="str">
        <f t="shared" ref="I80:BT80" si="167">IF(I$43&lt;$B80,"***",IF(I$43=$B80,0,IF(I$42=1,H80,H80+0.25)))</f>
        <v>***</v>
      </c>
      <c r="J80" s="68" t="str">
        <f t="shared" si="167"/>
        <v>***</v>
      </c>
      <c r="K80" s="68" t="str">
        <f t="shared" si="167"/>
        <v>***</v>
      </c>
      <c r="L80" s="68" t="str">
        <f t="shared" si="167"/>
        <v>***</v>
      </c>
      <c r="M80" s="68" t="str">
        <f t="shared" si="167"/>
        <v>***</v>
      </c>
      <c r="N80" s="68" t="str">
        <f t="shared" si="167"/>
        <v>***</v>
      </c>
      <c r="O80" s="68" t="str">
        <f t="shared" si="167"/>
        <v>***</v>
      </c>
      <c r="P80" s="68" t="str">
        <f t="shared" si="167"/>
        <v>***</v>
      </c>
      <c r="Q80" s="68" t="str">
        <f t="shared" si="167"/>
        <v>***</v>
      </c>
      <c r="R80" s="68" t="str">
        <f t="shared" si="167"/>
        <v>***</v>
      </c>
      <c r="S80" s="68" t="str">
        <f t="shared" si="167"/>
        <v>***</v>
      </c>
      <c r="T80" s="68">
        <f t="shared" si="167"/>
        <v>0</v>
      </c>
      <c r="U80" s="68">
        <f t="shared" si="167"/>
        <v>0.25</v>
      </c>
      <c r="V80" s="68">
        <f t="shared" si="167"/>
        <v>0.25</v>
      </c>
      <c r="W80" s="68">
        <f t="shared" si="167"/>
        <v>0.25</v>
      </c>
      <c r="X80" s="68">
        <f t="shared" si="167"/>
        <v>0.25</v>
      </c>
      <c r="Y80" s="68">
        <f t="shared" si="167"/>
        <v>0.25</v>
      </c>
      <c r="Z80" s="68">
        <f t="shared" si="167"/>
        <v>0.5</v>
      </c>
      <c r="AA80" s="68">
        <f t="shared" si="167"/>
        <v>0.75</v>
      </c>
      <c r="AB80" s="68">
        <f t="shared" si="167"/>
        <v>1</v>
      </c>
      <c r="AC80" s="68">
        <f t="shared" si="167"/>
        <v>1.25</v>
      </c>
      <c r="AD80" s="68">
        <f t="shared" si="167"/>
        <v>1.5</v>
      </c>
      <c r="AE80" s="68">
        <f t="shared" si="167"/>
        <v>1.75</v>
      </c>
      <c r="AF80" s="68">
        <f t="shared" si="167"/>
        <v>2</v>
      </c>
      <c r="AG80" s="68">
        <f t="shared" si="167"/>
        <v>2.25</v>
      </c>
      <c r="AH80" s="68">
        <f t="shared" si="167"/>
        <v>2.5</v>
      </c>
      <c r="AI80" s="68">
        <f t="shared" si="167"/>
        <v>2.75</v>
      </c>
      <c r="AJ80" s="68">
        <f t="shared" si="167"/>
        <v>3</v>
      </c>
      <c r="AK80" s="68">
        <f t="shared" si="167"/>
        <v>3.25</v>
      </c>
      <c r="AL80" s="68">
        <f t="shared" si="167"/>
        <v>3.5</v>
      </c>
      <c r="AM80" s="68">
        <f t="shared" si="167"/>
        <v>3.75</v>
      </c>
      <c r="AN80" s="68">
        <f t="shared" si="167"/>
        <v>4</v>
      </c>
      <c r="AO80" s="68">
        <f t="shared" si="167"/>
        <v>4.25</v>
      </c>
      <c r="AP80" s="68">
        <f t="shared" si="167"/>
        <v>4.5</v>
      </c>
      <c r="AQ80" s="68">
        <f t="shared" si="167"/>
        <v>4.75</v>
      </c>
      <c r="AR80" s="68">
        <f t="shared" si="167"/>
        <v>5</v>
      </c>
      <c r="AS80" s="68">
        <f t="shared" si="167"/>
        <v>5</v>
      </c>
      <c r="AT80" s="68">
        <f t="shared" si="167"/>
        <v>5.25</v>
      </c>
      <c r="AU80" s="68">
        <f t="shared" si="167"/>
        <v>5.5</v>
      </c>
      <c r="AV80" s="68">
        <f t="shared" si="167"/>
        <v>5.75</v>
      </c>
      <c r="AW80" s="68">
        <f t="shared" si="167"/>
        <v>6</v>
      </c>
      <c r="AX80" s="68">
        <f t="shared" si="167"/>
        <v>6.25</v>
      </c>
      <c r="AY80" s="68">
        <f t="shared" si="167"/>
        <v>6.5</v>
      </c>
      <c r="AZ80" s="68">
        <f t="shared" si="167"/>
        <v>6.5</v>
      </c>
      <c r="BA80" s="68">
        <f t="shared" si="167"/>
        <v>6.5</v>
      </c>
      <c r="BB80" s="68">
        <f t="shared" si="167"/>
        <v>6.75</v>
      </c>
      <c r="BC80" s="68">
        <f t="shared" si="167"/>
        <v>7</v>
      </c>
      <c r="BD80" s="68">
        <f t="shared" si="167"/>
        <v>7.25</v>
      </c>
      <c r="BE80" s="68">
        <f t="shared" si="167"/>
        <v>7.5</v>
      </c>
      <c r="BF80" s="68">
        <f t="shared" si="167"/>
        <v>7.75</v>
      </c>
      <c r="BG80" s="68">
        <f t="shared" si="167"/>
        <v>8</v>
      </c>
      <c r="BH80" s="68">
        <f t="shared" si="167"/>
        <v>8.25</v>
      </c>
      <c r="BI80" s="69">
        <f t="shared" si="167"/>
        <v>8.5</v>
      </c>
      <c r="BJ80" s="68">
        <f t="shared" si="167"/>
        <v>8.5</v>
      </c>
      <c r="BK80" s="68">
        <f t="shared" si="167"/>
        <v>8.75</v>
      </c>
      <c r="BL80" s="68">
        <f t="shared" si="167"/>
        <v>9</v>
      </c>
      <c r="BM80" s="68">
        <f t="shared" si="167"/>
        <v>9.25</v>
      </c>
      <c r="BN80" s="68">
        <f t="shared" si="167"/>
        <v>9.5</v>
      </c>
      <c r="BO80" s="68">
        <f t="shared" si="167"/>
        <v>9.75</v>
      </c>
      <c r="BP80" s="68">
        <f t="shared" si="167"/>
        <v>10</v>
      </c>
      <c r="BQ80" s="68">
        <f t="shared" si="167"/>
        <v>10.25</v>
      </c>
      <c r="BR80" s="68">
        <f t="shared" si="167"/>
        <v>10.5</v>
      </c>
      <c r="BS80" s="68">
        <f t="shared" si="167"/>
        <v>10.75</v>
      </c>
      <c r="BT80" s="68">
        <f t="shared" si="167"/>
        <v>11</v>
      </c>
      <c r="BU80" s="68">
        <f t="shared" ref="BU80:DA80" si="168">IF(BU$43&lt;$B80,"***",IF(BU$43=$B80,0,IF(BU$42=1,BT80,BT80+0.25)))</f>
        <v>11.25</v>
      </c>
      <c r="BV80" s="68">
        <f t="shared" si="168"/>
        <v>11.5</v>
      </c>
      <c r="BW80" s="68">
        <f t="shared" si="168"/>
        <v>11.75</v>
      </c>
      <c r="BX80" s="68">
        <f t="shared" si="168"/>
        <v>12</v>
      </c>
      <c r="BY80" s="68">
        <f t="shared" si="168"/>
        <v>12.25</v>
      </c>
      <c r="BZ80" s="68">
        <f t="shared" si="168"/>
        <v>12.5</v>
      </c>
      <c r="CA80" s="68">
        <f t="shared" si="168"/>
        <v>12.75</v>
      </c>
      <c r="CB80" s="68">
        <f t="shared" si="168"/>
        <v>12.75</v>
      </c>
      <c r="CC80" s="68">
        <f t="shared" si="168"/>
        <v>12.75</v>
      </c>
      <c r="CD80" s="68">
        <f t="shared" si="168"/>
        <v>13</v>
      </c>
      <c r="CE80" s="68">
        <f t="shared" si="168"/>
        <v>13.25</v>
      </c>
      <c r="CF80" s="68">
        <f t="shared" si="168"/>
        <v>13.5</v>
      </c>
      <c r="CG80" s="68">
        <f t="shared" si="168"/>
        <v>13.75</v>
      </c>
      <c r="CH80" s="68">
        <f t="shared" si="168"/>
        <v>14</v>
      </c>
      <c r="CI80" s="68">
        <f t="shared" si="168"/>
        <v>14.25</v>
      </c>
      <c r="CJ80" s="68">
        <f t="shared" si="168"/>
        <v>14.5</v>
      </c>
      <c r="CK80" s="68">
        <f t="shared" si="168"/>
        <v>14.75</v>
      </c>
      <c r="CL80" s="68">
        <f t="shared" si="168"/>
        <v>15</v>
      </c>
      <c r="CM80" s="68">
        <f t="shared" si="168"/>
        <v>15.25</v>
      </c>
      <c r="CN80" s="68">
        <f t="shared" si="168"/>
        <v>15.5</v>
      </c>
      <c r="CO80" s="68">
        <f t="shared" si="168"/>
        <v>15.75</v>
      </c>
      <c r="CP80" s="68">
        <f t="shared" si="168"/>
        <v>16</v>
      </c>
      <c r="CQ80" s="68">
        <f t="shared" si="168"/>
        <v>16.25</v>
      </c>
      <c r="CR80" s="68">
        <f t="shared" si="168"/>
        <v>16.5</v>
      </c>
      <c r="CS80" s="68">
        <f t="shared" si="168"/>
        <v>16.75</v>
      </c>
      <c r="CT80" s="68">
        <f t="shared" si="168"/>
        <v>17</v>
      </c>
      <c r="CU80" s="68">
        <f t="shared" si="168"/>
        <v>17.25</v>
      </c>
      <c r="CV80" s="68">
        <f t="shared" si="168"/>
        <v>17.5</v>
      </c>
      <c r="CW80" s="68">
        <f t="shared" si="168"/>
        <v>17.75</v>
      </c>
      <c r="CX80" s="68">
        <f t="shared" si="168"/>
        <v>18</v>
      </c>
      <c r="CY80" s="68">
        <f t="shared" si="168"/>
        <v>18.25</v>
      </c>
      <c r="CZ80" s="68">
        <f t="shared" si="168"/>
        <v>18.25</v>
      </c>
      <c r="DA80" s="68">
        <f t="shared" si="168"/>
        <v>18.25</v>
      </c>
      <c r="DB80" s="111"/>
    </row>
    <row r="81" spans="2:106" ht="14.1" customHeight="1">
      <c r="B81" s="31"/>
      <c r="C81" s="32"/>
      <c r="D81" s="33"/>
      <c r="E81" s="4"/>
      <c r="F81" s="34"/>
      <c r="G81" s="5" t="s">
        <v>32</v>
      </c>
      <c r="H81" s="35">
        <f t="shared" si="126"/>
        <v>35</v>
      </c>
      <c r="I81" s="54" t="str">
        <f t="shared" ref="I81:AN81" si="169">IF(I80="***","",IF(I80&gt;$G$45,INT((I80-$G$45)/0.25)*0.25,0))</f>
        <v/>
      </c>
      <c r="J81" s="30" t="str">
        <f t="shared" si="169"/>
        <v/>
      </c>
      <c r="K81" s="30" t="str">
        <f t="shared" si="169"/>
        <v/>
      </c>
      <c r="L81" s="30" t="str">
        <f t="shared" si="169"/>
        <v/>
      </c>
      <c r="M81" s="30" t="str">
        <f t="shared" si="169"/>
        <v/>
      </c>
      <c r="N81" s="30" t="str">
        <f t="shared" si="169"/>
        <v/>
      </c>
      <c r="O81" s="30" t="str">
        <f t="shared" si="169"/>
        <v/>
      </c>
      <c r="P81" s="30" t="str">
        <f t="shared" si="169"/>
        <v/>
      </c>
      <c r="Q81" s="30" t="str">
        <f t="shared" si="169"/>
        <v/>
      </c>
      <c r="R81" s="30" t="str">
        <f t="shared" si="169"/>
        <v/>
      </c>
      <c r="S81" s="30" t="str">
        <f t="shared" si="169"/>
        <v/>
      </c>
      <c r="T81" s="30">
        <f t="shared" si="169"/>
        <v>0</v>
      </c>
      <c r="U81" s="30">
        <f t="shared" si="169"/>
        <v>0</v>
      </c>
      <c r="V81" s="30">
        <f t="shared" si="169"/>
        <v>0</v>
      </c>
      <c r="W81" s="30">
        <f t="shared" si="169"/>
        <v>0</v>
      </c>
      <c r="X81" s="30">
        <f t="shared" si="169"/>
        <v>0</v>
      </c>
      <c r="Y81" s="30">
        <f t="shared" si="169"/>
        <v>0</v>
      </c>
      <c r="Z81" s="30">
        <f t="shared" si="169"/>
        <v>0</v>
      </c>
      <c r="AA81" s="30">
        <f t="shared" si="169"/>
        <v>0</v>
      </c>
      <c r="AB81" s="30">
        <f t="shared" si="169"/>
        <v>0</v>
      </c>
      <c r="AC81" s="30">
        <f t="shared" si="169"/>
        <v>0</v>
      </c>
      <c r="AD81" s="30">
        <f t="shared" si="169"/>
        <v>0</v>
      </c>
      <c r="AE81" s="30">
        <f t="shared" si="169"/>
        <v>0</v>
      </c>
      <c r="AF81" s="30">
        <f t="shared" si="169"/>
        <v>0</v>
      </c>
      <c r="AG81" s="30">
        <f t="shared" si="169"/>
        <v>0</v>
      </c>
      <c r="AH81" s="30">
        <f t="shared" si="169"/>
        <v>0</v>
      </c>
      <c r="AI81" s="30">
        <f t="shared" si="169"/>
        <v>0</v>
      </c>
      <c r="AJ81" s="30">
        <f t="shared" si="169"/>
        <v>0</v>
      </c>
      <c r="AK81" s="30">
        <f t="shared" si="169"/>
        <v>0</v>
      </c>
      <c r="AL81" s="30">
        <f t="shared" si="169"/>
        <v>0</v>
      </c>
      <c r="AM81" s="30">
        <f t="shared" si="169"/>
        <v>0</v>
      </c>
      <c r="AN81" s="30">
        <f t="shared" si="169"/>
        <v>0</v>
      </c>
      <c r="AO81" s="30">
        <f t="shared" ref="AO81:BT81" si="170">IF(AO80="***","",IF(AO80&gt;$G$45,INT((AO80-$G$45)/0.25)*0.25,0))</f>
        <v>0</v>
      </c>
      <c r="AP81" s="30">
        <f t="shared" si="170"/>
        <v>0</v>
      </c>
      <c r="AQ81" s="30">
        <f t="shared" si="170"/>
        <v>0</v>
      </c>
      <c r="AR81" s="30">
        <f t="shared" si="170"/>
        <v>0</v>
      </c>
      <c r="AS81" s="30">
        <f t="shared" si="170"/>
        <v>0</v>
      </c>
      <c r="AT81" s="30">
        <f t="shared" si="170"/>
        <v>0</v>
      </c>
      <c r="AU81" s="30">
        <f t="shared" si="170"/>
        <v>0</v>
      </c>
      <c r="AV81" s="30">
        <f t="shared" si="170"/>
        <v>0</v>
      </c>
      <c r="AW81" s="30">
        <f t="shared" si="170"/>
        <v>0</v>
      </c>
      <c r="AX81" s="30">
        <f t="shared" si="170"/>
        <v>0</v>
      </c>
      <c r="AY81" s="30">
        <f t="shared" si="170"/>
        <v>0</v>
      </c>
      <c r="AZ81" s="30">
        <f t="shared" si="170"/>
        <v>0</v>
      </c>
      <c r="BA81" s="30">
        <f t="shared" si="170"/>
        <v>0</v>
      </c>
      <c r="BB81" s="30">
        <f t="shared" si="170"/>
        <v>0</v>
      </c>
      <c r="BC81" s="30">
        <f t="shared" si="170"/>
        <v>0</v>
      </c>
      <c r="BD81" s="30">
        <f t="shared" si="170"/>
        <v>0</v>
      </c>
      <c r="BE81" s="30">
        <f t="shared" si="170"/>
        <v>0</v>
      </c>
      <c r="BF81" s="30">
        <f t="shared" si="170"/>
        <v>0</v>
      </c>
      <c r="BG81" s="30">
        <f t="shared" si="170"/>
        <v>0.25</v>
      </c>
      <c r="BH81" s="30">
        <f t="shared" si="170"/>
        <v>0.5</v>
      </c>
      <c r="BI81" s="45">
        <f t="shared" si="170"/>
        <v>0.75</v>
      </c>
      <c r="BJ81" s="30">
        <f t="shared" si="170"/>
        <v>0.75</v>
      </c>
      <c r="BK81" s="30">
        <f t="shared" si="170"/>
        <v>1</v>
      </c>
      <c r="BL81" s="30">
        <f t="shared" si="170"/>
        <v>1.25</v>
      </c>
      <c r="BM81" s="30">
        <f t="shared" si="170"/>
        <v>1.5</v>
      </c>
      <c r="BN81" s="30">
        <f t="shared" si="170"/>
        <v>1.75</v>
      </c>
      <c r="BO81" s="30">
        <f t="shared" si="170"/>
        <v>2</v>
      </c>
      <c r="BP81" s="30">
        <f t="shared" si="170"/>
        <v>2.25</v>
      </c>
      <c r="BQ81" s="30">
        <f t="shared" si="170"/>
        <v>2.5</v>
      </c>
      <c r="BR81" s="30">
        <f t="shared" si="170"/>
        <v>2.75</v>
      </c>
      <c r="BS81" s="30">
        <f t="shared" si="170"/>
        <v>3</v>
      </c>
      <c r="BT81" s="30">
        <f t="shared" si="170"/>
        <v>3.25</v>
      </c>
      <c r="BU81" s="30">
        <f t="shared" ref="BU81:CZ81" si="171">IF(BU80="***","",IF(BU80&gt;$G$45,INT((BU80-$G$45)/0.25)*0.25,0))</f>
        <v>3.5</v>
      </c>
      <c r="BV81" s="30">
        <f t="shared" si="171"/>
        <v>3.75</v>
      </c>
      <c r="BW81" s="30">
        <f t="shared" si="171"/>
        <v>4</v>
      </c>
      <c r="BX81" s="30">
        <f t="shared" si="171"/>
        <v>4.25</v>
      </c>
      <c r="BY81" s="30">
        <f t="shared" si="171"/>
        <v>4.5</v>
      </c>
      <c r="BZ81" s="30">
        <f t="shared" si="171"/>
        <v>4.75</v>
      </c>
      <c r="CA81" s="30">
        <f t="shared" si="171"/>
        <v>5</v>
      </c>
      <c r="CB81" s="30">
        <f t="shared" si="171"/>
        <v>5</v>
      </c>
      <c r="CC81" s="30">
        <f t="shared" si="171"/>
        <v>5</v>
      </c>
      <c r="CD81" s="30">
        <f t="shared" si="171"/>
        <v>5.25</v>
      </c>
      <c r="CE81" s="30">
        <f t="shared" si="171"/>
        <v>5.5</v>
      </c>
      <c r="CF81" s="30">
        <f t="shared" si="171"/>
        <v>5.75</v>
      </c>
      <c r="CG81" s="30">
        <f t="shared" si="171"/>
        <v>6</v>
      </c>
      <c r="CH81" s="30">
        <f t="shared" si="171"/>
        <v>6.25</v>
      </c>
      <c r="CI81" s="30">
        <f t="shared" si="171"/>
        <v>6.5</v>
      </c>
      <c r="CJ81" s="30">
        <f t="shared" si="171"/>
        <v>6.75</v>
      </c>
      <c r="CK81" s="30">
        <f t="shared" si="171"/>
        <v>7</v>
      </c>
      <c r="CL81" s="30">
        <f t="shared" si="171"/>
        <v>7.25</v>
      </c>
      <c r="CM81" s="30">
        <f t="shared" si="171"/>
        <v>7.5</v>
      </c>
      <c r="CN81" s="30">
        <f t="shared" si="171"/>
        <v>7.75</v>
      </c>
      <c r="CO81" s="30">
        <f t="shared" si="171"/>
        <v>8</v>
      </c>
      <c r="CP81" s="30">
        <f t="shared" si="171"/>
        <v>8.25</v>
      </c>
      <c r="CQ81" s="30">
        <f t="shared" si="171"/>
        <v>8.5</v>
      </c>
      <c r="CR81" s="30">
        <f t="shared" si="171"/>
        <v>8.75</v>
      </c>
      <c r="CS81" s="30">
        <f t="shared" si="171"/>
        <v>9</v>
      </c>
      <c r="CT81" s="30">
        <f t="shared" si="171"/>
        <v>9.25</v>
      </c>
      <c r="CU81" s="30">
        <f t="shared" si="171"/>
        <v>9.5</v>
      </c>
      <c r="CV81" s="30">
        <f t="shared" si="171"/>
        <v>9.75</v>
      </c>
      <c r="CW81" s="30">
        <f t="shared" si="171"/>
        <v>10</v>
      </c>
      <c r="CX81" s="30">
        <f t="shared" si="171"/>
        <v>10.25</v>
      </c>
      <c r="CY81" s="30">
        <f t="shared" si="171"/>
        <v>10.5</v>
      </c>
      <c r="CZ81" s="30">
        <f t="shared" si="171"/>
        <v>10.5</v>
      </c>
      <c r="DA81" s="30">
        <f>IF(DA80="***","",IF(DA80&gt;$G$45,INT((DA80-$G$45)/0.25)*0.25,0))</f>
        <v>10.5</v>
      </c>
      <c r="DB81" s="109"/>
    </row>
    <row r="82" spans="2:106" ht="14.1" customHeight="1">
      <c r="B82" s="55"/>
      <c r="C82" s="56"/>
      <c r="D82" s="33"/>
      <c r="E82" s="4"/>
      <c r="F82" s="34"/>
      <c r="G82" s="57" t="s">
        <v>33</v>
      </c>
      <c r="H82" s="58">
        <f t="shared" si="126"/>
        <v>36</v>
      </c>
      <c r="I82" s="70" t="str">
        <f t="shared" ref="I82:AN82" si="172">IF(OR(I80=0,I80="***"),"",IF(I$43&lt;22.25,"",IF(I$43&gt;29,H82,SUM(H82,I80,-H80))))</f>
        <v/>
      </c>
      <c r="J82" s="59" t="str">
        <f t="shared" si="172"/>
        <v/>
      </c>
      <c r="K82" s="59" t="str">
        <f t="shared" si="172"/>
        <v/>
      </c>
      <c r="L82" s="59" t="str">
        <f t="shared" si="172"/>
        <v/>
      </c>
      <c r="M82" s="59" t="str">
        <f t="shared" si="172"/>
        <v/>
      </c>
      <c r="N82" s="59" t="str">
        <f t="shared" si="172"/>
        <v/>
      </c>
      <c r="O82" s="59" t="str">
        <f t="shared" si="172"/>
        <v/>
      </c>
      <c r="P82" s="59" t="str">
        <f t="shared" si="172"/>
        <v/>
      </c>
      <c r="Q82" s="59" t="str">
        <f t="shared" si="172"/>
        <v/>
      </c>
      <c r="R82" s="59" t="str">
        <f t="shared" si="172"/>
        <v/>
      </c>
      <c r="S82" s="59" t="str">
        <f t="shared" si="172"/>
        <v/>
      </c>
      <c r="T82" s="59" t="str">
        <f t="shared" si="172"/>
        <v/>
      </c>
      <c r="U82" s="59" t="str">
        <f t="shared" si="172"/>
        <v/>
      </c>
      <c r="V82" s="59" t="str">
        <f t="shared" si="172"/>
        <v/>
      </c>
      <c r="W82" s="59" t="str">
        <f t="shared" si="172"/>
        <v/>
      </c>
      <c r="X82" s="59" t="str">
        <f t="shared" si="172"/>
        <v/>
      </c>
      <c r="Y82" s="59" t="str">
        <f t="shared" si="172"/>
        <v/>
      </c>
      <c r="Z82" s="59" t="str">
        <f t="shared" si="172"/>
        <v/>
      </c>
      <c r="AA82" s="59" t="str">
        <f t="shared" si="172"/>
        <v/>
      </c>
      <c r="AB82" s="59" t="str">
        <f t="shared" si="172"/>
        <v/>
      </c>
      <c r="AC82" s="59" t="str">
        <f t="shared" si="172"/>
        <v/>
      </c>
      <c r="AD82" s="59" t="str">
        <f t="shared" si="172"/>
        <v/>
      </c>
      <c r="AE82" s="59" t="str">
        <f t="shared" si="172"/>
        <v/>
      </c>
      <c r="AF82" s="59" t="str">
        <f t="shared" si="172"/>
        <v/>
      </c>
      <c r="AG82" s="59" t="str">
        <f t="shared" si="172"/>
        <v/>
      </c>
      <c r="AH82" s="59" t="str">
        <f t="shared" si="172"/>
        <v/>
      </c>
      <c r="AI82" s="59" t="str">
        <f t="shared" si="172"/>
        <v/>
      </c>
      <c r="AJ82" s="59" t="str">
        <f t="shared" si="172"/>
        <v/>
      </c>
      <c r="AK82" s="59" t="str">
        <f t="shared" si="172"/>
        <v/>
      </c>
      <c r="AL82" s="59" t="str">
        <f t="shared" si="172"/>
        <v/>
      </c>
      <c r="AM82" s="59" t="str">
        <f t="shared" si="172"/>
        <v/>
      </c>
      <c r="AN82" s="59" t="str">
        <f t="shared" si="172"/>
        <v/>
      </c>
      <c r="AO82" s="59" t="str">
        <f t="shared" ref="AO82:BT82" si="173">IF(OR(AO80=0,AO80="***"),"",IF(AO$43&lt;22.25,"",IF(AO$43&gt;29,AN82,SUM(AN82,AO80,-AN80))))</f>
        <v/>
      </c>
      <c r="AP82" s="59" t="str">
        <f t="shared" si="173"/>
        <v/>
      </c>
      <c r="AQ82" s="59" t="str">
        <f t="shared" si="173"/>
        <v/>
      </c>
      <c r="AR82" s="59" t="str">
        <f t="shared" si="173"/>
        <v/>
      </c>
      <c r="AS82" s="59" t="str">
        <f t="shared" si="173"/>
        <v/>
      </c>
      <c r="AT82" s="59" t="str">
        <f t="shared" si="173"/>
        <v/>
      </c>
      <c r="AU82" s="59" t="str">
        <f t="shared" si="173"/>
        <v/>
      </c>
      <c r="AV82" s="59" t="str">
        <f t="shared" si="173"/>
        <v/>
      </c>
      <c r="AW82" s="59" t="str">
        <f t="shared" si="173"/>
        <v/>
      </c>
      <c r="AX82" s="59" t="str">
        <f t="shared" si="173"/>
        <v/>
      </c>
      <c r="AY82" s="59" t="str">
        <f t="shared" si="173"/>
        <v/>
      </c>
      <c r="AZ82" s="59" t="str">
        <f t="shared" si="173"/>
        <v/>
      </c>
      <c r="BA82" s="59" t="str">
        <f t="shared" si="173"/>
        <v/>
      </c>
      <c r="BB82" s="59" t="str">
        <f t="shared" si="173"/>
        <v/>
      </c>
      <c r="BC82" s="59" t="str">
        <f t="shared" si="173"/>
        <v/>
      </c>
      <c r="BD82" s="59" t="str">
        <f t="shared" si="173"/>
        <v/>
      </c>
      <c r="BE82" s="59" t="str">
        <f t="shared" si="173"/>
        <v/>
      </c>
      <c r="BF82" s="59" t="str">
        <f t="shared" si="173"/>
        <v/>
      </c>
      <c r="BG82" s="59" t="str">
        <f t="shared" si="173"/>
        <v/>
      </c>
      <c r="BH82" s="59" t="str">
        <f t="shared" si="173"/>
        <v/>
      </c>
      <c r="BI82" s="60" t="str">
        <f t="shared" si="173"/>
        <v/>
      </c>
      <c r="BJ82" s="59">
        <f t="shared" si="173"/>
        <v>0</v>
      </c>
      <c r="BK82" s="59">
        <f t="shared" si="173"/>
        <v>0.25</v>
      </c>
      <c r="BL82" s="59">
        <f t="shared" si="173"/>
        <v>0.5</v>
      </c>
      <c r="BM82" s="59">
        <f t="shared" si="173"/>
        <v>0.75</v>
      </c>
      <c r="BN82" s="59">
        <f t="shared" si="173"/>
        <v>1</v>
      </c>
      <c r="BO82" s="59">
        <f t="shared" si="173"/>
        <v>1.25</v>
      </c>
      <c r="BP82" s="59">
        <f t="shared" si="173"/>
        <v>1.5</v>
      </c>
      <c r="BQ82" s="59">
        <f t="shared" si="173"/>
        <v>1.75</v>
      </c>
      <c r="BR82" s="59">
        <f t="shared" si="173"/>
        <v>2</v>
      </c>
      <c r="BS82" s="59">
        <f t="shared" si="173"/>
        <v>2.25</v>
      </c>
      <c r="BT82" s="59">
        <f t="shared" si="173"/>
        <v>2.5</v>
      </c>
      <c r="BU82" s="59">
        <f t="shared" ref="BU82:DA82" si="174">IF(OR(BU80=0,BU80="***"),"",IF(BU$43&lt;22.25,"",IF(BU$43&gt;29,BT82,SUM(BT82,BU80,-BT80))))</f>
        <v>2.75</v>
      </c>
      <c r="BV82" s="59">
        <f t="shared" si="174"/>
        <v>3</v>
      </c>
      <c r="BW82" s="59">
        <f t="shared" si="174"/>
        <v>3.25</v>
      </c>
      <c r="BX82" s="59">
        <f t="shared" si="174"/>
        <v>3.5</v>
      </c>
      <c r="BY82" s="59">
        <f t="shared" si="174"/>
        <v>3.75</v>
      </c>
      <c r="BZ82" s="59">
        <f t="shared" si="174"/>
        <v>4</v>
      </c>
      <c r="CA82" s="59">
        <f t="shared" si="174"/>
        <v>4.25</v>
      </c>
      <c r="CB82" s="59">
        <f t="shared" si="174"/>
        <v>4.25</v>
      </c>
      <c r="CC82" s="59">
        <f t="shared" si="174"/>
        <v>4.25</v>
      </c>
      <c r="CD82" s="59">
        <f t="shared" si="174"/>
        <v>4.5</v>
      </c>
      <c r="CE82" s="59">
        <f t="shared" si="174"/>
        <v>4.75</v>
      </c>
      <c r="CF82" s="59">
        <f t="shared" si="174"/>
        <v>5</v>
      </c>
      <c r="CG82" s="59">
        <f t="shared" si="174"/>
        <v>5.25</v>
      </c>
      <c r="CH82" s="59">
        <f t="shared" si="174"/>
        <v>5.5</v>
      </c>
      <c r="CI82" s="59">
        <f t="shared" si="174"/>
        <v>5.75</v>
      </c>
      <c r="CJ82" s="59">
        <f t="shared" si="174"/>
        <v>6</v>
      </c>
      <c r="CK82" s="59">
        <f t="shared" si="174"/>
        <v>6.25</v>
      </c>
      <c r="CL82" s="59">
        <f t="shared" si="174"/>
        <v>6.25</v>
      </c>
      <c r="CM82" s="59">
        <f t="shared" si="174"/>
        <v>6.25</v>
      </c>
      <c r="CN82" s="59">
        <f t="shared" si="174"/>
        <v>6.25</v>
      </c>
      <c r="CO82" s="59">
        <f t="shared" si="174"/>
        <v>6.25</v>
      </c>
      <c r="CP82" s="59">
        <f t="shared" si="174"/>
        <v>6.25</v>
      </c>
      <c r="CQ82" s="59">
        <f t="shared" si="174"/>
        <v>6.25</v>
      </c>
      <c r="CR82" s="59">
        <f t="shared" si="174"/>
        <v>6.25</v>
      </c>
      <c r="CS82" s="59">
        <f t="shared" si="174"/>
        <v>6.25</v>
      </c>
      <c r="CT82" s="59">
        <f t="shared" si="174"/>
        <v>6.25</v>
      </c>
      <c r="CU82" s="59">
        <f t="shared" si="174"/>
        <v>6.25</v>
      </c>
      <c r="CV82" s="59">
        <f t="shared" si="174"/>
        <v>6.25</v>
      </c>
      <c r="CW82" s="59">
        <f t="shared" si="174"/>
        <v>6.25</v>
      </c>
      <c r="CX82" s="59">
        <f t="shared" si="174"/>
        <v>6.25</v>
      </c>
      <c r="CY82" s="59">
        <f t="shared" si="174"/>
        <v>6.25</v>
      </c>
      <c r="CZ82" s="59">
        <f t="shared" si="174"/>
        <v>6.25</v>
      </c>
      <c r="DA82" s="59">
        <f t="shared" si="174"/>
        <v>6.25</v>
      </c>
      <c r="DB82" s="110"/>
    </row>
    <row r="83" spans="2:106" ht="14.1" customHeight="1">
      <c r="B83" s="61">
        <f>ROUND((DAY(D83)*24*60+HOUR(D83)*60+MINUTE(D83))/60,2)</f>
        <v>12</v>
      </c>
      <c r="C83" s="62">
        <f>ROUND((DAY(F83)*24*60+HOUR(F83)*60+MINUTE(F83))/60,2)</f>
        <v>20.75</v>
      </c>
      <c r="D83" s="63">
        <f>D80+TIME(0,15,0)</f>
        <v>0.50000000000000022</v>
      </c>
      <c r="E83" s="64" t="s">
        <v>96</v>
      </c>
      <c r="F83" s="65">
        <f>F80+TIME(0,15,0)</f>
        <v>0.86458333333333293</v>
      </c>
      <c r="G83" s="66" t="s">
        <v>43</v>
      </c>
      <c r="H83" s="67">
        <f t="shared" si="126"/>
        <v>37</v>
      </c>
      <c r="I83" s="71" t="str">
        <f t="shared" ref="I83:BT83" si="175">IF(I$43&lt;$B83,"***",IF(I$43=$B83,0,IF(I$42=1,H83,H83+0.25)))</f>
        <v>***</v>
      </c>
      <c r="J83" s="68" t="str">
        <f t="shared" si="175"/>
        <v>***</v>
      </c>
      <c r="K83" s="68" t="str">
        <f t="shared" si="175"/>
        <v>***</v>
      </c>
      <c r="L83" s="68" t="str">
        <f t="shared" si="175"/>
        <v>***</v>
      </c>
      <c r="M83" s="68" t="str">
        <f t="shared" si="175"/>
        <v>***</v>
      </c>
      <c r="N83" s="68" t="str">
        <f t="shared" si="175"/>
        <v>***</v>
      </c>
      <c r="O83" s="68" t="str">
        <f t="shared" si="175"/>
        <v>***</v>
      </c>
      <c r="P83" s="68" t="str">
        <f t="shared" si="175"/>
        <v>***</v>
      </c>
      <c r="Q83" s="68" t="str">
        <f t="shared" si="175"/>
        <v>***</v>
      </c>
      <c r="R83" s="68" t="str">
        <f t="shared" si="175"/>
        <v>***</v>
      </c>
      <c r="S83" s="68" t="str">
        <f t="shared" si="175"/>
        <v>***</v>
      </c>
      <c r="T83" s="68" t="str">
        <f t="shared" si="175"/>
        <v>***</v>
      </c>
      <c r="U83" s="68">
        <f t="shared" si="175"/>
        <v>0</v>
      </c>
      <c r="V83" s="68">
        <f t="shared" si="175"/>
        <v>0</v>
      </c>
      <c r="W83" s="68">
        <f t="shared" si="175"/>
        <v>0</v>
      </c>
      <c r="X83" s="68">
        <f t="shared" si="175"/>
        <v>0</v>
      </c>
      <c r="Y83" s="68">
        <f t="shared" si="175"/>
        <v>0</v>
      </c>
      <c r="Z83" s="68">
        <f t="shared" si="175"/>
        <v>0.25</v>
      </c>
      <c r="AA83" s="68">
        <f t="shared" si="175"/>
        <v>0.5</v>
      </c>
      <c r="AB83" s="68">
        <f t="shared" si="175"/>
        <v>0.75</v>
      </c>
      <c r="AC83" s="68">
        <f t="shared" si="175"/>
        <v>1</v>
      </c>
      <c r="AD83" s="68">
        <f t="shared" si="175"/>
        <v>1.25</v>
      </c>
      <c r="AE83" s="68">
        <f t="shared" si="175"/>
        <v>1.5</v>
      </c>
      <c r="AF83" s="68">
        <f t="shared" si="175"/>
        <v>1.75</v>
      </c>
      <c r="AG83" s="68">
        <f t="shared" si="175"/>
        <v>2</v>
      </c>
      <c r="AH83" s="68">
        <f t="shared" si="175"/>
        <v>2.25</v>
      </c>
      <c r="AI83" s="68">
        <f t="shared" si="175"/>
        <v>2.5</v>
      </c>
      <c r="AJ83" s="68">
        <f t="shared" si="175"/>
        <v>2.75</v>
      </c>
      <c r="AK83" s="68">
        <f t="shared" si="175"/>
        <v>3</v>
      </c>
      <c r="AL83" s="68">
        <f t="shared" si="175"/>
        <v>3.25</v>
      </c>
      <c r="AM83" s="68">
        <f t="shared" si="175"/>
        <v>3.5</v>
      </c>
      <c r="AN83" s="68">
        <f t="shared" si="175"/>
        <v>3.75</v>
      </c>
      <c r="AO83" s="68">
        <f t="shared" si="175"/>
        <v>4</v>
      </c>
      <c r="AP83" s="68">
        <f t="shared" si="175"/>
        <v>4.25</v>
      </c>
      <c r="AQ83" s="68">
        <f t="shared" si="175"/>
        <v>4.5</v>
      </c>
      <c r="AR83" s="68">
        <f t="shared" si="175"/>
        <v>4.75</v>
      </c>
      <c r="AS83" s="68">
        <f t="shared" si="175"/>
        <v>4.75</v>
      </c>
      <c r="AT83" s="68">
        <f t="shared" si="175"/>
        <v>5</v>
      </c>
      <c r="AU83" s="68">
        <f t="shared" si="175"/>
        <v>5.25</v>
      </c>
      <c r="AV83" s="68">
        <f t="shared" si="175"/>
        <v>5.5</v>
      </c>
      <c r="AW83" s="68">
        <f t="shared" si="175"/>
        <v>5.75</v>
      </c>
      <c r="AX83" s="68">
        <f t="shared" si="175"/>
        <v>6</v>
      </c>
      <c r="AY83" s="68">
        <f t="shared" si="175"/>
        <v>6.25</v>
      </c>
      <c r="AZ83" s="68">
        <f t="shared" si="175"/>
        <v>6.25</v>
      </c>
      <c r="BA83" s="68">
        <f t="shared" si="175"/>
        <v>6.25</v>
      </c>
      <c r="BB83" s="68">
        <f t="shared" si="175"/>
        <v>6.5</v>
      </c>
      <c r="BC83" s="68">
        <f t="shared" si="175"/>
        <v>6.75</v>
      </c>
      <c r="BD83" s="68">
        <f t="shared" si="175"/>
        <v>7</v>
      </c>
      <c r="BE83" s="68">
        <f t="shared" si="175"/>
        <v>7.25</v>
      </c>
      <c r="BF83" s="68">
        <f t="shared" si="175"/>
        <v>7.5</v>
      </c>
      <c r="BG83" s="68">
        <f t="shared" si="175"/>
        <v>7.75</v>
      </c>
      <c r="BH83" s="68">
        <f t="shared" si="175"/>
        <v>8</v>
      </c>
      <c r="BI83" s="69">
        <f t="shared" si="175"/>
        <v>8.25</v>
      </c>
      <c r="BJ83" s="68">
        <f t="shared" si="175"/>
        <v>8.25</v>
      </c>
      <c r="BK83" s="68">
        <f t="shared" si="175"/>
        <v>8.5</v>
      </c>
      <c r="BL83" s="68">
        <f t="shared" si="175"/>
        <v>8.75</v>
      </c>
      <c r="BM83" s="68">
        <f t="shared" si="175"/>
        <v>9</v>
      </c>
      <c r="BN83" s="68">
        <f t="shared" si="175"/>
        <v>9.25</v>
      </c>
      <c r="BO83" s="68">
        <f t="shared" si="175"/>
        <v>9.5</v>
      </c>
      <c r="BP83" s="68">
        <f t="shared" si="175"/>
        <v>9.75</v>
      </c>
      <c r="BQ83" s="68">
        <f t="shared" si="175"/>
        <v>10</v>
      </c>
      <c r="BR83" s="68">
        <f t="shared" si="175"/>
        <v>10.25</v>
      </c>
      <c r="BS83" s="68">
        <f t="shared" si="175"/>
        <v>10.5</v>
      </c>
      <c r="BT83" s="68">
        <f t="shared" si="175"/>
        <v>10.75</v>
      </c>
      <c r="BU83" s="68">
        <f t="shared" ref="BU83:DA83" si="176">IF(BU$43&lt;$B83,"***",IF(BU$43=$B83,0,IF(BU$42=1,BT83,BT83+0.25)))</f>
        <v>11</v>
      </c>
      <c r="BV83" s="68">
        <f t="shared" si="176"/>
        <v>11.25</v>
      </c>
      <c r="BW83" s="68">
        <f t="shared" si="176"/>
        <v>11.5</v>
      </c>
      <c r="BX83" s="68">
        <f t="shared" si="176"/>
        <v>11.75</v>
      </c>
      <c r="BY83" s="68">
        <f t="shared" si="176"/>
        <v>12</v>
      </c>
      <c r="BZ83" s="68">
        <f t="shared" si="176"/>
        <v>12.25</v>
      </c>
      <c r="CA83" s="68">
        <f t="shared" si="176"/>
        <v>12.5</v>
      </c>
      <c r="CB83" s="68">
        <f t="shared" si="176"/>
        <v>12.5</v>
      </c>
      <c r="CC83" s="68">
        <f t="shared" si="176"/>
        <v>12.5</v>
      </c>
      <c r="CD83" s="68">
        <f t="shared" si="176"/>
        <v>12.75</v>
      </c>
      <c r="CE83" s="68">
        <f t="shared" si="176"/>
        <v>13</v>
      </c>
      <c r="CF83" s="68">
        <f t="shared" si="176"/>
        <v>13.25</v>
      </c>
      <c r="CG83" s="68">
        <f t="shared" si="176"/>
        <v>13.5</v>
      </c>
      <c r="CH83" s="68">
        <f t="shared" si="176"/>
        <v>13.75</v>
      </c>
      <c r="CI83" s="68">
        <f t="shared" si="176"/>
        <v>14</v>
      </c>
      <c r="CJ83" s="68">
        <f t="shared" si="176"/>
        <v>14.25</v>
      </c>
      <c r="CK83" s="68">
        <f t="shared" si="176"/>
        <v>14.5</v>
      </c>
      <c r="CL83" s="68">
        <f t="shared" si="176"/>
        <v>14.75</v>
      </c>
      <c r="CM83" s="68">
        <f t="shared" si="176"/>
        <v>15</v>
      </c>
      <c r="CN83" s="68">
        <f t="shared" si="176"/>
        <v>15.25</v>
      </c>
      <c r="CO83" s="68">
        <f t="shared" si="176"/>
        <v>15.5</v>
      </c>
      <c r="CP83" s="68">
        <f t="shared" si="176"/>
        <v>15.75</v>
      </c>
      <c r="CQ83" s="68">
        <f t="shared" si="176"/>
        <v>16</v>
      </c>
      <c r="CR83" s="68">
        <f t="shared" si="176"/>
        <v>16.25</v>
      </c>
      <c r="CS83" s="68">
        <f t="shared" si="176"/>
        <v>16.5</v>
      </c>
      <c r="CT83" s="68">
        <f t="shared" si="176"/>
        <v>16.75</v>
      </c>
      <c r="CU83" s="68">
        <f t="shared" si="176"/>
        <v>17</v>
      </c>
      <c r="CV83" s="68">
        <f t="shared" si="176"/>
        <v>17.25</v>
      </c>
      <c r="CW83" s="68">
        <f t="shared" si="176"/>
        <v>17.5</v>
      </c>
      <c r="CX83" s="68">
        <f t="shared" si="176"/>
        <v>17.75</v>
      </c>
      <c r="CY83" s="68">
        <f t="shared" si="176"/>
        <v>18</v>
      </c>
      <c r="CZ83" s="68">
        <f t="shared" si="176"/>
        <v>18</v>
      </c>
      <c r="DA83" s="68">
        <f t="shared" si="176"/>
        <v>18</v>
      </c>
      <c r="DB83" s="111"/>
    </row>
    <row r="84" spans="2:106" ht="14.1" customHeight="1">
      <c r="B84" s="31"/>
      <c r="C84" s="32"/>
      <c r="D84" s="33"/>
      <c r="E84" s="4"/>
      <c r="F84" s="34"/>
      <c r="G84" s="5" t="s">
        <v>32</v>
      </c>
      <c r="H84" s="35">
        <f t="shared" si="126"/>
        <v>38</v>
      </c>
      <c r="I84" s="54" t="str">
        <f t="shared" ref="I84:AN84" si="177">IF(I83="***","",IF(I83&gt;$G$45,INT((I83-$G$45)/0.25)*0.25,0))</f>
        <v/>
      </c>
      <c r="J84" s="30" t="str">
        <f t="shared" si="177"/>
        <v/>
      </c>
      <c r="K84" s="30" t="str">
        <f t="shared" si="177"/>
        <v/>
      </c>
      <c r="L84" s="30" t="str">
        <f t="shared" si="177"/>
        <v/>
      </c>
      <c r="M84" s="30" t="str">
        <f t="shared" si="177"/>
        <v/>
      </c>
      <c r="N84" s="30" t="str">
        <f t="shared" si="177"/>
        <v/>
      </c>
      <c r="O84" s="30" t="str">
        <f t="shared" si="177"/>
        <v/>
      </c>
      <c r="P84" s="30" t="str">
        <f t="shared" si="177"/>
        <v/>
      </c>
      <c r="Q84" s="30" t="str">
        <f t="shared" si="177"/>
        <v/>
      </c>
      <c r="R84" s="30" t="str">
        <f t="shared" si="177"/>
        <v/>
      </c>
      <c r="S84" s="30" t="str">
        <f t="shared" si="177"/>
        <v/>
      </c>
      <c r="T84" s="30" t="str">
        <f t="shared" si="177"/>
        <v/>
      </c>
      <c r="U84" s="30">
        <f t="shared" si="177"/>
        <v>0</v>
      </c>
      <c r="V84" s="30">
        <f t="shared" si="177"/>
        <v>0</v>
      </c>
      <c r="W84" s="30">
        <f t="shared" si="177"/>
        <v>0</v>
      </c>
      <c r="X84" s="30">
        <f t="shared" si="177"/>
        <v>0</v>
      </c>
      <c r="Y84" s="30">
        <f t="shared" si="177"/>
        <v>0</v>
      </c>
      <c r="Z84" s="30">
        <f t="shared" si="177"/>
        <v>0</v>
      </c>
      <c r="AA84" s="30">
        <f t="shared" si="177"/>
        <v>0</v>
      </c>
      <c r="AB84" s="30">
        <f t="shared" si="177"/>
        <v>0</v>
      </c>
      <c r="AC84" s="30">
        <f t="shared" si="177"/>
        <v>0</v>
      </c>
      <c r="AD84" s="30">
        <f t="shared" si="177"/>
        <v>0</v>
      </c>
      <c r="AE84" s="30">
        <f t="shared" si="177"/>
        <v>0</v>
      </c>
      <c r="AF84" s="30">
        <f t="shared" si="177"/>
        <v>0</v>
      </c>
      <c r="AG84" s="30">
        <f t="shared" si="177"/>
        <v>0</v>
      </c>
      <c r="AH84" s="30">
        <f t="shared" si="177"/>
        <v>0</v>
      </c>
      <c r="AI84" s="30">
        <f t="shared" si="177"/>
        <v>0</v>
      </c>
      <c r="AJ84" s="30">
        <f t="shared" si="177"/>
        <v>0</v>
      </c>
      <c r="AK84" s="30">
        <f t="shared" si="177"/>
        <v>0</v>
      </c>
      <c r="AL84" s="30">
        <f t="shared" si="177"/>
        <v>0</v>
      </c>
      <c r="AM84" s="30">
        <f t="shared" si="177"/>
        <v>0</v>
      </c>
      <c r="AN84" s="30">
        <f t="shared" si="177"/>
        <v>0</v>
      </c>
      <c r="AO84" s="30">
        <f t="shared" ref="AO84:BT84" si="178">IF(AO83="***","",IF(AO83&gt;$G$45,INT((AO83-$G$45)/0.25)*0.25,0))</f>
        <v>0</v>
      </c>
      <c r="AP84" s="30">
        <f t="shared" si="178"/>
        <v>0</v>
      </c>
      <c r="AQ84" s="30">
        <f t="shared" si="178"/>
        <v>0</v>
      </c>
      <c r="AR84" s="30">
        <f t="shared" si="178"/>
        <v>0</v>
      </c>
      <c r="AS84" s="30">
        <f t="shared" si="178"/>
        <v>0</v>
      </c>
      <c r="AT84" s="30">
        <f t="shared" si="178"/>
        <v>0</v>
      </c>
      <c r="AU84" s="30">
        <f t="shared" si="178"/>
        <v>0</v>
      </c>
      <c r="AV84" s="30">
        <f t="shared" si="178"/>
        <v>0</v>
      </c>
      <c r="AW84" s="30">
        <f t="shared" si="178"/>
        <v>0</v>
      </c>
      <c r="AX84" s="30">
        <f t="shared" si="178"/>
        <v>0</v>
      </c>
      <c r="AY84" s="30">
        <f t="shared" si="178"/>
        <v>0</v>
      </c>
      <c r="AZ84" s="30">
        <f t="shared" si="178"/>
        <v>0</v>
      </c>
      <c r="BA84" s="30">
        <f t="shared" si="178"/>
        <v>0</v>
      </c>
      <c r="BB84" s="30">
        <f t="shared" si="178"/>
        <v>0</v>
      </c>
      <c r="BC84" s="30">
        <f t="shared" si="178"/>
        <v>0</v>
      </c>
      <c r="BD84" s="30">
        <f t="shared" si="178"/>
        <v>0</v>
      </c>
      <c r="BE84" s="30">
        <f t="shared" si="178"/>
        <v>0</v>
      </c>
      <c r="BF84" s="30">
        <f t="shared" si="178"/>
        <v>0</v>
      </c>
      <c r="BG84" s="30">
        <f t="shared" si="178"/>
        <v>0</v>
      </c>
      <c r="BH84" s="30">
        <f t="shared" si="178"/>
        <v>0.25</v>
      </c>
      <c r="BI84" s="45">
        <f t="shared" si="178"/>
        <v>0.5</v>
      </c>
      <c r="BJ84" s="30">
        <f t="shared" si="178"/>
        <v>0.5</v>
      </c>
      <c r="BK84" s="30">
        <f t="shared" si="178"/>
        <v>0.75</v>
      </c>
      <c r="BL84" s="30">
        <f t="shared" si="178"/>
        <v>1</v>
      </c>
      <c r="BM84" s="30">
        <f t="shared" si="178"/>
        <v>1.25</v>
      </c>
      <c r="BN84" s="30">
        <f t="shared" si="178"/>
        <v>1.5</v>
      </c>
      <c r="BO84" s="30">
        <f t="shared" si="178"/>
        <v>1.75</v>
      </c>
      <c r="BP84" s="30">
        <f t="shared" si="178"/>
        <v>2</v>
      </c>
      <c r="BQ84" s="30">
        <f t="shared" si="178"/>
        <v>2.25</v>
      </c>
      <c r="BR84" s="30">
        <f t="shared" si="178"/>
        <v>2.5</v>
      </c>
      <c r="BS84" s="30">
        <f t="shared" si="178"/>
        <v>2.75</v>
      </c>
      <c r="BT84" s="30">
        <f t="shared" si="178"/>
        <v>3</v>
      </c>
      <c r="BU84" s="30">
        <f t="shared" ref="BU84:CZ84" si="179">IF(BU83="***","",IF(BU83&gt;$G$45,INT((BU83-$G$45)/0.25)*0.25,0))</f>
        <v>3.25</v>
      </c>
      <c r="BV84" s="30">
        <f t="shared" si="179"/>
        <v>3.5</v>
      </c>
      <c r="BW84" s="30">
        <f t="shared" si="179"/>
        <v>3.75</v>
      </c>
      <c r="BX84" s="30">
        <f t="shared" si="179"/>
        <v>4</v>
      </c>
      <c r="BY84" s="30">
        <f t="shared" si="179"/>
        <v>4.25</v>
      </c>
      <c r="BZ84" s="30">
        <f t="shared" si="179"/>
        <v>4.5</v>
      </c>
      <c r="CA84" s="30">
        <f t="shared" si="179"/>
        <v>4.75</v>
      </c>
      <c r="CB84" s="30">
        <f t="shared" si="179"/>
        <v>4.75</v>
      </c>
      <c r="CC84" s="30">
        <f t="shared" si="179"/>
        <v>4.75</v>
      </c>
      <c r="CD84" s="30">
        <f t="shared" si="179"/>
        <v>5</v>
      </c>
      <c r="CE84" s="30">
        <f t="shared" si="179"/>
        <v>5.25</v>
      </c>
      <c r="CF84" s="30">
        <f t="shared" si="179"/>
        <v>5.5</v>
      </c>
      <c r="CG84" s="30">
        <f t="shared" si="179"/>
        <v>5.75</v>
      </c>
      <c r="CH84" s="30">
        <f t="shared" si="179"/>
        <v>6</v>
      </c>
      <c r="CI84" s="30">
        <f t="shared" si="179"/>
        <v>6.25</v>
      </c>
      <c r="CJ84" s="30">
        <f t="shared" si="179"/>
        <v>6.5</v>
      </c>
      <c r="CK84" s="30">
        <f t="shared" si="179"/>
        <v>6.75</v>
      </c>
      <c r="CL84" s="30">
        <f t="shared" si="179"/>
        <v>7</v>
      </c>
      <c r="CM84" s="30">
        <f t="shared" si="179"/>
        <v>7.25</v>
      </c>
      <c r="CN84" s="30">
        <f t="shared" si="179"/>
        <v>7.5</v>
      </c>
      <c r="CO84" s="30">
        <f t="shared" si="179"/>
        <v>7.75</v>
      </c>
      <c r="CP84" s="30">
        <f t="shared" si="179"/>
        <v>8</v>
      </c>
      <c r="CQ84" s="30">
        <f t="shared" si="179"/>
        <v>8.25</v>
      </c>
      <c r="CR84" s="30">
        <f t="shared" si="179"/>
        <v>8.5</v>
      </c>
      <c r="CS84" s="30">
        <f t="shared" si="179"/>
        <v>8.75</v>
      </c>
      <c r="CT84" s="30">
        <f t="shared" si="179"/>
        <v>9</v>
      </c>
      <c r="CU84" s="30">
        <f t="shared" si="179"/>
        <v>9.25</v>
      </c>
      <c r="CV84" s="30">
        <f t="shared" si="179"/>
        <v>9.5</v>
      </c>
      <c r="CW84" s="30">
        <f t="shared" si="179"/>
        <v>9.75</v>
      </c>
      <c r="CX84" s="30">
        <f t="shared" si="179"/>
        <v>10</v>
      </c>
      <c r="CY84" s="30">
        <f t="shared" si="179"/>
        <v>10.25</v>
      </c>
      <c r="CZ84" s="30">
        <f t="shared" si="179"/>
        <v>10.25</v>
      </c>
      <c r="DA84" s="30">
        <f>IF(DA83="***","",IF(DA83&gt;$G$45,INT((DA83-$G$45)/0.25)*0.25,0))</f>
        <v>10.25</v>
      </c>
      <c r="DB84" s="109"/>
    </row>
    <row r="85" spans="2:106" ht="14.1" customHeight="1">
      <c r="B85" s="55"/>
      <c r="C85" s="56"/>
      <c r="D85" s="33"/>
      <c r="E85" s="4"/>
      <c r="F85" s="34"/>
      <c r="G85" s="57" t="s">
        <v>33</v>
      </c>
      <c r="H85" s="58">
        <f t="shared" si="126"/>
        <v>39</v>
      </c>
      <c r="I85" s="70" t="str">
        <f t="shared" ref="I85:AN85" si="180">IF(OR(I83=0,I83="***"),"",IF(I$43&lt;22.25,"",IF(I$43&gt;29,H85,SUM(H85,I83,-H83))))</f>
        <v/>
      </c>
      <c r="J85" s="59" t="str">
        <f t="shared" si="180"/>
        <v/>
      </c>
      <c r="K85" s="59" t="str">
        <f t="shared" si="180"/>
        <v/>
      </c>
      <c r="L85" s="59" t="str">
        <f t="shared" si="180"/>
        <v/>
      </c>
      <c r="M85" s="59" t="str">
        <f t="shared" si="180"/>
        <v/>
      </c>
      <c r="N85" s="59" t="str">
        <f t="shared" si="180"/>
        <v/>
      </c>
      <c r="O85" s="59" t="str">
        <f t="shared" si="180"/>
        <v/>
      </c>
      <c r="P85" s="59" t="str">
        <f t="shared" si="180"/>
        <v/>
      </c>
      <c r="Q85" s="59" t="str">
        <f t="shared" si="180"/>
        <v/>
      </c>
      <c r="R85" s="59" t="str">
        <f t="shared" si="180"/>
        <v/>
      </c>
      <c r="S85" s="59" t="str">
        <f t="shared" si="180"/>
        <v/>
      </c>
      <c r="T85" s="59" t="str">
        <f t="shared" si="180"/>
        <v/>
      </c>
      <c r="U85" s="59" t="str">
        <f t="shared" si="180"/>
        <v/>
      </c>
      <c r="V85" s="59" t="str">
        <f t="shared" si="180"/>
        <v/>
      </c>
      <c r="W85" s="59" t="str">
        <f t="shared" si="180"/>
        <v/>
      </c>
      <c r="X85" s="59" t="str">
        <f t="shared" si="180"/>
        <v/>
      </c>
      <c r="Y85" s="59" t="str">
        <f t="shared" si="180"/>
        <v/>
      </c>
      <c r="Z85" s="59" t="str">
        <f t="shared" si="180"/>
        <v/>
      </c>
      <c r="AA85" s="59" t="str">
        <f t="shared" si="180"/>
        <v/>
      </c>
      <c r="AB85" s="59" t="str">
        <f t="shared" si="180"/>
        <v/>
      </c>
      <c r="AC85" s="59" t="str">
        <f t="shared" si="180"/>
        <v/>
      </c>
      <c r="AD85" s="59" t="str">
        <f t="shared" si="180"/>
        <v/>
      </c>
      <c r="AE85" s="59" t="str">
        <f t="shared" si="180"/>
        <v/>
      </c>
      <c r="AF85" s="59" t="str">
        <f t="shared" si="180"/>
        <v/>
      </c>
      <c r="AG85" s="59" t="str">
        <f t="shared" si="180"/>
        <v/>
      </c>
      <c r="AH85" s="59" t="str">
        <f t="shared" si="180"/>
        <v/>
      </c>
      <c r="AI85" s="59" t="str">
        <f t="shared" si="180"/>
        <v/>
      </c>
      <c r="AJ85" s="59" t="str">
        <f t="shared" si="180"/>
        <v/>
      </c>
      <c r="AK85" s="59" t="str">
        <f t="shared" si="180"/>
        <v/>
      </c>
      <c r="AL85" s="59" t="str">
        <f t="shared" si="180"/>
        <v/>
      </c>
      <c r="AM85" s="59" t="str">
        <f t="shared" si="180"/>
        <v/>
      </c>
      <c r="AN85" s="59" t="str">
        <f t="shared" si="180"/>
        <v/>
      </c>
      <c r="AO85" s="59" t="str">
        <f t="shared" ref="AO85:BT85" si="181">IF(OR(AO83=0,AO83="***"),"",IF(AO$43&lt;22.25,"",IF(AO$43&gt;29,AN85,SUM(AN85,AO83,-AN83))))</f>
        <v/>
      </c>
      <c r="AP85" s="59" t="str">
        <f t="shared" si="181"/>
        <v/>
      </c>
      <c r="AQ85" s="59" t="str">
        <f t="shared" si="181"/>
        <v/>
      </c>
      <c r="AR85" s="59" t="str">
        <f t="shared" si="181"/>
        <v/>
      </c>
      <c r="AS85" s="59" t="str">
        <f t="shared" si="181"/>
        <v/>
      </c>
      <c r="AT85" s="59" t="str">
        <f t="shared" si="181"/>
        <v/>
      </c>
      <c r="AU85" s="59" t="str">
        <f t="shared" si="181"/>
        <v/>
      </c>
      <c r="AV85" s="59" t="str">
        <f t="shared" si="181"/>
        <v/>
      </c>
      <c r="AW85" s="59" t="str">
        <f t="shared" si="181"/>
        <v/>
      </c>
      <c r="AX85" s="59" t="str">
        <f t="shared" si="181"/>
        <v/>
      </c>
      <c r="AY85" s="59" t="str">
        <f t="shared" si="181"/>
        <v/>
      </c>
      <c r="AZ85" s="59" t="str">
        <f t="shared" si="181"/>
        <v/>
      </c>
      <c r="BA85" s="59" t="str">
        <f t="shared" si="181"/>
        <v/>
      </c>
      <c r="BB85" s="59" t="str">
        <f t="shared" si="181"/>
        <v/>
      </c>
      <c r="BC85" s="59" t="str">
        <f t="shared" si="181"/>
        <v/>
      </c>
      <c r="BD85" s="59" t="str">
        <f t="shared" si="181"/>
        <v/>
      </c>
      <c r="BE85" s="59" t="str">
        <f t="shared" si="181"/>
        <v/>
      </c>
      <c r="BF85" s="59" t="str">
        <f t="shared" si="181"/>
        <v/>
      </c>
      <c r="BG85" s="59" t="str">
        <f t="shared" si="181"/>
        <v/>
      </c>
      <c r="BH85" s="59" t="str">
        <f t="shared" si="181"/>
        <v/>
      </c>
      <c r="BI85" s="60" t="str">
        <f t="shared" si="181"/>
        <v/>
      </c>
      <c r="BJ85" s="59">
        <f t="shared" si="181"/>
        <v>0</v>
      </c>
      <c r="BK85" s="59">
        <f t="shared" si="181"/>
        <v>0.25</v>
      </c>
      <c r="BL85" s="59">
        <f t="shared" si="181"/>
        <v>0.5</v>
      </c>
      <c r="BM85" s="59">
        <f t="shared" si="181"/>
        <v>0.75</v>
      </c>
      <c r="BN85" s="59">
        <f t="shared" si="181"/>
        <v>1</v>
      </c>
      <c r="BO85" s="59">
        <f t="shared" si="181"/>
        <v>1.25</v>
      </c>
      <c r="BP85" s="59">
        <f t="shared" si="181"/>
        <v>1.5</v>
      </c>
      <c r="BQ85" s="59">
        <f t="shared" si="181"/>
        <v>1.75</v>
      </c>
      <c r="BR85" s="59">
        <f t="shared" si="181"/>
        <v>2</v>
      </c>
      <c r="BS85" s="59">
        <f t="shared" si="181"/>
        <v>2.25</v>
      </c>
      <c r="BT85" s="59">
        <f t="shared" si="181"/>
        <v>2.5</v>
      </c>
      <c r="BU85" s="59">
        <f t="shared" ref="BU85:DA85" si="182">IF(OR(BU83=0,BU83="***"),"",IF(BU$43&lt;22.25,"",IF(BU$43&gt;29,BT85,SUM(BT85,BU83,-BT83))))</f>
        <v>2.75</v>
      </c>
      <c r="BV85" s="59">
        <f t="shared" si="182"/>
        <v>3</v>
      </c>
      <c r="BW85" s="59">
        <f t="shared" si="182"/>
        <v>3.25</v>
      </c>
      <c r="BX85" s="59">
        <f t="shared" si="182"/>
        <v>3.5</v>
      </c>
      <c r="BY85" s="59">
        <f t="shared" si="182"/>
        <v>3.75</v>
      </c>
      <c r="BZ85" s="59">
        <f t="shared" si="182"/>
        <v>4</v>
      </c>
      <c r="CA85" s="59">
        <f t="shared" si="182"/>
        <v>4.25</v>
      </c>
      <c r="CB85" s="59">
        <f t="shared" si="182"/>
        <v>4.25</v>
      </c>
      <c r="CC85" s="59">
        <f t="shared" si="182"/>
        <v>4.25</v>
      </c>
      <c r="CD85" s="59">
        <f t="shared" si="182"/>
        <v>4.5</v>
      </c>
      <c r="CE85" s="59">
        <f t="shared" si="182"/>
        <v>4.75</v>
      </c>
      <c r="CF85" s="59">
        <f t="shared" si="182"/>
        <v>5</v>
      </c>
      <c r="CG85" s="59">
        <f t="shared" si="182"/>
        <v>5.25</v>
      </c>
      <c r="CH85" s="59">
        <f t="shared" si="182"/>
        <v>5.5</v>
      </c>
      <c r="CI85" s="59">
        <f t="shared" si="182"/>
        <v>5.75</v>
      </c>
      <c r="CJ85" s="59">
        <f t="shared" si="182"/>
        <v>6</v>
      </c>
      <c r="CK85" s="59">
        <f t="shared" si="182"/>
        <v>6.25</v>
      </c>
      <c r="CL85" s="59">
        <f t="shared" si="182"/>
        <v>6.25</v>
      </c>
      <c r="CM85" s="59">
        <f t="shared" si="182"/>
        <v>6.25</v>
      </c>
      <c r="CN85" s="59">
        <f t="shared" si="182"/>
        <v>6.25</v>
      </c>
      <c r="CO85" s="59">
        <f t="shared" si="182"/>
        <v>6.25</v>
      </c>
      <c r="CP85" s="59">
        <f t="shared" si="182"/>
        <v>6.25</v>
      </c>
      <c r="CQ85" s="59">
        <f t="shared" si="182"/>
        <v>6.25</v>
      </c>
      <c r="CR85" s="59">
        <f t="shared" si="182"/>
        <v>6.25</v>
      </c>
      <c r="CS85" s="59">
        <f t="shared" si="182"/>
        <v>6.25</v>
      </c>
      <c r="CT85" s="59">
        <f t="shared" si="182"/>
        <v>6.25</v>
      </c>
      <c r="CU85" s="59">
        <f t="shared" si="182"/>
        <v>6.25</v>
      </c>
      <c r="CV85" s="59">
        <f t="shared" si="182"/>
        <v>6.25</v>
      </c>
      <c r="CW85" s="59">
        <f t="shared" si="182"/>
        <v>6.25</v>
      </c>
      <c r="CX85" s="59">
        <f t="shared" si="182"/>
        <v>6.25</v>
      </c>
      <c r="CY85" s="59">
        <f t="shared" si="182"/>
        <v>6.25</v>
      </c>
      <c r="CZ85" s="59">
        <f t="shared" si="182"/>
        <v>6.25</v>
      </c>
      <c r="DA85" s="59">
        <f t="shared" si="182"/>
        <v>6.25</v>
      </c>
      <c r="DB85" s="110"/>
    </row>
    <row r="86" spans="2:106" ht="14.1" customHeight="1">
      <c r="B86" s="61">
        <f>ROUND((DAY(D86)*24*60+HOUR(D86)*60+MINUTE(D86))/60,2)</f>
        <v>12.25</v>
      </c>
      <c r="C86" s="62">
        <f>ROUND((DAY(F86)*24*60+HOUR(F86)*60+MINUTE(F86))/60,2)</f>
        <v>21</v>
      </c>
      <c r="D86" s="63">
        <f>D83+TIME(0,15,0)</f>
        <v>0.51041666666666685</v>
      </c>
      <c r="E86" s="64" t="s">
        <v>96</v>
      </c>
      <c r="F86" s="65">
        <f>F83+TIME(0,15,0)</f>
        <v>0.87499999999999956</v>
      </c>
      <c r="G86" s="66" t="s">
        <v>43</v>
      </c>
      <c r="H86" s="67">
        <f t="shared" si="126"/>
        <v>40</v>
      </c>
      <c r="I86" s="71" t="str">
        <f t="shared" ref="I86:BT86" si="183">IF(I$43&lt;$B86,"***",IF(I$43=$B86,0,IF(I$42=1,H86,H86+0.25)))</f>
        <v>***</v>
      </c>
      <c r="J86" s="68" t="str">
        <f t="shared" si="183"/>
        <v>***</v>
      </c>
      <c r="K86" s="68" t="str">
        <f t="shared" si="183"/>
        <v>***</v>
      </c>
      <c r="L86" s="68" t="str">
        <f t="shared" si="183"/>
        <v>***</v>
      </c>
      <c r="M86" s="68" t="str">
        <f t="shared" si="183"/>
        <v>***</v>
      </c>
      <c r="N86" s="68" t="str">
        <f t="shared" si="183"/>
        <v>***</v>
      </c>
      <c r="O86" s="68" t="str">
        <f t="shared" si="183"/>
        <v>***</v>
      </c>
      <c r="P86" s="68" t="str">
        <f t="shared" si="183"/>
        <v>***</v>
      </c>
      <c r="Q86" s="68" t="str">
        <f t="shared" si="183"/>
        <v>***</v>
      </c>
      <c r="R86" s="68" t="str">
        <f t="shared" si="183"/>
        <v>***</v>
      </c>
      <c r="S86" s="68" t="str">
        <f t="shared" si="183"/>
        <v>***</v>
      </c>
      <c r="T86" s="68" t="str">
        <f t="shared" si="183"/>
        <v>***</v>
      </c>
      <c r="U86" s="68" t="str">
        <f t="shared" si="183"/>
        <v>***</v>
      </c>
      <c r="V86" s="68">
        <f t="shared" si="183"/>
        <v>0</v>
      </c>
      <c r="W86" s="68">
        <f t="shared" si="183"/>
        <v>0</v>
      </c>
      <c r="X86" s="68">
        <f t="shared" si="183"/>
        <v>0</v>
      </c>
      <c r="Y86" s="68">
        <f t="shared" si="183"/>
        <v>0</v>
      </c>
      <c r="Z86" s="68">
        <f t="shared" si="183"/>
        <v>0.25</v>
      </c>
      <c r="AA86" s="68">
        <f t="shared" si="183"/>
        <v>0.5</v>
      </c>
      <c r="AB86" s="68">
        <f t="shared" si="183"/>
        <v>0.75</v>
      </c>
      <c r="AC86" s="68">
        <f t="shared" si="183"/>
        <v>1</v>
      </c>
      <c r="AD86" s="68">
        <f t="shared" si="183"/>
        <v>1.25</v>
      </c>
      <c r="AE86" s="68">
        <f t="shared" si="183"/>
        <v>1.5</v>
      </c>
      <c r="AF86" s="68">
        <f t="shared" si="183"/>
        <v>1.75</v>
      </c>
      <c r="AG86" s="68">
        <f t="shared" si="183"/>
        <v>2</v>
      </c>
      <c r="AH86" s="68">
        <f t="shared" si="183"/>
        <v>2.25</v>
      </c>
      <c r="AI86" s="68">
        <f t="shared" si="183"/>
        <v>2.5</v>
      </c>
      <c r="AJ86" s="68">
        <f t="shared" si="183"/>
        <v>2.75</v>
      </c>
      <c r="AK86" s="68">
        <f t="shared" si="183"/>
        <v>3</v>
      </c>
      <c r="AL86" s="68">
        <f t="shared" si="183"/>
        <v>3.25</v>
      </c>
      <c r="AM86" s="68">
        <f t="shared" si="183"/>
        <v>3.5</v>
      </c>
      <c r="AN86" s="68">
        <f t="shared" si="183"/>
        <v>3.75</v>
      </c>
      <c r="AO86" s="68">
        <f t="shared" si="183"/>
        <v>4</v>
      </c>
      <c r="AP86" s="68">
        <f t="shared" si="183"/>
        <v>4.25</v>
      </c>
      <c r="AQ86" s="68">
        <f t="shared" si="183"/>
        <v>4.5</v>
      </c>
      <c r="AR86" s="68">
        <f t="shared" si="183"/>
        <v>4.75</v>
      </c>
      <c r="AS86" s="68">
        <f t="shared" si="183"/>
        <v>4.75</v>
      </c>
      <c r="AT86" s="68">
        <f t="shared" si="183"/>
        <v>5</v>
      </c>
      <c r="AU86" s="68">
        <f t="shared" si="183"/>
        <v>5.25</v>
      </c>
      <c r="AV86" s="68">
        <f t="shared" si="183"/>
        <v>5.5</v>
      </c>
      <c r="AW86" s="68">
        <f t="shared" si="183"/>
        <v>5.75</v>
      </c>
      <c r="AX86" s="68">
        <f t="shared" si="183"/>
        <v>6</v>
      </c>
      <c r="AY86" s="68">
        <f t="shared" si="183"/>
        <v>6.25</v>
      </c>
      <c r="AZ86" s="68">
        <f t="shared" si="183"/>
        <v>6.25</v>
      </c>
      <c r="BA86" s="68">
        <f t="shared" si="183"/>
        <v>6.25</v>
      </c>
      <c r="BB86" s="68">
        <f t="shared" si="183"/>
        <v>6.5</v>
      </c>
      <c r="BC86" s="68">
        <f t="shared" si="183"/>
        <v>6.75</v>
      </c>
      <c r="BD86" s="68">
        <f t="shared" si="183"/>
        <v>7</v>
      </c>
      <c r="BE86" s="68">
        <f t="shared" si="183"/>
        <v>7.25</v>
      </c>
      <c r="BF86" s="68">
        <f t="shared" si="183"/>
        <v>7.5</v>
      </c>
      <c r="BG86" s="68">
        <f t="shared" si="183"/>
        <v>7.75</v>
      </c>
      <c r="BH86" s="68">
        <f t="shared" si="183"/>
        <v>8</v>
      </c>
      <c r="BI86" s="69">
        <f t="shared" si="183"/>
        <v>8.25</v>
      </c>
      <c r="BJ86" s="68">
        <f t="shared" si="183"/>
        <v>8.25</v>
      </c>
      <c r="BK86" s="68">
        <f t="shared" si="183"/>
        <v>8.5</v>
      </c>
      <c r="BL86" s="68">
        <f t="shared" si="183"/>
        <v>8.75</v>
      </c>
      <c r="BM86" s="68">
        <f t="shared" si="183"/>
        <v>9</v>
      </c>
      <c r="BN86" s="68">
        <f t="shared" si="183"/>
        <v>9.25</v>
      </c>
      <c r="BO86" s="68">
        <f t="shared" si="183"/>
        <v>9.5</v>
      </c>
      <c r="BP86" s="68">
        <f t="shared" si="183"/>
        <v>9.75</v>
      </c>
      <c r="BQ86" s="68">
        <f t="shared" si="183"/>
        <v>10</v>
      </c>
      <c r="BR86" s="68">
        <f t="shared" si="183"/>
        <v>10.25</v>
      </c>
      <c r="BS86" s="68">
        <f t="shared" si="183"/>
        <v>10.5</v>
      </c>
      <c r="BT86" s="68">
        <f t="shared" si="183"/>
        <v>10.75</v>
      </c>
      <c r="BU86" s="68">
        <f t="shared" ref="BU86:DA86" si="184">IF(BU$43&lt;$B86,"***",IF(BU$43=$B86,0,IF(BU$42=1,BT86,BT86+0.25)))</f>
        <v>11</v>
      </c>
      <c r="BV86" s="68">
        <f t="shared" si="184"/>
        <v>11.25</v>
      </c>
      <c r="BW86" s="68">
        <f t="shared" si="184"/>
        <v>11.5</v>
      </c>
      <c r="BX86" s="68">
        <f t="shared" si="184"/>
        <v>11.75</v>
      </c>
      <c r="BY86" s="68">
        <f t="shared" si="184"/>
        <v>12</v>
      </c>
      <c r="BZ86" s="68">
        <f t="shared" si="184"/>
        <v>12.25</v>
      </c>
      <c r="CA86" s="68">
        <f t="shared" si="184"/>
        <v>12.5</v>
      </c>
      <c r="CB86" s="68">
        <f t="shared" si="184"/>
        <v>12.5</v>
      </c>
      <c r="CC86" s="68">
        <f t="shared" si="184"/>
        <v>12.5</v>
      </c>
      <c r="CD86" s="68">
        <f t="shared" si="184"/>
        <v>12.75</v>
      </c>
      <c r="CE86" s="68">
        <f t="shared" si="184"/>
        <v>13</v>
      </c>
      <c r="CF86" s="68">
        <f t="shared" si="184"/>
        <v>13.25</v>
      </c>
      <c r="CG86" s="68">
        <f t="shared" si="184"/>
        <v>13.5</v>
      </c>
      <c r="CH86" s="68">
        <f t="shared" si="184"/>
        <v>13.75</v>
      </c>
      <c r="CI86" s="68">
        <f t="shared" si="184"/>
        <v>14</v>
      </c>
      <c r="CJ86" s="68">
        <f t="shared" si="184"/>
        <v>14.25</v>
      </c>
      <c r="CK86" s="68">
        <f t="shared" si="184"/>
        <v>14.5</v>
      </c>
      <c r="CL86" s="68">
        <f t="shared" si="184"/>
        <v>14.75</v>
      </c>
      <c r="CM86" s="68">
        <f t="shared" si="184"/>
        <v>15</v>
      </c>
      <c r="CN86" s="68">
        <f t="shared" si="184"/>
        <v>15.25</v>
      </c>
      <c r="CO86" s="68">
        <f t="shared" si="184"/>
        <v>15.5</v>
      </c>
      <c r="CP86" s="68">
        <f t="shared" si="184"/>
        <v>15.75</v>
      </c>
      <c r="CQ86" s="68">
        <f t="shared" si="184"/>
        <v>16</v>
      </c>
      <c r="CR86" s="68">
        <f t="shared" si="184"/>
        <v>16.25</v>
      </c>
      <c r="CS86" s="68">
        <f t="shared" si="184"/>
        <v>16.5</v>
      </c>
      <c r="CT86" s="68">
        <f t="shared" si="184"/>
        <v>16.75</v>
      </c>
      <c r="CU86" s="68">
        <f t="shared" si="184"/>
        <v>17</v>
      </c>
      <c r="CV86" s="68">
        <f t="shared" si="184"/>
        <v>17.25</v>
      </c>
      <c r="CW86" s="68">
        <f t="shared" si="184"/>
        <v>17.5</v>
      </c>
      <c r="CX86" s="68">
        <f t="shared" si="184"/>
        <v>17.75</v>
      </c>
      <c r="CY86" s="68">
        <f t="shared" si="184"/>
        <v>18</v>
      </c>
      <c r="CZ86" s="68">
        <f t="shared" si="184"/>
        <v>18</v>
      </c>
      <c r="DA86" s="68">
        <f t="shared" si="184"/>
        <v>18</v>
      </c>
      <c r="DB86" s="111"/>
    </row>
    <row r="87" spans="2:106" ht="14.1" customHeight="1">
      <c r="B87" s="31"/>
      <c r="C87" s="32"/>
      <c r="D87" s="33"/>
      <c r="E87" s="4"/>
      <c r="F87" s="34"/>
      <c r="G87" s="5" t="s">
        <v>32</v>
      </c>
      <c r="H87" s="35">
        <f t="shared" si="126"/>
        <v>41</v>
      </c>
      <c r="I87" s="54" t="str">
        <f t="shared" ref="I87:AN87" si="185">IF(I86="***","",IF(I86&gt;$G$45,INT((I86-$G$45)/0.25)*0.25,0))</f>
        <v/>
      </c>
      <c r="J87" s="30" t="str">
        <f t="shared" si="185"/>
        <v/>
      </c>
      <c r="K87" s="30" t="str">
        <f t="shared" si="185"/>
        <v/>
      </c>
      <c r="L87" s="30" t="str">
        <f t="shared" si="185"/>
        <v/>
      </c>
      <c r="M87" s="30" t="str">
        <f t="shared" si="185"/>
        <v/>
      </c>
      <c r="N87" s="30" t="str">
        <f t="shared" si="185"/>
        <v/>
      </c>
      <c r="O87" s="30" t="str">
        <f t="shared" si="185"/>
        <v/>
      </c>
      <c r="P87" s="30" t="str">
        <f t="shared" si="185"/>
        <v/>
      </c>
      <c r="Q87" s="30" t="str">
        <f t="shared" si="185"/>
        <v/>
      </c>
      <c r="R87" s="30" t="str">
        <f t="shared" si="185"/>
        <v/>
      </c>
      <c r="S87" s="30" t="str">
        <f t="shared" si="185"/>
        <v/>
      </c>
      <c r="T87" s="30" t="str">
        <f t="shared" si="185"/>
        <v/>
      </c>
      <c r="U87" s="30" t="str">
        <f t="shared" si="185"/>
        <v/>
      </c>
      <c r="V87" s="30">
        <f t="shared" si="185"/>
        <v>0</v>
      </c>
      <c r="W87" s="30">
        <f t="shared" si="185"/>
        <v>0</v>
      </c>
      <c r="X87" s="30">
        <f t="shared" si="185"/>
        <v>0</v>
      </c>
      <c r="Y87" s="30">
        <f t="shared" si="185"/>
        <v>0</v>
      </c>
      <c r="Z87" s="30">
        <f t="shared" si="185"/>
        <v>0</v>
      </c>
      <c r="AA87" s="30">
        <f t="shared" si="185"/>
        <v>0</v>
      </c>
      <c r="AB87" s="30">
        <f t="shared" si="185"/>
        <v>0</v>
      </c>
      <c r="AC87" s="30">
        <f t="shared" si="185"/>
        <v>0</v>
      </c>
      <c r="AD87" s="30">
        <f t="shared" si="185"/>
        <v>0</v>
      </c>
      <c r="AE87" s="30">
        <f t="shared" si="185"/>
        <v>0</v>
      </c>
      <c r="AF87" s="30">
        <f t="shared" si="185"/>
        <v>0</v>
      </c>
      <c r="AG87" s="30">
        <f t="shared" si="185"/>
        <v>0</v>
      </c>
      <c r="AH87" s="30">
        <f t="shared" si="185"/>
        <v>0</v>
      </c>
      <c r="AI87" s="30">
        <f t="shared" si="185"/>
        <v>0</v>
      </c>
      <c r="AJ87" s="30">
        <f t="shared" si="185"/>
        <v>0</v>
      </c>
      <c r="AK87" s="30">
        <f t="shared" si="185"/>
        <v>0</v>
      </c>
      <c r="AL87" s="30">
        <f t="shared" si="185"/>
        <v>0</v>
      </c>
      <c r="AM87" s="30">
        <f t="shared" si="185"/>
        <v>0</v>
      </c>
      <c r="AN87" s="30">
        <f t="shared" si="185"/>
        <v>0</v>
      </c>
      <c r="AO87" s="30">
        <f t="shared" ref="AO87:BT87" si="186">IF(AO86="***","",IF(AO86&gt;$G$45,INT((AO86-$G$45)/0.25)*0.25,0))</f>
        <v>0</v>
      </c>
      <c r="AP87" s="30">
        <f t="shared" si="186"/>
        <v>0</v>
      </c>
      <c r="AQ87" s="30">
        <f t="shared" si="186"/>
        <v>0</v>
      </c>
      <c r="AR87" s="30">
        <f t="shared" si="186"/>
        <v>0</v>
      </c>
      <c r="AS87" s="30">
        <f t="shared" si="186"/>
        <v>0</v>
      </c>
      <c r="AT87" s="30">
        <f t="shared" si="186"/>
        <v>0</v>
      </c>
      <c r="AU87" s="30">
        <f t="shared" si="186"/>
        <v>0</v>
      </c>
      <c r="AV87" s="30">
        <f t="shared" si="186"/>
        <v>0</v>
      </c>
      <c r="AW87" s="30">
        <f t="shared" si="186"/>
        <v>0</v>
      </c>
      <c r="AX87" s="30">
        <f t="shared" si="186"/>
        <v>0</v>
      </c>
      <c r="AY87" s="30">
        <f t="shared" si="186"/>
        <v>0</v>
      </c>
      <c r="AZ87" s="30">
        <f t="shared" si="186"/>
        <v>0</v>
      </c>
      <c r="BA87" s="30">
        <f t="shared" si="186"/>
        <v>0</v>
      </c>
      <c r="BB87" s="30">
        <f t="shared" si="186"/>
        <v>0</v>
      </c>
      <c r="BC87" s="30">
        <f t="shared" si="186"/>
        <v>0</v>
      </c>
      <c r="BD87" s="30">
        <f t="shared" si="186"/>
        <v>0</v>
      </c>
      <c r="BE87" s="30">
        <f t="shared" si="186"/>
        <v>0</v>
      </c>
      <c r="BF87" s="30">
        <f t="shared" si="186"/>
        <v>0</v>
      </c>
      <c r="BG87" s="30">
        <f t="shared" si="186"/>
        <v>0</v>
      </c>
      <c r="BH87" s="30">
        <f t="shared" si="186"/>
        <v>0.25</v>
      </c>
      <c r="BI87" s="45">
        <f t="shared" si="186"/>
        <v>0.5</v>
      </c>
      <c r="BJ87" s="30">
        <f t="shared" si="186"/>
        <v>0.5</v>
      </c>
      <c r="BK87" s="30">
        <f t="shared" si="186"/>
        <v>0.75</v>
      </c>
      <c r="BL87" s="30">
        <f t="shared" si="186"/>
        <v>1</v>
      </c>
      <c r="BM87" s="30">
        <f t="shared" si="186"/>
        <v>1.25</v>
      </c>
      <c r="BN87" s="30">
        <f t="shared" si="186"/>
        <v>1.5</v>
      </c>
      <c r="BO87" s="30">
        <f t="shared" si="186"/>
        <v>1.75</v>
      </c>
      <c r="BP87" s="30">
        <f t="shared" si="186"/>
        <v>2</v>
      </c>
      <c r="BQ87" s="30">
        <f t="shared" si="186"/>
        <v>2.25</v>
      </c>
      <c r="BR87" s="30">
        <f t="shared" si="186"/>
        <v>2.5</v>
      </c>
      <c r="BS87" s="30">
        <f t="shared" si="186"/>
        <v>2.75</v>
      </c>
      <c r="BT87" s="30">
        <f t="shared" si="186"/>
        <v>3</v>
      </c>
      <c r="BU87" s="30">
        <f t="shared" ref="BU87:CZ87" si="187">IF(BU86="***","",IF(BU86&gt;$G$45,INT((BU86-$G$45)/0.25)*0.25,0))</f>
        <v>3.25</v>
      </c>
      <c r="BV87" s="30">
        <f t="shared" si="187"/>
        <v>3.5</v>
      </c>
      <c r="BW87" s="30">
        <f t="shared" si="187"/>
        <v>3.75</v>
      </c>
      <c r="BX87" s="30">
        <f t="shared" si="187"/>
        <v>4</v>
      </c>
      <c r="BY87" s="30">
        <f t="shared" si="187"/>
        <v>4.25</v>
      </c>
      <c r="BZ87" s="30">
        <f t="shared" si="187"/>
        <v>4.5</v>
      </c>
      <c r="CA87" s="30">
        <f t="shared" si="187"/>
        <v>4.75</v>
      </c>
      <c r="CB87" s="30">
        <f t="shared" si="187"/>
        <v>4.75</v>
      </c>
      <c r="CC87" s="30">
        <f t="shared" si="187"/>
        <v>4.75</v>
      </c>
      <c r="CD87" s="30">
        <f t="shared" si="187"/>
        <v>5</v>
      </c>
      <c r="CE87" s="30">
        <f t="shared" si="187"/>
        <v>5.25</v>
      </c>
      <c r="CF87" s="30">
        <f t="shared" si="187"/>
        <v>5.5</v>
      </c>
      <c r="CG87" s="30">
        <f t="shared" si="187"/>
        <v>5.75</v>
      </c>
      <c r="CH87" s="30">
        <f t="shared" si="187"/>
        <v>6</v>
      </c>
      <c r="CI87" s="30">
        <f t="shared" si="187"/>
        <v>6.25</v>
      </c>
      <c r="CJ87" s="30">
        <f t="shared" si="187"/>
        <v>6.5</v>
      </c>
      <c r="CK87" s="30">
        <f t="shared" si="187"/>
        <v>6.75</v>
      </c>
      <c r="CL87" s="30">
        <f t="shared" si="187"/>
        <v>7</v>
      </c>
      <c r="CM87" s="30">
        <f t="shared" si="187"/>
        <v>7.25</v>
      </c>
      <c r="CN87" s="30">
        <f t="shared" si="187"/>
        <v>7.5</v>
      </c>
      <c r="CO87" s="30">
        <f t="shared" si="187"/>
        <v>7.75</v>
      </c>
      <c r="CP87" s="30">
        <f t="shared" si="187"/>
        <v>8</v>
      </c>
      <c r="CQ87" s="30">
        <f t="shared" si="187"/>
        <v>8.25</v>
      </c>
      <c r="CR87" s="30">
        <f t="shared" si="187"/>
        <v>8.5</v>
      </c>
      <c r="CS87" s="30">
        <f t="shared" si="187"/>
        <v>8.75</v>
      </c>
      <c r="CT87" s="30">
        <f t="shared" si="187"/>
        <v>9</v>
      </c>
      <c r="CU87" s="30">
        <f t="shared" si="187"/>
        <v>9.25</v>
      </c>
      <c r="CV87" s="30">
        <f t="shared" si="187"/>
        <v>9.5</v>
      </c>
      <c r="CW87" s="30">
        <f t="shared" si="187"/>
        <v>9.75</v>
      </c>
      <c r="CX87" s="30">
        <f t="shared" si="187"/>
        <v>10</v>
      </c>
      <c r="CY87" s="30">
        <f t="shared" si="187"/>
        <v>10.25</v>
      </c>
      <c r="CZ87" s="30">
        <f t="shared" si="187"/>
        <v>10.25</v>
      </c>
      <c r="DA87" s="30">
        <f>IF(DA86="***","",IF(DA86&gt;$G$45,INT((DA86-$G$45)/0.25)*0.25,0))</f>
        <v>10.25</v>
      </c>
      <c r="DB87" s="109"/>
    </row>
    <row r="88" spans="2:106" ht="14.1" customHeight="1">
      <c r="B88" s="55"/>
      <c r="C88" s="56"/>
      <c r="D88" s="33"/>
      <c r="E88" s="4"/>
      <c r="F88" s="34"/>
      <c r="G88" s="57" t="s">
        <v>33</v>
      </c>
      <c r="H88" s="58">
        <f t="shared" si="126"/>
        <v>42</v>
      </c>
      <c r="I88" s="70" t="str">
        <f t="shared" ref="I88:AN88" si="188">IF(OR(I86=0,I86="***"),"",IF(I$43&lt;22.25,"",IF(I$43&gt;29,H88,SUM(H88,I86,-H86))))</f>
        <v/>
      </c>
      <c r="J88" s="59" t="str">
        <f t="shared" si="188"/>
        <v/>
      </c>
      <c r="K88" s="59" t="str">
        <f t="shared" si="188"/>
        <v/>
      </c>
      <c r="L88" s="59" t="str">
        <f t="shared" si="188"/>
        <v/>
      </c>
      <c r="M88" s="59" t="str">
        <f t="shared" si="188"/>
        <v/>
      </c>
      <c r="N88" s="59" t="str">
        <f t="shared" si="188"/>
        <v/>
      </c>
      <c r="O88" s="59" t="str">
        <f t="shared" si="188"/>
        <v/>
      </c>
      <c r="P88" s="59" t="str">
        <f t="shared" si="188"/>
        <v/>
      </c>
      <c r="Q88" s="59" t="str">
        <f t="shared" si="188"/>
        <v/>
      </c>
      <c r="R88" s="59" t="str">
        <f t="shared" si="188"/>
        <v/>
      </c>
      <c r="S88" s="59" t="str">
        <f t="shared" si="188"/>
        <v/>
      </c>
      <c r="T88" s="59" t="str">
        <f t="shared" si="188"/>
        <v/>
      </c>
      <c r="U88" s="59" t="str">
        <f t="shared" si="188"/>
        <v/>
      </c>
      <c r="V88" s="59" t="str">
        <f t="shared" si="188"/>
        <v/>
      </c>
      <c r="W88" s="59" t="str">
        <f t="shared" si="188"/>
        <v/>
      </c>
      <c r="X88" s="59" t="str">
        <f t="shared" si="188"/>
        <v/>
      </c>
      <c r="Y88" s="59" t="str">
        <f t="shared" si="188"/>
        <v/>
      </c>
      <c r="Z88" s="59" t="str">
        <f t="shared" si="188"/>
        <v/>
      </c>
      <c r="AA88" s="59" t="str">
        <f t="shared" si="188"/>
        <v/>
      </c>
      <c r="AB88" s="59" t="str">
        <f t="shared" si="188"/>
        <v/>
      </c>
      <c r="AC88" s="59" t="str">
        <f t="shared" si="188"/>
        <v/>
      </c>
      <c r="AD88" s="59" t="str">
        <f t="shared" si="188"/>
        <v/>
      </c>
      <c r="AE88" s="59" t="str">
        <f t="shared" si="188"/>
        <v/>
      </c>
      <c r="AF88" s="59" t="str">
        <f t="shared" si="188"/>
        <v/>
      </c>
      <c r="AG88" s="59" t="str">
        <f t="shared" si="188"/>
        <v/>
      </c>
      <c r="AH88" s="59" t="str">
        <f t="shared" si="188"/>
        <v/>
      </c>
      <c r="AI88" s="59" t="str">
        <f t="shared" si="188"/>
        <v/>
      </c>
      <c r="AJ88" s="59" t="str">
        <f t="shared" si="188"/>
        <v/>
      </c>
      <c r="AK88" s="59" t="str">
        <f t="shared" si="188"/>
        <v/>
      </c>
      <c r="AL88" s="59" t="str">
        <f t="shared" si="188"/>
        <v/>
      </c>
      <c r="AM88" s="59" t="str">
        <f t="shared" si="188"/>
        <v/>
      </c>
      <c r="AN88" s="59" t="str">
        <f t="shared" si="188"/>
        <v/>
      </c>
      <c r="AO88" s="59" t="str">
        <f t="shared" ref="AO88:BT88" si="189">IF(OR(AO86=0,AO86="***"),"",IF(AO$43&lt;22.25,"",IF(AO$43&gt;29,AN88,SUM(AN88,AO86,-AN86))))</f>
        <v/>
      </c>
      <c r="AP88" s="59" t="str">
        <f t="shared" si="189"/>
        <v/>
      </c>
      <c r="AQ88" s="59" t="str">
        <f t="shared" si="189"/>
        <v/>
      </c>
      <c r="AR88" s="59" t="str">
        <f t="shared" si="189"/>
        <v/>
      </c>
      <c r="AS88" s="59" t="str">
        <f t="shared" si="189"/>
        <v/>
      </c>
      <c r="AT88" s="59" t="str">
        <f t="shared" si="189"/>
        <v/>
      </c>
      <c r="AU88" s="59" t="str">
        <f t="shared" si="189"/>
        <v/>
      </c>
      <c r="AV88" s="59" t="str">
        <f t="shared" si="189"/>
        <v/>
      </c>
      <c r="AW88" s="59" t="str">
        <f t="shared" si="189"/>
        <v/>
      </c>
      <c r="AX88" s="59" t="str">
        <f t="shared" si="189"/>
        <v/>
      </c>
      <c r="AY88" s="59" t="str">
        <f t="shared" si="189"/>
        <v/>
      </c>
      <c r="AZ88" s="59" t="str">
        <f t="shared" si="189"/>
        <v/>
      </c>
      <c r="BA88" s="59" t="str">
        <f t="shared" si="189"/>
        <v/>
      </c>
      <c r="BB88" s="59" t="str">
        <f t="shared" si="189"/>
        <v/>
      </c>
      <c r="BC88" s="59" t="str">
        <f t="shared" si="189"/>
        <v/>
      </c>
      <c r="BD88" s="59" t="str">
        <f t="shared" si="189"/>
        <v/>
      </c>
      <c r="BE88" s="59" t="str">
        <f t="shared" si="189"/>
        <v/>
      </c>
      <c r="BF88" s="59" t="str">
        <f t="shared" si="189"/>
        <v/>
      </c>
      <c r="BG88" s="59" t="str">
        <f t="shared" si="189"/>
        <v/>
      </c>
      <c r="BH88" s="59" t="str">
        <f t="shared" si="189"/>
        <v/>
      </c>
      <c r="BI88" s="60" t="str">
        <f t="shared" si="189"/>
        <v/>
      </c>
      <c r="BJ88" s="59">
        <f t="shared" si="189"/>
        <v>0</v>
      </c>
      <c r="BK88" s="59">
        <f t="shared" si="189"/>
        <v>0.25</v>
      </c>
      <c r="BL88" s="59">
        <f t="shared" si="189"/>
        <v>0.5</v>
      </c>
      <c r="BM88" s="59">
        <f t="shared" si="189"/>
        <v>0.75</v>
      </c>
      <c r="BN88" s="59">
        <f t="shared" si="189"/>
        <v>1</v>
      </c>
      <c r="BO88" s="59">
        <f t="shared" si="189"/>
        <v>1.25</v>
      </c>
      <c r="BP88" s="59">
        <f t="shared" si="189"/>
        <v>1.5</v>
      </c>
      <c r="BQ88" s="59">
        <f t="shared" si="189"/>
        <v>1.75</v>
      </c>
      <c r="BR88" s="59">
        <f t="shared" si="189"/>
        <v>2</v>
      </c>
      <c r="BS88" s="59">
        <f t="shared" si="189"/>
        <v>2.25</v>
      </c>
      <c r="BT88" s="59">
        <f t="shared" si="189"/>
        <v>2.5</v>
      </c>
      <c r="BU88" s="59">
        <f t="shared" ref="BU88:DA88" si="190">IF(OR(BU86=0,BU86="***"),"",IF(BU$43&lt;22.25,"",IF(BU$43&gt;29,BT88,SUM(BT88,BU86,-BT86))))</f>
        <v>2.75</v>
      </c>
      <c r="BV88" s="59">
        <f t="shared" si="190"/>
        <v>3</v>
      </c>
      <c r="BW88" s="59">
        <f t="shared" si="190"/>
        <v>3.25</v>
      </c>
      <c r="BX88" s="59">
        <f t="shared" si="190"/>
        <v>3.5</v>
      </c>
      <c r="BY88" s="59">
        <f t="shared" si="190"/>
        <v>3.75</v>
      </c>
      <c r="BZ88" s="59">
        <f t="shared" si="190"/>
        <v>4</v>
      </c>
      <c r="CA88" s="59">
        <f t="shared" si="190"/>
        <v>4.25</v>
      </c>
      <c r="CB88" s="59">
        <f t="shared" si="190"/>
        <v>4.25</v>
      </c>
      <c r="CC88" s="59">
        <f t="shared" si="190"/>
        <v>4.25</v>
      </c>
      <c r="CD88" s="59">
        <f t="shared" si="190"/>
        <v>4.5</v>
      </c>
      <c r="CE88" s="59">
        <f t="shared" si="190"/>
        <v>4.75</v>
      </c>
      <c r="CF88" s="59">
        <f t="shared" si="190"/>
        <v>5</v>
      </c>
      <c r="CG88" s="59">
        <f t="shared" si="190"/>
        <v>5.25</v>
      </c>
      <c r="CH88" s="59">
        <f t="shared" si="190"/>
        <v>5.5</v>
      </c>
      <c r="CI88" s="59">
        <f t="shared" si="190"/>
        <v>5.75</v>
      </c>
      <c r="CJ88" s="59">
        <f t="shared" si="190"/>
        <v>6</v>
      </c>
      <c r="CK88" s="59">
        <f t="shared" si="190"/>
        <v>6.25</v>
      </c>
      <c r="CL88" s="59">
        <f t="shared" si="190"/>
        <v>6.25</v>
      </c>
      <c r="CM88" s="59">
        <f t="shared" si="190"/>
        <v>6.25</v>
      </c>
      <c r="CN88" s="59">
        <f t="shared" si="190"/>
        <v>6.25</v>
      </c>
      <c r="CO88" s="59">
        <f t="shared" si="190"/>
        <v>6.25</v>
      </c>
      <c r="CP88" s="59">
        <f t="shared" si="190"/>
        <v>6.25</v>
      </c>
      <c r="CQ88" s="59">
        <f t="shared" si="190"/>
        <v>6.25</v>
      </c>
      <c r="CR88" s="59">
        <f t="shared" si="190"/>
        <v>6.25</v>
      </c>
      <c r="CS88" s="59">
        <f t="shared" si="190"/>
        <v>6.25</v>
      </c>
      <c r="CT88" s="59">
        <f t="shared" si="190"/>
        <v>6.25</v>
      </c>
      <c r="CU88" s="59">
        <f t="shared" si="190"/>
        <v>6.25</v>
      </c>
      <c r="CV88" s="59">
        <f t="shared" si="190"/>
        <v>6.25</v>
      </c>
      <c r="CW88" s="59">
        <f t="shared" si="190"/>
        <v>6.25</v>
      </c>
      <c r="CX88" s="59">
        <f t="shared" si="190"/>
        <v>6.25</v>
      </c>
      <c r="CY88" s="59">
        <f t="shared" si="190"/>
        <v>6.25</v>
      </c>
      <c r="CZ88" s="59">
        <f t="shared" si="190"/>
        <v>6.25</v>
      </c>
      <c r="DA88" s="59">
        <f t="shared" si="190"/>
        <v>6.25</v>
      </c>
      <c r="DB88" s="110"/>
    </row>
    <row r="89" spans="2:106" ht="14.1" customHeight="1">
      <c r="B89" s="61">
        <f>ROUND((DAY(D89)*24*60+HOUR(D89)*60+MINUTE(D89))/60,2)</f>
        <v>12.5</v>
      </c>
      <c r="C89" s="62">
        <f>ROUND((DAY(F89)*24*60+HOUR(F89)*60+MINUTE(F89))/60,2)</f>
        <v>21.25</v>
      </c>
      <c r="D89" s="63">
        <f>D86+TIME(0,15,0)</f>
        <v>0.52083333333333348</v>
      </c>
      <c r="E89" s="64" t="s">
        <v>96</v>
      </c>
      <c r="F89" s="65">
        <f>F86+TIME(0,15,0)</f>
        <v>0.88541666666666619</v>
      </c>
      <c r="G89" s="66" t="s">
        <v>43</v>
      </c>
      <c r="H89" s="67">
        <f t="shared" si="126"/>
        <v>43</v>
      </c>
      <c r="I89" s="71" t="str">
        <f t="shared" ref="I89:BT89" si="191">IF(I$43&lt;$B89,"***",IF(I$43=$B89,0,IF(I$42=1,H89,H89+0.25)))</f>
        <v>***</v>
      </c>
      <c r="J89" s="68" t="str">
        <f t="shared" si="191"/>
        <v>***</v>
      </c>
      <c r="K89" s="68" t="str">
        <f t="shared" si="191"/>
        <v>***</v>
      </c>
      <c r="L89" s="68" t="str">
        <f t="shared" si="191"/>
        <v>***</v>
      </c>
      <c r="M89" s="68" t="str">
        <f t="shared" si="191"/>
        <v>***</v>
      </c>
      <c r="N89" s="68" t="str">
        <f t="shared" si="191"/>
        <v>***</v>
      </c>
      <c r="O89" s="68" t="str">
        <f t="shared" si="191"/>
        <v>***</v>
      </c>
      <c r="P89" s="68" t="str">
        <f t="shared" si="191"/>
        <v>***</v>
      </c>
      <c r="Q89" s="68" t="str">
        <f t="shared" si="191"/>
        <v>***</v>
      </c>
      <c r="R89" s="68" t="str">
        <f t="shared" si="191"/>
        <v>***</v>
      </c>
      <c r="S89" s="68" t="str">
        <f t="shared" si="191"/>
        <v>***</v>
      </c>
      <c r="T89" s="68" t="str">
        <f t="shared" si="191"/>
        <v>***</v>
      </c>
      <c r="U89" s="68" t="str">
        <f t="shared" si="191"/>
        <v>***</v>
      </c>
      <c r="V89" s="68" t="str">
        <f t="shared" si="191"/>
        <v>***</v>
      </c>
      <c r="W89" s="68">
        <f t="shared" si="191"/>
        <v>0</v>
      </c>
      <c r="X89" s="68">
        <f t="shared" si="191"/>
        <v>0</v>
      </c>
      <c r="Y89" s="68">
        <f t="shared" si="191"/>
        <v>0</v>
      </c>
      <c r="Z89" s="68">
        <f t="shared" si="191"/>
        <v>0.25</v>
      </c>
      <c r="AA89" s="68">
        <f t="shared" si="191"/>
        <v>0.5</v>
      </c>
      <c r="AB89" s="68">
        <f t="shared" si="191"/>
        <v>0.75</v>
      </c>
      <c r="AC89" s="68">
        <f t="shared" si="191"/>
        <v>1</v>
      </c>
      <c r="AD89" s="68">
        <f t="shared" si="191"/>
        <v>1.25</v>
      </c>
      <c r="AE89" s="68">
        <f t="shared" si="191"/>
        <v>1.5</v>
      </c>
      <c r="AF89" s="68">
        <f t="shared" si="191"/>
        <v>1.75</v>
      </c>
      <c r="AG89" s="68">
        <f t="shared" si="191"/>
        <v>2</v>
      </c>
      <c r="AH89" s="68">
        <f t="shared" si="191"/>
        <v>2.25</v>
      </c>
      <c r="AI89" s="68">
        <f t="shared" si="191"/>
        <v>2.5</v>
      </c>
      <c r="AJ89" s="68">
        <f t="shared" si="191"/>
        <v>2.75</v>
      </c>
      <c r="AK89" s="68">
        <f t="shared" si="191"/>
        <v>3</v>
      </c>
      <c r="AL89" s="68">
        <f t="shared" si="191"/>
        <v>3.25</v>
      </c>
      <c r="AM89" s="68">
        <f t="shared" si="191"/>
        <v>3.5</v>
      </c>
      <c r="AN89" s="68">
        <f t="shared" si="191"/>
        <v>3.75</v>
      </c>
      <c r="AO89" s="68">
        <f t="shared" si="191"/>
        <v>4</v>
      </c>
      <c r="AP89" s="68">
        <f t="shared" si="191"/>
        <v>4.25</v>
      </c>
      <c r="AQ89" s="68">
        <f t="shared" si="191"/>
        <v>4.5</v>
      </c>
      <c r="AR89" s="68">
        <f t="shared" si="191"/>
        <v>4.75</v>
      </c>
      <c r="AS89" s="68">
        <f t="shared" si="191"/>
        <v>4.75</v>
      </c>
      <c r="AT89" s="68">
        <f t="shared" si="191"/>
        <v>5</v>
      </c>
      <c r="AU89" s="68">
        <f t="shared" si="191"/>
        <v>5.25</v>
      </c>
      <c r="AV89" s="68">
        <f t="shared" si="191"/>
        <v>5.5</v>
      </c>
      <c r="AW89" s="68">
        <f t="shared" si="191"/>
        <v>5.75</v>
      </c>
      <c r="AX89" s="68">
        <f t="shared" si="191"/>
        <v>6</v>
      </c>
      <c r="AY89" s="68">
        <f t="shared" si="191"/>
        <v>6.25</v>
      </c>
      <c r="AZ89" s="68">
        <f t="shared" si="191"/>
        <v>6.25</v>
      </c>
      <c r="BA89" s="68">
        <f t="shared" si="191"/>
        <v>6.25</v>
      </c>
      <c r="BB89" s="68">
        <f t="shared" si="191"/>
        <v>6.5</v>
      </c>
      <c r="BC89" s="68">
        <f t="shared" si="191"/>
        <v>6.75</v>
      </c>
      <c r="BD89" s="68">
        <f t="shared" si="191"/>
        <v>7</v>
      </c>
      <c r="BE89" s="68">
        <f t="shared" si="191"/>
        <v>7.25</v>
      </c>
      <c r="BF89" s="68">
        <f t="shared" si="191"/>
        <v>7.5</v>
      </c>
      <c r="BG89" s="68">
        <f t="shared" si="191"/>
        <v>7.75</v>
      </c>
      <c r="BH89" s="68">
        <f t="shared" si="191"/>
        <v>8</v>
      </c>
      <c r="BI89" s="69">
        <f t="shared" si="191"/>
        <v>8.25</v>
      </c>
      <c r="BJ89" s="68">
        <f t="shared" si="191"/>
        <v>8.25</v>
      </c>
      <c r="BK89" s="68">
        <f t="shared" si="191"/>
        <v>8.5</v>
      </c>
      <c r="BL89" s="68">
        <f t="shared" si="191"/>
        <v>8.75</v>
      </c>
      <c r="BM89" s="68">
        <f t="shared" si="191"/>
        <v>9</v>
      </c>
      <c r="BN89" s="68">
        <f t="shared" si="191"/>
        <v>9.25</v>
      </c>
      <c r="BO89" s="68">
        <f t="shared" si="191"/>
        <v>9.5</v>
      </c>
      <c r="BP89" s="68">
        <f t="shared" si="191"/>
        <v>9.75</v>
      </c>
      <c r="BQ89" s="68">
        <f t="shared" si="191"/>
        <v>10</v>
      </c>
      <c r="BR89" s="68">
        <f t="shared" si="191"/>
        <v>10.25</v>
      </c>
      <c r="BS89" s="68">
        <f t="shared" si="191"/>
        <v>10.5</v>
      </c>
      <c r="BT89" s="68">
        <f t="shared" si="191"/>
        <v>10.75</v>
      </c>
      <c r="BU89" s="68">
        <f t="shared" ref="BU89:DA89" si="192">IF(BU$43&lt;$B89,"***",IF(BU$43=$B89,0,IF(BU$42=1,BT89,BT89+0.25)))</f>
        <v>11</v>
      </c>
      <c r="BV89" s="68">
        <f t="shared" si="192"/>
        <v>11.25</v>
      </c>
      <c r="BW89" s="68">
        <f t="shared" si="192"/>
        <v>11.5</v>
      </c>
      <c r="BX89" s="68">
        <f t="shared" si="192"/>
        <v>11.75</v>
      </c>
      <c r="BY89" s="68">
        <f t="shared" si="192"/>
        <v>12</v>
      </c>
      <c r="BZ89" s="68">
        <f t="shared" si="192"/>
        <v>12.25</v>
      </c>
      <c r="CA89" s="68">
        <f t="shared" si="192"/>
        <v>12.5</v>
      </c>
      <c r="CB89" s="68">
        <f t="shared" si="192"/>
        <v>12.5</v>
      </c>
      <c r="CC89" s="68">
        <f t="shared" si="192"/>
        <v>12.5</v>
      </c>
      <c r="CD89" s="68">
        <f t="shared" si="192"/>
        <v>12.75</v>
      </c>
      <c r="CE89" s="68">
        <f t="shared" si="192"/>
        <v>13</v>
      </c>
      <c r="CF89" s="68">
        <f t="shared" si="192"/>
        <v>13.25</v>
      </c>
      <c r="CG89" s="68">
        <f t="shared" si="192"/>
        <v>13.5</v>
      </c>
      <c r="CH89" s="68">
        <f t="shared" si="192"/>
        <v>13.75</v>
      </c>
      <c r="CI89" s="68">
        <f t="shared" si="192"/>
        <v>14</v>
      </c>
      <c r="CJ89" s="68">
        <f t="shared" si="192"/>
        <v>14.25</v>
      </c>
      <c r="CK89" s="68">
        <f t="shared" si="192"/>
        <v>14.5</v>
      </c>
      <c r="CL89" s="68">
        <f t="shared" si="192"/>
        <v>14.75</v>
      </c>
      <c r="CM89" s="68">
        <f t="shared" si="192"/>
        <v>15</v>
      </c>
      <c r="CN89" s="68">
        <f t="shared" si="192"/>
        <v>15.25</v>
      </c>
      <c r="CO89" s="68">
        <f t="shared" si="192"/>
        <v>15.5</v>
      </c>
      <c r="CP89" s="68">
        <f t="shared" si="192"/>
        <v>15.75</v>
      </c>
      <c r="CQ89" s="68">
        <f t="shared" si="192"/>
        <v>16</v>
      </c>
      <c r="CR89" s="68">
        <f t="shared" si="192"/>
        <v>16.25</v>
      </c>
      <c r="CS89" s="68">
        <f t="shared" si="192"/>
        <v>16.5</v>
      </c>
      <c r="CT89" s="68">
        <f t="shared" si="192"/>
        <v>16.75</v>
      </c>
      <c r="CU89" s="68">
        <f t="shared" si="192"/>
        <v>17</v>
      </c>
      <c r="CV89" s="68">
        <f t="shared" si="192"/>
        <v>17.25</v>
      </c>
      <c r="CW89" s="68">
        <f t="shared" si="192"/>
        <v>17.5</v>
      </c>
      <c r="CX89" s="68">
        <f t="shared" si="192"/>
        <v>17.75</v>
      </c>
      <c r="CY89" s="68">
        <f t="shared" si="192"/>
        <v>18</v>
      </c>
      <c r="CZ89" s="68">
        <f t="shared" si="192"/>
        <v>18</v>
      </c>
      <c r="DA89" s="68">
        <f t="shared" si="192"/>
        <v>18</v>
      </c>
      <c r="DB89" s="111"/>
    </row>
    <row r="90" spans="2:106" ht="14.1" customHeight="1">
      <c r="B90" s="31"/>
      <c r="C90" s="32"/>
      <c r="D90" s="33"/>
      <c r="E90" s="4"/>
      <c r="F90" s="34"/>
      <c r="G90" s="5" t="s">
        <v>32</v>
      </c>
      <c r="H90" s="35">
        <f t="shared" si="126"/>
        <v>44</v>
      </c>
      <c r="I90" s="54" t="str">
        <f t="shared" ref="I90:AN90" si="193">IF(I89="***","",IF(I89&gt;$G$45,INT((I89-$G$45)/0.25)*0.25,0))</f>
        <v/>
      </c>
      <c r="J90" s="30" t="str">
        <f t="shared" si="193"/>
        <v/>
      </c>
      <c r="K90" s="30" t="str">
        <f t="shared" si="193"/>
        <v/>
      </c>
      <c r="L90" s="30" t="str">
        <f t="shared" si="193"/>
        <v/>
      </c>
      <c r="M90" s="30" t="str">
        <f t="shared" si="193"/>
        <v/>
      </c>
      <c r="N90" s="30" t="str">
        <f t="shared" si="193"/>
        <v/>
      </c>
      <c r="O90" s="30" t="str">
        <f t="shared" si="193"/>
        <v/>
      </c>
      <c r="P90" s="30" t="str">
        <f t="shared" si="193"/>
        <v/>
      </c>
      <c r="Q90" s="30" t="str">
        <f t="shared" si="193"/>
        <v/>
      </c>
      <c r="R90" s="30" t="str">
        <f t="shared" si="193"/>
        <v/>
      </c>
      <c r="S90" s="30" t="str">
        <f t="shared" si="193"/>
        <v/>
      </c>
      <c r="T90" s="30" t="str">
        <f t="shared" si="193"/>
        <v/>
      </c>
      <c r="U90" s="30" t="str">
        <f t="shared" si="193"/>
        <v/>
      </c>
      <c r="V90" s="30" t="str">
        <f t="shared" si="193"/>
        <v/>
      </c>
      <c r="W90" s="30">
        <f t="shared" si="193"/>
        <v>0</v>
      </c>
      <c r="X90" s="30">
        <f t="shared" si="193"/>
        <v>0</v>
      </c>
      <c r="Y90" s="30">
        <f t="shared" si="193"/>
        <v>0</v>
      </c>
      <c r="Z90" s="30">
        <f t="shared" si="193"/>
        <v>0</v>
      </c>
      <c r="AA90" s="30">
        <f t="shared" si="193"/>
        <v>0</v>
      </c>
      <c r="AB90" s="30">
        <f t="shared" si="193"/>
        <v>0</v>
      </c>
      <c r="AC90" s="30">
        <f t="shared" si="193"/>
        <v>0</v>
      </c>
      <c r="AD90" s="30">
        <f t="shared" si="193"/>
        <v>0</v>
      </c>
      <c r="AE90" s="30">
        <f t="shared" si="193"/>
        <v>0</v>
      </c>
      <c r="AF90" s="30">
        <f t="shared" si="193"/>
        <v>0</v>
      </c>
      <c r="AG90" s="30">
        <f t="shared" si="193"/>
        <v>0</v>
      </c>
      <c r="AH90" s="30">
        <f t="shared" si="193"/>
        <v>0</v>
      </c>
      <c r="AI90" s="30">
        <f t="shared" si="193"/>
        <v>0</v>
      </c>
      <c r="AJ90" s="30">
        <f t="shared" si="193"/>
        <v>0</v>
      </c>
      <c r="AK90" s="30">
        <f t="shared" si="193"/>
        <v>0</v>
      </c>
      <c r="AL90" s="30">
        <f t="shared" si="193"/>
        <v>0</v>
      </c>
      <c r="AM90" s="30">
        <f t="shared" si="193"/>
        <v>0</v>
      </c>
      <c r="AN90" s="30">
        <f t="shared" si="193"/>
        <v>0</v>
      </c>
      <c r="AO90" s="30">
        <f t="shared" ref="AO90:BT90" si="194">IF(AO89="***","",IF(AO89&gt;$G$45,INT((AO89-$G$45)/0.25)*0.25,0))</f>
        <v>0</v>
      </c>
      <c r="AP90" s="30">
        <f t="shared" si="194"/>
        <v>0</v>
      </c>
      <c r="AQ90" s="30">
        <f t="shared" si="194"/>
        <v>0</v>
      </c>
      <c r="AR90" s="30">
        <f t="shared" si="194"/>
        <v>0</v>
      </c>
      <c r="AS90" s="30">
        <f t="shared" si="194"/>
        <v>0</v>
      </c>
      <c r="AT90" s="30">
        <f t="shared" si="194"/>
        <v>0</v>
      </c>
      <c r="AU90" s="30">
        <f t="shared" si="194"/>
        <v>0</v>
      </c>
      <c r="AV90" s="30">
        <f t="shared" si="194"/>
        <v>0</v>
      </c>
      <c r="AW90" s="30">
        <f t="shared" si="194"/>
        <v>0</v>
      </c>
      <c r="AX90" s="30">
        <f t="shared" si="194"/>
        <v>0</v>
      </c>
      <c r="AY90" s="30">
        <f t="shared" si="194"/>
        <v>0</v>
      </c>
      <c r="AZ90" s="30">
        <f t="shared" si="194"/>
        <v>0</v>
      </c>
      <c r="BA90" s="30">
        <f t="shared" si="194"/>
        <v>0</v>
      </c>
      <c r="BB90" s="30">
        <f t="shared" si="194"/>
        <v>0</v>
      </c>
      <c r="BC90" s="30">
        <f t="shared" si="194"/>
        <v>0</v>
      </c>
      <c r="BD90" s="30">
        <f t="shared" si="194"/>
        <v>0</v>
      </c>
      <c r="BE90" s="30">
        <f t="shared" si="194"/>
        <v>0</v>
      </c>
      <c r="BF90" s="30">
        <f t="shared" si="194"/>
        <v>0</v>
      </c>
      <c r="BG90" s="30">
        <f t="shared" si="194"/>
        <v>0</v>
      </c>
      <c r="BH90" s="30">
        <f t="shared" si="194"/>
        <v>0.25</v>
      </c>
      <c r="BI90" s="45">
        <f t="shared" si="194"/>
        <v>0.5</v>
      </c>
      <c r="BJ90" s="30">
        <f t="shared" si="194"/>
        <v>0.5</v>
      </c>
      <c r="BK90" s="30">
        <f t="shared" si="194"/>
        <v>0.75</v>
      </c>
      <c r="BL90" s="30">
        <f t="shared" si="194"/>
        <v>1</v>
      </c>
      <c r="BM90" s="30">
        <f t="shared" si="194"/>
        <v>1.25</v>
      </c>
      <c r="BN90" s="30">
        <f t="shared" si="194"/>
        <v>1.5</v>
      </c>
      <c r="BO90" s="30">
        <f t="shared" si="194"/>
        <v>1.75</v>
      </c>
      <c r="BP90" s="30">
        <f t="shared" si="194"/>
        <v>2</v>
      </c>
      <c r="BQ90" s="30">
        <f t="shared" si="194"/>
        <v>2.25</v>
      </c>
      <c r="BR90" s="30">
        <f t="shared" si="194"/>
        <v>2.5</v>
      </c>
      <c r="BS90" s="30">
        <f t="shared" si="194"/>
        <v>2.75</v>
      </c>
      <c r="BT90" s="30">
        <f t="shared" si="194"/>
        <v>3</v>
      </c>
      <c r="BU90" s="30">
        <f t="shared" ref="BU90:CZ90" si="195">IF(BU89="***","",IF(BU89&gt;$G$45,INT((BU89-$G$45)/0.25)*0.25,0))</f>
        <v>3.25</v>
      </c>
      <c r="BV90" s="30">
        <f t="shared" si="195"/>
        <v>3.5</v>
      </c>
      <c r="BW90" s="30">
        <f t="shared" si="195"/>
        <v>3.75</v>
      </c>
      <c r="BX90" s="30">
        <f t="shared" si="195"/>
        <v>4</v>
      </c>
      <c r="BY90" s="30">
        <f t="shared" si="195"/>
        <v>4.25</v>
      </c>
      <c r="BZ90" s="30">
        <f t="shared" si="195"/>
        <v>4.5</v>
      </c>
      <c r="CA90" s="30">
        <f t="shared" si="195"/>
        <v>4.75</v>
      </c>
      <c r="CB90" s="30">
        <f t="shared" si="195"/>
        <v>4.75</v>
      </c>
      <c r="CC90" s="30">
        <f t="shared" si="195"/>
        <v>4.75</v>
      </c>
      <c r="CD90" s="30">
        <f t="shared" si="195"/>
        <v>5</v>
      </c>
      <c r="CE90" s="30">
        <f t="shared" si="195"/>
        <v>5.25</v>
      </c>
      <c r="CF90" s="30">
        <f t="shared" si="195"/>
        <v>5.5</v>
      </c>
      <c r="CG90" s="30">
        <f t="shared" si="195"/>
        <v>5.75</v>
      </c>
      <c r="CH90" s="30">
        <f t="shared" si="195"/>
        <v>6</v>
      </c>
      <c r="CI90" s="30">
        <f t="shared" si="195"/>
        <v>6.25</v>
      </c>
      <c r="CJ90" s="30">
        <f t="shared" si="195"/>
        <v>6.5</v>
      </c>
      <c r="CK90" s="30">
        <f t="shared" si="195"/>
        <v>6.75</v>
      </c>
      <c r="CL90" s="30">
        <f t="shared" si="195"/>
        <v>7</v>
      </c>
      <c r="CM90" s="30">
        <f t="shared" si="195"/>
        <v>7.25</v>
      </c>
      <c r="CN90" s="30">
        <f t="shared" si="195"/>
        <v>7.5</v>
      </c>
      <c r="CO90" s="30">
        <f t="shared" si="195"/>
        <v>7.75</v>
      </c>
      <c r="CP90" s="30">
        <f t="shared" si="195"/>
        <v>8</v>
      </c>
      <c r="CQ90" s="30">
        <f t="shared" si="195"/>
        <v>8.25</v>
      </c>
      <c r="CR90" s="30">
        <f t="shared" si="195"/>
        <v>8.5</v>
      </c>
      <c r="CS90" s="30">
        <f t="shared" si="195"/>
        <v>8.75</v>
      </c>
      <c r="CT90" s="30">
        <f t="shared" si="195"/>
        <v>9</v>
      </c>
      <c r="CU90" s="30">
        <f t="shared" si="195"/>
        <v>9.25</v>
      </c>
      <c r="CV90" s="30">
        <f t="shared" si="195"/>
        <v>9.5</v>
      </c>
      <c r="CW90" s="30">
        <f t="shared" si="195"/>
        <v>9.75</v>
      </c>
      <c r="CX90" s="30">
        <f t="shared" si="195"/>
        <v>10</v>
      </c>
      <c r="CY90" s="30">
        <f t="shared" si="195"/>
        <v>10.25</v>
      </c>
      <c r="CZ90" s="30">
        <f t="shared" si="195"/>
        <v>10.25</v>
      </c>
      <c r="DA90" s="30">
        <f>IF(DA89="***","",IF(DA89&gt;$G$45,INT((DA89-$G$45)/0.25)*0.25,0))</f>
        <v>10.25</v>
      </c>
      <c r="DB90" s="109"/>
    </row>
    <row r="91" spans="2:106" ht="14.1" customHeight="1">
      <c r="B91" s="55"/>
      <c r="C91" s="56"/>
      <c r="D91" s="33"/>
      <c r="E91" s="4"/>
      <c r="F91" s="34"/>
      <c r="G91" s="57" t="s">
        <v>33</v>
      </c>
      <c r="H91" s="58">
        <f t="shared" si="126"/>
        <v>45</v>
      </c>
      <c r="I91" s="70" t="str">
        <f t="shared" ref="I91:AN91" si="196">IF(OR(I89=0,I89="***"),"",IF(I$43&lt;22.25,"",IF(I$43&gt;29,H91,SUM(H91,I89,-H89))))</f>
        <v/>
      </c>
      <c r="J91" s="59" t="str">
        <f t="shared" si="196"/>
        <v/>
      </c>
      <c r="K91" s="59" t="str">
        <f t="shared" si="196"/>
        <v/>
      </c>
      <c r="L91" s="59" t="str">
        <f t="shared" si="196"/>
        <v/>
      </c>
      <c r="M91" s="59" t="str">
        <f t="shared" si="196"/>
        <v/>
      </c>
      <c r="N91" s="59" t="str">
        <f t="shared" si="196"/>
        <v/>
      </c>
      <c r="O91" s="59" t="str">
        <f t="shared" si="196"/>
        <v/>
      </c>
      <c r="P91" s="59" t="str">
        <f t="shared" si="196"/>
        <v/>
      </c>
      <c r="Q91" s="59" t="str">
        <f t="shared" si="196"/>
        <v/>
      </c>
      <c r="R91" s="59" t="str">
        <f t="shared" si="196"/>
        <v/>
      </c>
      <c r="S91" s="59" t="str">
        <f t="shared" si="196"/>
        <v/>
      </c>
      <c r="T91" s="59" t="str">
        <f t="shared" si="196"/>
        <v/>
      </c>
      <c r="U91" s="59" t="str">
        <f t="shared" si="196"/>
        <v/>
      </c>
      <c r="V91" s="59" t="str">
        <f t="shared" si="196"/>
        <v/>
      </c>
      <c r="W91" s="59" t="str">
        <f t="shared" si="196"/>
        <v/>
      </c>
      <c r="X91" s="59" t="str">
        <f t="shared" si="196"/>
        <v/>
      </c>
      <c r="Y91" s="59" t="str">
        <f t="shared" si="196"/>
        <v/>
      </c>
      <c r="Z91" s="59" t="str">
        <f t="shared" si="196"/>
        <v/>
      </c>
      <c r="AA91" s="59" t="str">
        <f t="shared" si="196"/>
        <v/>
      </c>
      <c r="AB91" s="59" t="str">
        <f t="shared" si="196"/>
        <v/>
      </c>
      <c r="AC91" s="59" t="str">
        <f t="shared" si="196"/>
        <v/>
      </c>
      <c r="AD91" s="59" t="str">
        <f t="shared" si="196"/>
        <v/>
      </c>
      <c r="AE91" s="59" t="str">
        <f t="shared" si="196"/>
        <v/>
      </c>
      <c r="AF91" s="59" t="str">
        <f t="shared" si="196"/>
        <v/>
      </c>
      <c r="AG91" s="59" t="str">
        <f t="shared" si="196"/>
        <v/>
      </c>
      <c r="AH91" s="59" t="str">
        <f t="shared" si="196"/>
        <v/>
      </c>
      <c r="AI91" s="59" t="str">
        <f t="shared" si="196"/>
        <v/>
      </c>
      <c r="AJ91" s="59" t="str">
        <f t="shared" si="196"/>
        <v/>
      </c>
      <c r="AK91" s="59" t="str">
        <f t="shared" si="196"/>
        <v/>
      </c>
      <c r="AL91" s="59" t="str">
        <f t="shared" si="196"/>
        <v/>
      </c>
      <c r="AM91" s="59" t="str">
        <f t="shared" si="196"/>
        <v/>
      </c>
      <c r="AN91" s="59" t="str">
        <f t="shared" si="196"/>
        <v/>
      </c>
      <c r="AO91" s="59" t="str">
        <f t="shared" ref="AO91:BT91" si="197">IF(OR(AO89=0,AO89="***"),"",IF(AO$43&lt;22.25,"",IF(AO$43&gt;29,AN91,SUM(AN91,AO89,-AN89))))</f>
        <v/>
      </c>
      <c r="AP91" s="59" t="str">
        <f t="shared" si="197"/>
        <v/>
      </c>
      <c r="AQ91" s="59" t="str">
        <f t="shared" si="197"/>
        <v/>
      </c>
      <c r="AR91" s="59" t="str">
        <f t="shared" si="197"/>
        <v/>
      </c>
      <c r="AS91" s="59" t="str">
        <f t="shared" si="197"/>
        <v/>
      </c>
      <c r="AT91" s="59" t="str">
        <f t="shared" si="197"/>
        <v/>
      </c>
      <c r="AU91" s="59" t="str">
        <f t="shared" si="197"/>
        <v/>
      </c>
      <c r="AV91" s="59" t="str">
        <f t="shared" si="197"/>
        <v/>
      </c>
      <c r="AW91" s="59" t="str">
        <f t="shared" si="197"/>
        <v/>
      </c>
      <c r="AX91" s="59" t="str">
        <f t="shared" si="197"/>
        <v/>
      </c>
      <c r="AY91" s="59" t="str">
        <f t="shared" si="197"/>
        <v/>
      </c>
      <c r="AZ91" s="59" t="str">
        <f t="shared" si="197"/>
        <v/>
      </c>
      <c r="BA91" s="59" t="str">
        <f t="shared" si="197"/>
        <v/>
      </c>
      <c r="BB91" s="59" t="str">
        <f t="shared" si="197"/>
        <v/>
      </c>
      <c r="BC91" s="59" t="str">
        <f t="shared" si="197"/>
        <v/>
      </c>
      <c r="BD91" s="59" t="str">
        <f t="shared" si="197"/>
        <v/>
      </c>
      <c r="BE91" s="59" t="str">
        <f t="shared" si="197"/>
        <v/>
      </c>
      <c r="BF91" s="59" t="str">
        <f t="shared" si="197"/>
        <v/>
      </c>
      <c r="BG91" s="59" t="str">
        <f t="shared" si="197"/>
        <v/>
      </c>
      <c r="BH91" s="59" t="str">
        <f t="shared" si="197"/>
        <v/>
      </c>
      <c r="BI91" s="60" t="str">
        <f t="shared" si="197"/>
        <v/>
      </c>
      <c r="BJ91" s="59">
        <f t="shared" si="197"/>
        <v>0</v>
      </c>
      <c r="BK91" s="59">
        <f t="shared" si="197"/>
        <v>0.25</v>
      </c>
      <c r="BL91" s="59">
        <f t="shared" si="197"/>
        <v>0.5</v>
      </c>
      <c r="BM91" s="59">
        <f t="shared" si="197"/>
        <v>0.75</v>
      </c>
      <c r="BN91" s="59">
        <f t="shared" si="197"/>
        <v>1</v>
      </c>
      <c r="BO91" s="59">
        <f t="shared" si="197"/>
        <v>1.25</v>
      </c>
      <c r="BP91" s="59">
        <f t="shared" si="197"/>
        <v>1.5</v>
      </c>
      <c r="BQ91" s="59">
        <f t="shared" si="197"/>
        <v>1.75</v>
      </c>
      <c r="BR91" s="59">
        <f t="shared" si="197"/>
        <v>2</v>
      </c>
      <c r="BS91" s="59">
        <f t="shared" si="197"/>
        <v>2.25</v>
      </c>
      <c r="BT91" s="59">
        <f t="shared" si="197"/>
        <v>2.5</v>
      </c>
      <c r="BU91" s="59">
        <f t="shared" ref="BU91:DA91" si="198">IF(OR(BU89=0,BU89="***"),"",IF(BU$43&lt;22.25,"",IF(BU$43&gt;29,BT91,SUM(BT91,BU89,-BT89))))</f>
        <v>2.75</v>
      </c>
      <c r="BV91" s="59">
        <f t="shared" si="198"/>
        <v>3</v>
      </c>
      <c r="BW91" s="59">
        <f t="shared" si="198"/>
        <v>3.25</v>
      </c>
      <c r="BX91" s="59">
        <f t="shared" si="198"/>
        <v>3.5</v>
      </c>
      <c r="BY91" s="59">
        <f t="shared" si="198"/>
        <v>3.75</v>
      </c>
      <c r="BZ91" s="59">
        <f t="shared" si="198"/>
        <v>4</v>
      </c>
      <c r="CA91" s="59">
        <f t="shared" si="198"/>
        <v>4.25</v>
      </c>
      <c r="CB91" s="59">
        <f t="shared" si="198"/>
        <v>4.25</v>
      </c>
      <c r="CC91" s="59">
        <f t="shared" si="198"/>
        <v>4.25</v>
      </c>
      <c r="CD91" s="59">
        <f t="shared" si="198"/>
        <v>4.5</v>
      </c>
      <c r="CE91" s="59">
        <f t="shared" si="198"/>
        <v>4.75</v>
      </c>
      <c r="CF91" s="59">
        <f t="shared" si="198"/>
        <v>5</v>
      </c>
      <c r="CG91" s="59">
        <f t="shared" si="198"/>
        <v>5.25</v>
      </c>
      <c r="CH91" s="59">
        <f t="shared" si="198"/>
        <v>5.5</v>
      </c>
      <c r="CI91" s="59">
        <f t="shared" si="198"/>
        <v>5.75</v>
      </c>
      <c r="CJ91" s="59">
        <f t="shared" si="198"/>
        <v>6</v>
      </c>
      <c r="CK91" s="59">
        <f t="shared" si="198"/>
        <v>6.25</v>
      </c>
      <c r="CL91" s="59">
        <f t="shared" si="198"/>
        <v>6.25</v>
      </c>
      <c r="CM91" s="59">
        <f t="shared" si="198"/>
        <v>6.25</v>
      </c>
      <c r="CN91" s="59">
        <f t="shared" si="198"/>
        <v>6.25</v>
      </c>
      <c r="CO91" s="59">
        <f t="shared" si="198"/>
        <v>6.25</v>
      </c>
      <c r="CP91" s="59">
        <f t="shared" si="198"/>
        <v>6.25</v>
      </c>
      <c r="CQ91" s="59">
        <f t="shared" si="198"/>
        <v>6.25</v>
      </c>
      <c r="CR91" s="59">
        <f t="shared" si="198"/>
        <v>6.25</v>
      </c>
      <c r="CS91" s="59">
        <f t="shared" si="198"/>
        <v>6.25</v>
      </c>
      <c r="CT91" s="59">
        <f t="shared" si="198"/>
        <v>6.25</v>
      </c>
      <c r="CU91" s="59">
        <f t="shared" si="198"/>
        <v>6.25</v>
      </c>
      <c r="CV91" s="59">
        <f t="shared" si="198"/>
        <v>6.25</v>
      </c>
      <c r="CW91" s="59">
        <f t="shared" si="198"/>
        <v>6.25</v>
      </c>
      <c r="CX91" s="59">
        <f t="shared" si="198"/>
        <v>6.25</v>
      </c>
      <c r="CY91" s="59">
        <f t="shared" si="198"/>
        <v>6.25</v>
      </c>
      <c r="CZ91" s="59">
        <f t="shared" si="198"/>
        <v>6.25</v>
      </c>
      <c r="DA91" s="59">
        <f t="shared" si="198"/>
        <v>6.25</v>
      </c>
      <c r="DB91" s="110"/>
    </row>
    <row r="92" spans="2:106" ht="14.1" customHeight="1">
      <c r="B92" s="61">
        <f>ROUND((DAY(D92)*24*60+HOUR(D92)*60+MINUTE(D92))/60,2)</f>
        <v>12.75</v>
      </c>
      <c r="C92" s="62">
        <f>ROUND((DAY(F92)*24*60+HOUR(F92)*60+MINUTE(F92))/60,2)</f>
        <v>21.5</v>
      </c>
      <c r="D92" s="63">
        <f>D89+TIME(0,15,0)</f>
        <v>0.53125000000000011</v>
      </c>
      <c r="E92" s="64" t="s">
        <v>96</v>
      </c>
      <c r="F92" s="65">
        <f>F89+TIME(0,15,0)</f>
        <v>0.89583333333333282</v>
      </c>
      <c r="G92" s="66" t="s">
        <v>43</v>
      </c>
      <c r="H92" s="67">
        <f t="shared" si="126"/>
        <v>46</v>
      </c>
      <c r="I92" s="71" t="str">
        <f t="shared" ref="I92:BT92" si="199">IF(I$43&lt;$B92,"***",IF(I$43=$B92,0,IF(I$42=1,H92,H92+0.25)))</f>
        <v>***</v>
      </c>
      <c r="J92" s="68" t="str">
        <f t="shared" si="199"/>
        <v>***</v>
      </c>
      <c r="K92" s="68" t="str">
        <f t="shared" si="199"/>
        <v>***</v>
      </c>
      <c r="L92" s="68" t="str">
        <f t="shared" si="199"/>
        <v>***</v>
      </c>
      <c r="M92" s="68" t="str">
        <f t="shared" si="199"/>
        <v>***</v>
      </c>
      <c r="N92" s="68" t="str">
        <f t="shared" si="199"/>
        <v>***</v>
      </c>
      <c r="O92" s="68" t="str">
        <f t="shared" si="199"/>
        <v>***</v>
      </c>
      <c r="P92" s="68" t="str">
        <f t="shared" si="199"/>
        <v>***</v>
      </c>
      <c r="Q92" s="68" t="str">
        <f t="shared" si="199"/>
        <v>***</v>
      </c>
      <c r="R92" s="68" t="str">
        <f t="shared" si="199"/>
        <v>***</v>
      </c>
      <c r="S92" s="68" t="str">
        <f t="shared" si="199"/>
        <v>***</v>
      </c>
      <c r="T92" s="68" t="str">
        <f t="shared" si="199"/>
        <v>***</v>
      </c>
      <c r="U92" s="68" t="str">
        <f t="shared" si="199"/>
        <v>***</v>
      </c>
      <c r="V92" s="68" t="str">
        <f t="shared" si="199"/>
        <v>***</v>
      </c>
      <c r="W92" s="68" t="str">
        <f t="shared" si="199"/>
        <v>***</v>
      </c>
      <c r="X92" s="68">
        <f t="shared" si="199"/>
        <v>0</v>
      </c>
      <c r="Y92" s="68">
        <f t="shared" si="199"/>
        <v>0</v>
      </c>
      <c r="Z92" s="68">
        <f t="shared" si="199"/>
        <v>0.25</v>
      </c>
      <c r="AA92" s="68">
        <f t="shared" si="199"/>
        <v>0.5</v>
      </c>
      <c r="AB92" s="68">
        <f t="shared" si="199"/>
        <v>0.75</v>
      </c>
      <c r="AC92" s="68">
        <f t="shared" si="199"/>
        <v>1</v>
      </c>
      <c r="AD92" s="68">
        <f t="shared" si="199"/>
        <v>1.25</v>
      </c>
      <c r="AE92" s="68">
        <f t="shared" si="199"/>
        <v>1.5</v>
      </c>
      <c r="AF92" s="68">
        <f t="shared" si="199"/>
        <v>1.75</v>
      </c>
      <c r="AG92" s="68">
        <f t="shared" si="199"/>
        <v>2</v>
      </c>
      <c r="AH92" s="68">
        <f t="shared" si="199"/>
        <v>2.25</v>
      </c>
      <c r="AI92" s="68">
        <f t="shared" si="199"/>
        <v>2.5</v>
      </c>
      <c r="AJ92" s="68">
        <f t="shared" si="199"/>
        <v>2.75</v>
      </c>
      <c r="AK92" s="68">
        <f t="shared" si="199"/>
        <v>3</v>
      </c>
      <c r="AL92" s="68">
        <f t="shared" si="199"/>
        <v>3.25</v>
      </c>
      <c r="AM92" s="68">
        <f t="shared" si="199"/>
        <v>3.5</v>
      </c>
      <c r="AN92" s="68">
        <f t="shared" si="199"/>
        <v>3.75</v>
      </c>
      <c r="AO92" s="68">
        <f t="shared" si="199"/>
        <v>4</v>
      </c>
      <c r="AP92" s="68">
        <f t="shared" si="199"/>
        <v>4.25</v>
      </c>
      <c r="AQ92" s="68">
        <f t="shared" si="199"/>
        <v>4.5</v>
      </c>
      <c r="AR92" s="68">
        <f t="shared" si="199"/>
        <v>4.75</v>
      </c>
      <c r="AS92" s="68">
        <f t="shared" si="199"/>
        <v>4.75</v>
      </c>
      <c r="AT92" s="68">
        <f t="shared" si="199"/>
        <v>5</v>
      </c>
      <c r="AU92" s="68">
        <f t="shared" si="199"/>
        <v>5.25</v>
      </c>
      <c r="AV92" s="68">
        <f t="shared" si="199"/>
        <v>5.5</v>
      </c>
      <c r="AW92" s="68">
        <f t="shared" si="199"/>
        <v>5.75</v>
      </c>
      <c r="AX92" s="68">
        <f t="shared" si="199"/>
        <v>6</v>
      </c>
      <c r="AY92" s="68">
        <f t="shared" si="199"/>
        <v>6.25</v>
      </c>
      <c r="AZ92" s="68">
        <f t="shared" si="199"/>
        <v>6.25</v>
      </c>
      <c r="BA92" s="68">
        <f t="shared" si="199"/>
        <v>6.25</v>
      </c>
      <c r="BB92" s="68">
        <f t="shared" si="199"/>
        <v>6.5</v>
      </c>
      <c r="BC92" s="68">
        <f t="shared" si="199"/>
        <v>6.75</v>
      </c>
      <c r="BD92" s="68">
        <f t="shared" si="199"/>
        <v>7</v>
      </c>
      <c r="BE92" s="68">
        <f t="shared" si="199"/>
        <v>7.25</v>
      </c>
      <c r="BF92" s="68">
        <f t="shared" si="199"/>
        <v>7.5</v>
      </c>
      <c r="BG92" s="68">
        <f t="shared" si="199"/>
        <v>7.75</v>
      </c>
      <c r="BH92" s="68">
        <f t="shared" si="199"/>
        <v>8</v>
      </c>
      <c r="BI92" s="69">
        <f t="shared" si="199"/>
        <v>8.25</v>
      </c>
      <c r="BJ92" s="68">
        <f t="shared" si="199"/>
        <v>8.25</v>
      </c>
      <c r="BK92" s="68">
        <f t="shared" si="199"/>
        <v>8.5</v>
      </c>
      <c r="BL92" s="68">
        <f t="shared" si="199"/>
        <v>8.75</v>
      </c>
      <c r="BM92" s="68">
        <f t="shared" si="199"/>
        <v>9</v>
      </c>
      <c r="BN92" s="68">
        <f t="shared" si="199"/>
        <v>9.25</v>
      </c>
      <c r="BO92" s="68">
        <f t="shared" si="199"/>
        <v>9.5</v>
      </c>
      <c r="BP92" s="68">
        <f t="shared" si="199"/>
        <v>9.75</v>
      </c>
      <c r="BQ92" s="68">
        <f t="shared" si="199"/>
        <v>10</v>
      </c>
      <c r="BR92" s="68">
        <f t="shared" si="199"/>
        <v>10.25</v>
      </c>
      <c r="BS92" s="68">
        <f t="shared" si="199"/>
        <v>10.5</v>
      </c>
      <c r="BT92" s="68">
        <f t="shared" si="199"/>
        <v>10.75</v>
      </c>
      <c r="BU92" s="68">
        <f t="shared" ref="BU92:DA92" si="200">IF(BU$43&lt;$B92,"***",IF(BU$43=$B92,0,IF(BU$42=1,BT92,BT92+0.25)))</f>
        <v>11</v>
      </c>
      <c r="BV92" s="68">
        <f t="shared" si="200"/>
        <v>11.25</v>
      </c>
      <c r="BW92" s="68">
        <f t="shared" si="200"/>
        <v>11.5</v>
      </c>
      <c r="BX92" s="68">
        <f t="shared" si="200"/>
        <v>11.75</v>
      </c>
      <c r="BY92" s="68">
        <f t="shared" si="200"/>
        <v>12</v>
      </c>
      <c r="BZ92" s="68">
        <f t="shared" si="200"/>
        <v>12.25</v>
      </c>
      <c r="CA92" s="68">
        <f t="shared" si="200"/>
        <v>12.5</v>
      </c>
      <c r="CB92" s="68">
        <f t="shared" si="200"/>
        <v>12.5</v>
      </c>
      <c r="CC92" s="68">
        <f t="shared" si="200"/>
        <v>12.5</v>
      </c>
      <c r="CD92" s="68">
        <f t="shared" si="200"/>
        <v>12.75</v>
      </c>
      <c r="CE92" s="68">
        <f t="shared" si="200"/>
        <v>13</v>
      </c>
      <c r="CF92" s="68">
        <f t="shared" si="200"/>
        <v>13.25</v>
      </c>
      <c r="CG92" s="68">
        <f t="shared" si="200"/>
        <v>13.5</v>
      </c>
      <c r="CH92" s="68">
        <f t="shared" si="200"/>
        <v>13.75</v>
      </c>
      <c r="CI92" s="68">
        <f t="shared" si="200"/>
        <v>14</v>
      </c>
      <c r="CJ92" s="68">
        <f t="shared" si="200"/>
        <v>14.25</v>
      </c>
      <c r="CK92" s="68">
        <f t="shared" si="200"/>
        <v>14.5</v>
      </c>
      <c r="CL92" s="68">
        <f t="shared" si="200"/>
        <v>14.75</v>
      </c>
      <c r="CM92" s="68">
        <f t="shared" si="200"/>
        <v>15</v>
      </c>
      <c r="CN92" s="68">
        <f t="shared" si="200"/>
        <v>15.25</v>
      </c>
      <c r="CO92" s="68">
        <f t="shared" si="200"/>
        <v>15.5</v>
      </c>
      <c r="CP92" s="68">
        <f t="shared" si="200"/>
        <v>15.75</v>
      </c>
      <c r="CQ92" s="68">
        <f t="shared" si="200"/>
        <v>16</v>
      </c>
      <c r="CR92" s="68">
        <f t="shared" si="200"/>
        <v>16.25</v>
      </c>
      <c r="CS92" s="68">
        <f t="shared" si="200"/>
        <v>16.5</v>
      </c>
      <c r="CT92" s="68">
        <f t="shared" si="200"/>
        <v>16.75</v>
      </c>
      <c r="CU92" s="68">
        <f t="shared" si="200"/>
        <v>17</v>
      </c>
      <c r="CV92" s="68">
        <f t="shared" si="200"/>
        <v>17.25</v>
      </c>
      <c r="CW92" s="68">
        <f t="shared" si="200"/>
        <v>17.5</v>
      </c>
      <c r="CX92" s="68">
        <f t="shared" si="200"/>
        <v>17.75</v>
      </c>
      <c r="CY92" s="68">
        <f t="shared" si="200"/>
        <v>18</v>
      </c>
      <c r="CZ92" s="68">
        <f t="shared" si="200"/>
        <v>18</v>
      </c>
      <c r="DA92" s="68">
        <f t="shared" si="200"/>
        <v>18</v>
      </c>
      <c r="DB92" s="111"/>
    </row>
    <row r="93" spans="2:106" ht="14.1" customHeight="1">
      <c r="B93" s="31"/>
      <c r="C93" s="32"/>
      <c r="D93" s="33"/>
      <c r="E93" s="4"/>
      <c r="F93" s="34"/>
      <c r="G93" s="5" t="s">
        <v>32</v>
      </c>
      <c r="H93" s="35">
        <f t="shared" si="126"/>
        <v>47</v>
      </c>
      <c r="I93" s="54" t="str">
        <f t="shared" ref="I93:AN93" si="201">IF(I92="***","",IF(I92&gt;$G$45,INT((I92-$G$45)/0.25)*0.25,0))</f>
        <v/>
      </c>
      <c r="J93" s="30" t="str">
        <f t="shared" si="201"/>
        <v/>
      </c>
      <c r="K93" s="30" t="str">
        <f t="shared" si="201"/>
        <v/>
      </c>
      <c r="L93" s="30" t="str">
        <f t="shared" si="201"/>
        <v/>
      </c>
      <c r="M93" s="30" t="str">
        <f t="shared" si="201"/>
        <v/>
      </c>
      <c r="N93" s="30" t="str">
        <f t="shared" si="201"/>
        <v/>
      </c>
      <c r="O93" s="30" t="str">
        <f t="shared" si="201"/>
        <v/>
      </c>
      <c r="P93" s="30" t="str">
        <f t="shared" si="201"/>
        <v/>
      </c>
      <c r="Q93" s="30" t="str">
        <f t="shared" si="201"/>
        <v/>
      </c>
      <c r="R93" s="30" t="str">
        <f t="shared" si="201"/>
        <v/>
      </c>
      <c r="S93" s="30" t="str">
        <f t="shared" si="201"/>
        <v/>
      </c>
      <c r="T93" s="30" t="str">
        <f t="shared" si="201"/>
        <v/>
      </c>
      <c r="U93" s="30" t="str">
        <f t="shared" si="201"/>
        <v/>
      </c>
      <c r="V93" s="30" t="str">
        <f t="shared" si="201"/>
        <v/>
      </c>
      <c r="W93" s="30" t="str">
        <f t="shared" si="201"/>
        <v/>
      </c>
      <c r="X93" s="30">
        <f t="shared" si="201"/>
        <v>0</v>
      </c>
      <c r="Y93" s="30">
        <f t="shared" si="201"/>
        <v>0</v>
      </c>
      <c r="Z93" s="30">
        <f t="shared" si="201"/>
        <v>0</v>
      </c>
      <c r="AA93" s="30">
        <f t="shared" si="201"/>
        <v>0</v>
      </c>
      <c r="AB93" s="30">
        <f t="shared" si="201"/>
        <v>0</v>
      </c>
      <c r="AC93" s="30">
        <f t="shared" si="201"/>
        <v>0</v>
      </c>
      <c r="AD93" s="30">
        <f t="shared" si="201"/>
        <v>0</v>
      </c>
      <c r="AE93" s="30">
        <f t="shared" si="201"/>
        <v>0</v>
      </c>
      <c r="AF93" s="30">
        <f t="shared" si="201"/>
        <v>0</v>
      </c>
      <c r="AG93" s="30">
        <f t="shared" si="201"/>
        <v>0</v>
      </c>
      <c r="AH93" s="30">
        <f t="shared" si="201"/>
        <v>0</v>
      </c>
      <c r="AI93" s="30">
        <f t="shared" si="201"/>
        <v>0</v>
      </c>
      <c r="AJ93" s="30">
        <f t="shared" si="201"/>
        <v>0</v>
      </c>
      <c r="AK93" s="30">
        <f t="shared" si="201"/>
        <v>0</v>
      </c>
      <c r="AL93" s="30">
        <f t="shared" si="201"/>
        <v>0</v>
      </c>
      <c r="AM93" s="30">
        <f t="shared" si="201"/>
        <v>0</v>
      </c>
      <c r="AN93" s="30">
        <f t="shared" si="201"/>
        <v>0</v>
      </c>
      <c r="AO93" s="30">
        <f t="shared" ref="AO93:BT93" si="202">IF(AO92="***","",IF(AO92&gt;$G$45,INT((AO92-$G$45)/0.25)*0.25,0))</f>
        <v>0</v>
      </c>
      <c r="AP93" s="30">
        <f t="shared" si="202"/>
        <v>0</v>
      </c>
      <c r="AQ93" s="30">
        <f t="shared" si="202"/>
        <v>0</v>
      </c>
      <c r="AR93" s="30">
        <f t="shared" si="202"/>
        <v>0</v>
      </c>
      <c r="AS93" s="30">
        <f t="shared" si="202"/>
        <v>0</v>
      </c>
      <c r="AT93" s="30">
        <f t="shared" si="202"/>
        <v>0</v>
      </c>
      <c r="AU93" s="30">
        <f t="shared" si="202"/>
        <v>0</v>
      </c>
      <c r="AV93" s="30">
        <f t="shared" si="202"/>
        <v>0</v>
      </c>
      <c r="AW93" s="30">
        <f t="shared" si="202"/>
        <v>0</v>
      </c>
      <c r="AX93" s="30">
        <f t="shared" si="202"/>
        <v>0</v>
      </c>
      <c r="AY93" s="30">
        <f t="shared" si="202"/>
        <v>0</v>
      </c>
      <c r="AZ93" s="30">
        <f t="shared" si="202"/>
        <v>0</v>
      </c>
      <c r="BA93" s="30">
        <f t="shared" si="202"/>
        <v>0</v>
      </c>
      <c r="BB93" s="30">
        <f t="shared" si="202"/>
        <v>0</v>
      </c>
      <c r="BC93" s="30">
        <f t="shared" si="202"/>
        <v>0</v>
      </c>
      <c r="BD93" s="30">
        <f t="shared" si="202"/>
        <v>0</v>
      </c>
      <c r="BE93" s="30">
        <f t="shared" si="202"/>
        <v>0</v>
      </c>
      <c r="BF93" s="30">
        <f t="shared" si="202"/>
        <v>0</v>
      </c>
      <c r="BG93" s="30">
        <f t="shared" si="202"/>
        <v>0</v>
      </c>
      <c r="BH93" s="30">
        <f t="shared" si="202"/>
        <v>0.25</v>
      </c>
      <c r="BI93" s="45">
        <f t="shared" si="202"/>
        <v>0.5</v>
      </c>
      <c r="BJ93" s="30">
        <f t="shared" si="202"/>
        <v>0.5</v>
      </c>
      <c r="BK93" s="30">
        <f t="shared" si="202"/>
        <v>0.75</v>
      </c>
      <c r="BL93" s="30">
        <f t="shared" si="202"/>
        <v>1</v>
      </c>
      <c r="BM93" s="30">
        <f t="shared" si="202"/>
        <v>1.25</v>
      </c>
      <c r="BN93" s="30">
        <f t="shared" si="202"/>
        <v>1.5</v>
      </c>
      <c r="BO93" s="30">
        <f t="shared" si="202"/>
        <v>1.75</v>
      </c>
      <c r="BP93" s="30">
        <f t="shared" si="202"/>
        <v>2</v>
      </c>
      <c r="BQ93" s="30">
        <f t="shared" si="202"/>
        <v>2.25</v>
      </c>
      <c r="BR93" s="30">
        <f t="shared" si="202"/>
        <v>2.5</v>
      </c>
      <c r="BS93" s="30">
        <f t="shared" si="202"/>
        <v>2.75</v>
      </c>
      <c r="BT93" s="30">
        <f t="shared" si="202"/>
        <v>3</v>
      </c>
      <c r="BU93" s="30">
        <f t="shared" ref="BU93:CZ93" si="203">IF(BU92="***","",IF(BU92&gt;$G$45,INT((BU92-$G$45)/0.25)*0.25,0))</f>
        <v>3.25</v>
      </c>
      <c r="BV93" s="30">
        <f t="shared" si="203"/>
        <v>3.5</v>
      </c>
      <c r="BW93" s="30">
        <f t="shared" si="203"/>
        <v>3.75</v>
      </c>
      <c r="BX93" s="30">
        <f t="shared" si="203"/>
        <v>4</v>
      </c>
      <c r="BY93" s="30">
        <f t="shared" si="203"/>
        <v>4.25</v>
      </c>
      <c r="BZ93" s="30">
        <f t="shared" si="203"/>
        <v>4.5</v>
      </c>
      <c r="CA93" s="30">
        <f t="shared" si="203"/>
        <v>4.75</v>
      </c>
      <c r="CB93" s="30">
        <f t="shared" si="203"/>
        <v>4.75</v>
      </c>
      <c r="CC93" s="30">
        <f t="shared" si="203"/>
        <v>4.75</v>
      </c>
      <c r="CD93" s="30">
        <f t="shared" si="203"/>
        <v>5</v>
      </c>
      <c r="CE93" s="30">
        <f t="shared" si="203"/>
        <v>5.25</v>
      </c>
      <c r="CF93" s="30">
        <f t="shared" si="203"/>
        <v>5.5</v>
      </c>
      <c r="CG93" s="30">
        <f t="shared" si="203"/>
        <v>5.75</v>
      </c>
      <c r="CH93" s="30">
        <f t="shared" si="203"/>
        <v>6</v>
      </c>
      <c r="CI93" s="30">
        <f t="shared" si="203"/>
        <v>6.25</v>
      </c>
      <c r="CJ93" s="30">
        <f t="shared" si="203"/>
        <v>6.5</v>
      </c>
      <c r="CK93" s="30">
        <f t="shared" si="203"/>
        <v>6.75</v>
      </c>
      <c r="CL93" s="30">
        <f t="shared" si="203"/>
        <v>7</v>
      </c>
      <c r="CM93" s="30">
        <f t="shared" si="203"/>
        <v>7.25</v>
      </c>
      <c r="CN93" s="30">
        <f t="shared" si="203"/>
        <v>7.5</v>
      </c>
      <c r="CO93" s="30">
        <f t="shared" si="203"/>
        <v>7.75</v>
      </c>
      <c r="CP93" s="30">
        <f t="shared" si="203"/>
        <v>8</v>
      </c>
      <c r="CQ93" s="30">
        <f t="shared" si="203"/>
        <v>8.25</v>
      </c>
      <c r="CR93" s="30">
        <f t="shared" si="203"/>
        <v>8.5</v>
      </c>
      <c r="CS93" s="30">
        <f t="shared" si="203"/>
        <v>8.75</v>
      </c>
      <c r="CT93" s="30">
        <f t="shared" si="203"/>
        <v>9</v>
      </c>
      <c r="CU93" s="30">
        <f t="shared" si="203"/>
        <v>9.25</v>
      </c>
      <c r="CV93" s="30">
        <f t="shared" si="203"/>
        <v>9.5</v>
      </c>
      <c r="CW93" s="30">
        <f t="shared" si="203"/>
        <v>9.75</v>
      </c>
      <c r="CX93" s="30">
        <f t="shared" si="203"/>
        <v>10</v>
      </c>
      <c r="CY93" s="30">
        <f t="shared" si="203"/>
        <v>10.25</v>
      </c>
      <c r="CZ93" s="30">
        <f t="shared" si="203"/>
        <v>10.25</v>
      </c>
      <c r="DA93" s="30">
        <f>IF(DA92="***","",IF(DA92&gt;$G$45,INT((DA92-$G$45)/0.25)*0.25,0))</f>
        <v>10.25</v>
      </c>
      <c r="DB93" s="109"/>
    </row>
    <row r="94" spans="2:106" ht="14.1" customHeight="1">
      <c r="B94" s="55"/>
      <c r="C94" s="56"/>
      <c r="D94" s="33"/>
      <c r="E94" s="4"/>
      <c r="F94" s="34"/>
      <c r="G94" s="57" t="s">
        <v>33</v>
      </c>
      <c r="H94" s="58">
        <f t="shared" si="126"/>
        <v>48</v>
      </c>
      <c r="I94" s="70" t="str">
        <f t="shared" ref="I94:AN94" si="204">IF(OR(I92=0,I92="***"),"",IF(I$43&lt;22.25,"",IF(I$43&gt;29,H94,SUM(H94,I92,-H92))))</f>
        <v/>
      </c>
      <c r="J94" s="59" t="str">
        <f t="shared" si="204"/>
        <v/>
      </c>
      <c r="K94" s="59" t="str">
        <f t="shared" si="204"/>
        <v/>
      </c>
      <c r="L94" s="59" t="str">
        <f t="shared" si="204"/>
        <v/>
      </c>
      <c r="M94" s="59" t="str">
        <f t="shared" si="204"/>
        <v/>
      </c>
      <c r="N94" s="59" t="str">
        <f t="shared" si="204"/>
        <v/>
      </c>
      <c r="O94" s="59" t="str">
        <f t="shared" si="204"/>
        <v/>
      </c>
      <c r="P94" s="59" t="str">
        <f t="shared" si="204"/>
        <v/>
      </c>
      <c r="Q94" s="59" t="str">
        <f t="shared" si="204"/>
        <v/>
      </c>
      <c r="R94" s="59" t="str">
        <f t="shared" si="204"/>
        <v/>
      </c>
      <c r="S94" s="59" t="str">
        <f t="shared" si="204"/>
        <v/>
      </c>
      <c r="T94" s="59" t="str">
        <f t="shared" si="204"/>
        <v/>
      </c>
      <c r="U94" s="59" t="str">
        <f t="shared" si="204"/>
        <v/>
      </c>
      <c r="V94" s="59" t="str">
        <f t="shared" si="204"/>
        <v/>
      </c>
      <c r="W94" s="59" t="str">
        <f t="shared" si="204"/>
        <v/>
      </c>
      <c r="X94" s="59" t="str">
        <f t="shared" si="204"/>
        <v/>
      </c>
      <c r="Y94" s="59" t="str">
        <f t="shared" si="204"/>
        <v/>
      </c>
      <c r="Z94" s="59" t="str">
        <f t="shared" si="204"/>
        <v/>
      </c>
      <c r="AA94" s="59" t="str">
        <f t="shared" si="204"/>
        <v/>
      </c>
      <c r="AB94" s="59" t="str">
        <f t="shared" si="204"/>
        <v/>
      </c>
      <c r="AC94" s="59" t="str">
        <f t="shared" si="204"/>
        <v/>
      </c>
      <c r="AD94" s="59" t="str">
        <f t="shared" si="204"/>
        <v/>
      </c>
      <c r="AE94" s="59" t="str">
        <f t="shared" si="204"/>
        <v/>
      </c>
      <c r="AF94" s="59" t="str">
        <f t="shared" si="204"/>
        <v/>
      </c>
      <c r="AG94" s="59" t="str">
        <f t="shared" si="204"/>
        <v/>
      </c>
      <c r="AH94" s="59" t="str">
        <f t="shared" si="204"/>
        <v/>
      </c>
      <c r="AI94" s="59" t="str">
        <f t="shared" si="204"/>
        <v/>
      </c>
      <c r="AJ94" s="59" t="str">
        <f t="shared" si="204"/>
        <v/>
      </c>
      <c r="AK94" s="59" t="str">
        <f t="shared" si="204"/>
        <v/>
      </c>
      <c r="AL94" s="59" t="str">
        <f t="shared" si="204"/>
        <v/>
      </c>
      <c r="AM94" s="59" t="str">
        <f t="shared" si="204"/>
        <v/>
      </c>
      <c r="AN94" s="59" t="str">
        <f t="shared" si="204"/>
        <v/>
      </c>
      <c r="AO94" s="59" t="str">
        <f t="shared" ref="AO94:BT94" si="205">IF(OR(AO92=0,AO92="***"),"",IF(AO$43&lt;22.25,"",IF(AO$43&gt;29,AN94,SUM(AN94,AO92,-AN92))))</f>
        <v/>
      </c>
      <c r="AP94" s="59" t="str">
        <f t="shared" si="205"/>
        <v/>
      </c>
      <c r="AQ94" s="59" t="str">
        <f t="shared" si="205"/>
        <v/>
      </c>
      <c r="AR94" s="59" t="str">
        <f t="shared" si="205"/>
        <v/>
      </c>
      <c r="AS94" s="59" t="str">
        <f t="shared" si="205"/>
        <v/>
      </c>
      <c r="AT94" s="59" t="str">
        <f t="shared" si="205"/>
        <v/>
      </c>
      <c r="AU94" s="59" t="str">
        <f t="shared" si="205"/>
        <v/>
      </c>
      <c r="AV94" s="59" t="str">
        <f t="shared" si="205"/>
        <v/>
      </c>
      <c r="AW94" s="59" t="str">
        <f t="shared" si="205"/>
        <v/>
      </c>
      <c r="AX94" s="59" t="str">
        <f t="shared" si="205"/>
        <v/>
      </c>
      <c r="AY94" s="59" t="str">
        <f t="shared" si="205"/>
        <v/>
      </c>
      <c r="AZ94" s="59" t="str">
        <f t="shared" si="205"/>
        <v/>
      </c>
      <c r="BA94" s="59" t="str">
        <f t="shared" si="205"/>
        <v/>
      </c>
      <c r="BB94" s="59" t="str">
        <f t="shared" si="205"/>
        <v/>
      </c>
      <c r="BC94" s="59" t="str">
        <f t="shared" si="205"/>
        <v/>
      </c>
      <c r="BD94" s="59" t="str">
        <f t="shared" si="205"/>
        <v/>
      </c>
      <c r="BE94" s="59" t="str">
        <f t="shared" si="205"/>
        <v/>
      </c>
      <c r="BF94" s="59" t="str">
        <f t="shared" si="205"/>
        <v/>
      </c>
      <c r="BG94" s="59" t="str">
        <f t="shared" si="205"/>
        <v/>
      </c>
      <c r="BH94" s="59" t="str">
        <f t="shared" si="205"/>
        <v/>
      </c>
      <c r="BI94" s="60" t="str">
        <f t="shared" si="205"/>
        <v/>
      </c>
      <c r="BJ94" s="59">
        <f t="shared" si="205"/>
        <v>0</v>
      </c>
      <c r="BK94" s="59">
        <f t="shared" si="205"/>
        <v>0.25</v>
      </c>
      <c r="BL94" s="59">
        <f t="shared" si="205"/>
        <v>0.5</v>
      </c>
      <c r="BM94" s="59">
        <f t="shared" si="205"/>
        <v>0.75</v>
      </c>
      <c r="BN94" s="59">
        <f t="shared" si="205"/>
        <v>1</v>
      </c>
      <c r="BO94" s="59">
        <f t="shared" si="205"/>
        <v>1.25</v>
      </c>
      <c r="BP94" s="59">
        <f t="shared" si="205"/>
        <v>1.5</v>
      </c>
      <c r="BQ94" s="59">
        <f t="shared" si="205"/>
        <v>1.75</v>
      </c>
      <c r="BR94" s="59">
        <f t="shared" si="205"/>
        <v>2</v>
      </c>
      <c r="BS94" s="59">
        <f t="shared" si="205"/>
        <v>2.25</v>
      </c>
      <c r="BT94" s="59">
        <f t="shared" si="205"/>
        <v>2.5</v>
      </c>
      <c r="BU94" s="59">
        <f t="shared" ref="BU94:DA94" si="206">IF(OR(BU92=0,BU92="***"),"",IF(BU$43&lt;22.25,"",IF(BU$43&gt;29,BT94,SUM(BT94,BU92,-BT92))))</f>
        <v>2.75</v>
      </c>
      <c r="BV94" s="59">
        <f t="shared" si="206"/>
        <v>3</v>
      </c>
      <c r="BW94" s="59">
        <f t="shared" si="206"/>
        <v>3.25</v>
      </c>
      <c r="BX94" s="59">
        <f t="shared" si="206"/>
        <v>3.5</v>
      </c>
      <c r="BY94" s="59">
        <f t="shared" si="206"/>
        <v>3.75</v>
      </c>
      <c r="BZ94" s="59">
        <f t="shared" si="206"/>
        <v>4</v>
      </c>
      <c r="CA94" s="59">
        <f t="shared" si="206"/>
        <v>4.25</v>
      </c>
      <c r="CB94" s="59">
        <f t="shared" si="206"/>
        <v>4.25</v>
      </c>
      <c r="CC94" s="59">
        <f t="shared" si="206"/>
        <v>4.25</v>
      </c>
      <c r="CD94" s="59">
        <f t="shared" si="206"/>
        <v>4.5</v>
      </c>
      <c r="CE94" s="59">
        <f t="shared" si="206"/>
        <v>4.75</v>
      </c>
      <c r="CF94" s="59">
        <f t="shared" si="206"/>
        <v>5</v>
      </c>
      <c r="CG94" s="59">
        <f t="shared" si="206"/>
        <v>5.25</v>
      </c>
      <c r="CH94" s="59">
        <f t="shared" si="206"/>
        <v>5.5</v>
      </c>
      <c r="CI94" s="59">
        <f t="shared" si="206"/>
        <v>5.75</v>
      </c>
      <c r="CJ94" s="59">
        <f t="shared" si="206"/>
        <v>6</v>
      </c>
      <c r="CK94" s="59">
        <f t="shared" si="206"/>
        <v>6.25</v>
      </c>
      <c r="CL94" s="59">
        <f t="shared" si="206"/>
        <v>6.25</v>
      </c>
      <c r="CM94" s="59">
        <f t="shared" si="206"/>
        <v>6.25</v>
      </c>
      <c r="CN94" s="59">
        <f t="shared" si="206"/>
        <v>6.25</v>
      </c>
      <c r="CO94" s="59">
        <f t="shared" si="206"/>
        <v>6.25</v>
      </c>
      <c r="CP94" s="59">
        <f t="shared" si="206"/>
        <v>6.25</v>
      </c>
      <c r="CQ94" s="59">
        <f t="shared" si="206"/>
        <v>6.25</v>
      </c>
      <c r="CR94" s="59">
        <f t="shared" si="206"/>
        <v>6.25</v>
      </c>
      <c r="CS94" s="59">
        <f t="shared" si="206"/>
        <v>6.25</v>
      </c>
      <c r="CT94" s="59">
        <f t="shared" si="206"/>
        <v>6.25</v>
      </c>
      <c r="CU94" s="59">
        <f t="shared" si="206"/>
        <v>6.25</v>
      </c>
      <c r="CV94" s="59">
        <f t="shared" si="206"/>
        <v>6.25</v>
      </c>
      <c r="CW94" s="59">
        <f t="shared" si="206"/>
        <v>6.25</v>
      </c>
      <c r="CX94" s="59">
        <f t="shared" si="206"/>
        <v>6.25</v>
      </c>
      <c r="CY94" s="59">
        <f t="shared" si="206"/>
        <v>6.25</v>
      </c>
      <c r="CZ94" s="59">
        <f t="shared" si="206"/>
        <v>6.25</v>
      </c>
      <c r="DA94" s="59">
        <f t="shared" si="206"/>
        <v>6.25</v>
      </c>
      <c r="DB94" s="110"/>
    </row>
    <row r="95" spans="2:106" ht="14.1" customHeight="1">
      <c r="B95" s="61">
        <f>ROUND((DAY(D95)*24*60+HOUR(D95)*60+MINUTE(D95))/60,2)</f>
        <v>13</v>
      </c>
      <c r="C95" s="62">
        <f>ROUND((DAY(F95)*24*60+HOUR(F95)*60+MINUTE(F95))/60,2)</f>
        <v>21.75</v>
      </c>
      <c r="D95" s="63">
        <f>D92+TIME(0,15,0)</f>
        <v>0.54166666666666674</v>
      </c>
      <c r="E95" s="64" t="s">
        <v>96</v>
      </c>
      <c r="F95" s="65">
        <f>F92+TIME(0,15,0)</f>
        <v>0.90624999999999944</v>
      </c>
      <c r="G95" s="66" t="s">
        <v>43</v>
      </c>
      <c r="H95" s="67">
        <f t="shared" si="126"/>
        <v>49</v>
      </c>
      <c r="I95" s="71" t="str">
        <f t="shared" ref="I95:BT95" si="207">IF(I$43&lt;$B95,"***",IF(I$43=$B95,0,IF(I$42=1,H95,H95+0.25)))</f>
        <v>***</v>
      </c>
      <c r="J95" s="68" t="str">
        <f t="shared" si="207"/>
        <v>***</v>
      </c>
      <c r="K95" s="68" t="str">
        <f t="shared" si="207"/>
        <v>***</v>
      </c>
      <c r="L95" s="68" t="str">
        <f t="shared" si="207"/>
        <v>***</v>
      </c>
      <c r="M95" s="68" t="str">
        <f t="shared" si="207"/>
        <v>***</v>
      </c>
      <c r="N95" s="68" t="str">
        <f t="shared" si="207"/>
        <v>***</v>
      </c>
      <c r="O95" s="68" t="str">
        <f t="shared" si="207"/>
        <v>***</v>
      </c>
      <c r="P95" s="68" t="str">
        <f t="shared" si="207"/>
        <v>***</v>
      </c>
      <c r="Q95" s="68" t="str">
        <f t="shared" si="207"/>
        <v>***</v>
      </c>
      <c r="R95" s="68" t="str">
        <f t="shared" si="207"/>
        <v>***</v>
      </c>
      <c r="S95" s="68" t="str">
        <f t="shared" si="207"/>
        <v>***</v>
      </c>
      <c r="T95" s="68" t="str">
        <f t="shared" si="207"/>
        <v>***</v>
      </c>
      <c r="U95" s="68" t="str">
        <f t="shared" si="207"/>
        <v>***</v>
      </c>
      <c r="V95" s="68" t="str">
        <f t="shared" si="207"/>
        <v>***</v>
      </c>
      <c r="W95" s="68" t="str">
        <f t="shared" si="207"/>
        <v>***</v>
      </c>
      <c r="X95" s="68" t="str">
        <f t="shared" si="207"/>
        <v>***</v>
      </c>
      <c r="Y95" s="68">
        <f t="shared" si="207"/>
        <v>0</v>
      </c>
      <c r="Z95" s="68">
        <f t="shared" si="207"/>
        <v>0.25</v>
      </c>
      <c r="AA95" s="68">
        <f t="shared" si="207"/>
        <v>0.5</v>
      </c>
      <c r="AB95" s="68">
        <f t="shared" si="207"/>
        <v>0.75</v>
      </c>
      <c r="AC95" s="68">
        <f t="shared" si="207"/>
        <v>1</v>
      </c>
      <c r="AD95" s="68">
        <f t="shared" si="207"/>
        <v>1.25</v>
      </c>
      <c r="AE95" s="68">
        <f t="shared" si="207"/>
        <v>1.5</v>
      </c>
      <c r="AF95" s="68">
        <f t="shared" si="207"/>
        <v>1.75</v>
      </c>
      <c r="AG95" s="68">
        <f t="shared" si="207"/>
        <v>2</v>
      </c>
      <c r="AH95" s="68">
        <f t="shared" si="207"/>
        <v>2.25</v>
      </c>
      <c r="AI95" s="68">
        <f t="shared" si="207"/>
        <v>2.5</v>
      </c>
      <c r="AJ95" s="68">
        <f t="shared" si="207"/>
        <v>2.75</v>
      </c>
      <c r="AK95" s="68">
        <f t="shared" si="207"/>
        <v>3</v>
      </c>
      <c r="AL95" s="68">
        <f t="shared" si="207"/>
        <v>3.25</v>
      </c>
      <c r="AM95" s="68">
        <f t="shared" si="207"/>
        <v>3.5</v>
      </c>
      <c r="AN95" s="68">
        <f t="shared" si="207"/>
        <v>3.75</v>
      </c>
      <c r="AO95" s="68">
        <f t="shared" si="207"/>
        <v>4</v>
      </c>
      <c r="AP95" s="68">
        <f t="shared" si="207"/>
        <v>4.25</v>
      </c>
      <c r="AQ95" s="68">
        <f t="shared" si="207"/>
        <v>4.5</v>
      </c>
      <c r="AR95" s="68">
        <f t="shared" si="207"/>
        <v>4.75</v>
      </c>
      <c r="AS95" s="68">
        <f t="shared" si="207"/>
        <v>4.75</v>
      </c>
      <c r="AT95" s="68">
        <f t="shared" si="207"/>
        <v>5</v>
      </c>
      <c r="AU95" s="68">
        <f t="shared" si="207"/>
        <v>5.25</v>
      </c>
      <c r="AV95" s="68">
        <f t="shared" si="207"/>
        <v>5.5</v>
      </c>
      <c r="AW95" s="68">
        <f t="shared" si="207"/>
        <v>5.75</v>
      </c>
      <c r="AX95" s="68">
        <f t="shared" si="207"/>
        <v>6</v>
      </c>
      <c r="AY95" s="68">
        <f t="shared" si="207"/>
        <v>6.25</v>
      </c>
      <c r="AZ95" s="68">
        <f t="shared" si="207"/>
        <v>6.25</v>
      </c>
      <c r="BA95" s="68">
        <f t="shared" si="207"/>
        <v>6.25</v>
      </c>
      <c r="BB95" s="68">
        <f t="shared" si="207"/>
        <v>6.5</v>
      </c>
      <c r="BC95" s="68">
        <f t="shared" si="207"/>
        <v>6.75</v>
      </c>
      <c r="BD95" s="68">
        <f t="shared" si="207"/>
        <v>7</v>
      </c>
      <c r="BE95" s="68">
        <f t="shared" si="207"/>
        <v>7.25</v>
      </c>
      <c r="BF95" s="68">
        <f t="shared" si="207"/>
        <v>7.5</v>
      </c>
      <c r="BG95" s="68">
        <f t="shared" si="207"/>
        <v>7.75</v>
      </c>
      <c r="BH95" s="68">
        <f t="shared" si="207"/>
        <v>8</v>
      </c>
      <c r="BI95" s="69">
        <f t="shared" si="207"/>
        <v>8.25</v>
      </c>
      <c r="BJ95" s="68">
        <f t="shared" si="207"/>
        <v>8.25</v>
      </c>
      <c r="BK95" s="68">
        <f t="shared" si="207"/>
        <v>8.5</v>
      </c>
      <c r="BL95" s="68">
        <f t="shared" si="207"/>
        <v>8.75</v>
      </c>
      <c r="BM95" s="68">
        <f t="shared" si="207"/>
        <v>9</v>
      </c>
      <c r="BN95" s="68">
        <f t="shared" si="207"/>
        <v>9.25</v>
      </c>
      <c r="BO95" s="68">
        <f t="shared" si="207"/>
        <v>9.5</v>
      </c>
      <c r="BP95" s="68">
        <f t="shared" si="207"/>
        <v>9.75</v>
      </c>
      <c r="BQ95" s="68">
        <f t="shared" si="207"/>
        <v>10</v>
      </c>
      <c r="BR95" s="68">
        <f t="shared" si="207"/>
        <v>10.25</v>
      </c>
      <c r="BS95" s="68">
        <f t="shared" si="207"/>
        <v>10.5</v>
      </c>
      <c r="BT95" s="68">
        <f t="shared" si="207"/>
        <v>10.75</v>
      </c>
      <c r="BU95" s="68">
        <f t="shared" ref="BU95:DA95" si="208">IF(BU$43&lt;$B95,"***",IF(BU$43=$B95,0,IF(BU$42=1,BT95,BT95+0.25)))</f>
        <v>11</v>
      </c>
      <c r="BV95" s="68">
        <f t="shared" si="208"/>
        <v>11.25</v>
      </c>
      <c r="BW95" s="68">
        <f t="shared" si="208"/>
        <v>11.5</v>
      </c>
      <c r="BX95" s="68">
        <f t="shared" si="208"/>
        <v>11.75</v>
      </c>
      <c r="BY95" s="68">
        <f t="shared" si="208"/>
        <v>12</v>
      </c>
      <c r="BZ95" s="68">
        <f t="shared" si="208"/>
        <v>12.25</v>
      </c>
      <c r="CA95" s="68">
        <f t="shared" si="208"/>
        <v>12.5</v>
      </c>
      <c r="CB95" s="68">
        <f t="shared" si="208"/>
        <v>12.5</v>
      </c>
      <c r="CC95" s="68">
        <f t="shared" si="208"/>
        <v>12.5</v>
      </c>
      <c r="CD95" s="68">
        <f t="shared" si="208"/>
        <v>12.75</v>
      </c>
      <c r="CE95" s="68">
        <f t="shared" si="208"/>
        <v>13</v>
      </c>
      <c r="CF95" s="68">
        <f t="shared" si="208"/>
        <v>13.25</v>
      </c>
      <c r="CG95" s="68">
        <f t="shared" si="208"/>
        <v>13.5</v>
      </c>
      <c r="CH95" s="68">
        <f t="shared" si="208"/>
        <v>13.75</v>
      </c>
      <c r="CI95" s="68">
        <f t="shared" si="208"/>
        <v>14</v>
      </c>
      <c r="CJ95" s="68">
        <f t="shared" si="208"/>
        <v>14.25</v>
      </c>
      <c r="CK95" s="68">
        <f t="shared" si="208"/>
        <v>14.5</v>
      </c>
      <c r="CL95" s="68">
        <f t="shared" si="208"/>
        <v>14.75</v>
      </c>
      <c r="CM95" s="68">
        <f t="shared" si="208"/>
        <v>15</v>
      </c>
      <c r="CN95" s="68">
        <f t="shared" si="208"/>
        <v>15.25</v>
      </c>
      <c r="CO95" s="68">
        <f t="shared" si="208"/>
        <v>15.5</v>
      </c>
      <c r="CP95" s="68">
        <f t="shared" si="208"/>
        <v>15.75</v>
      </c>
      <c r="CQ95" s="68">
        <f t="shared" si="208"/>
        <v>16</v>
      </c>
      <c r="CR95" s="68">
        <f t="shared" si="208"/>
        <v>16.25</v>
      </c>
      <c r="CS95" s="68">
        <f t="shared" si="208"/>
        <v>16.5</v>
      </c>
      <c r="CT95" s="68">
        <f t="shared" si="208"/>
        <v>16.75</v>
      </c>
      <c r="CU95" s="68">
        <f t="shared" si="208"/>
        <v>17</v>
      </c>
      <c r="CV95" s="68">
        <f t="shared" si="208"/>
        <v>17.25</v>
      </c>
      <c r="CW95" s="68">
        <f t="shared" si="208"/>
        <v>17.5</v>
      </c>
      <c r="CX95" s="68">
        <f t="shared" si="208"/>
        <v>17.75</v>
      </c>
      <c r="CY95" s="68">
        <f t="shared" si="208"/>
        <v>18</v>
      </c>
      <c r="CZ95" s="68">
        <f t="shared" si="208"/>
        <v>18</v>
      </c>
      <c r="DA95" s="68">
        <f t="shared" si="208"/>
        <v>18</v>
      </c>
      <c r="DB95" s="111"/>
    </row>
    <row r="96" spans="2:106" ht="14.1" customHeight="1">
      <c r="B96" s="31"/>
      <c r="C96" s="32"/>
      <c r="D96" s="33"/>
      <c r="E96" s="4"/>
      <c r="F96" s="34"/>
      <c r="G96" s="5" t="s">
        <v>32</v>
      </c>
      <c r="H96" s="35">
        <f t="shared" si="126"/>
        <v>50</v>
      </c>
      <c r="I96" s="54" t="str">
        <f t="shared" ref="I96:AN96" si="209">IF(I95="***","",IF(I95&gt;$G$45,INT((I95-$G$45)/0.25)*0.25,0))</f>
        <v/>
      </c>
      <c r="J96" s="30" t="str">
        <f t="shared" si="209"/>
        <v/>
      </c>
      <c r="K96" s="30" t="str">
        <f t="shared" si="209"/>
        <v/>
      </c>
      <c r="L96" s="30" t="str">
        <f t="shared" si="209"/>
        <v/>
      </c>
      <c r="M96" s="30" t="str">
        <f t="shared" si="209"/>
        <v/>
      </c>
      <c r="N96" s="30" t="str">
        <f t="shared" si="209"/>
        <v/>
      </c>
      <c r="O96" s="30" t="str">
        <f t="shared" si="209"/>
        <v/>
      </c>
      <c r="P96" s="30" t="str">
        <f t="shared" si="209"/>
        <v/>
      </c>
      <c r="Q96" s="30" t="str">
        <f t="shared" si="209"/>
        <v/>
      </c>
      <c r="R96" s="30" t="str">
        <f t="shared" si="209"/>
        <v/>
      </c>
      <c r="S96" s="30" t="str">
        <f t="shared" si="209"/>
        <v/>
      </c>
      <c r="T96" s="30" t="str">
        <f t="shared" si="209"/>
        <v/>
      </c>
      <c r="U96" s="30" t="str">
        <f t="shared" si="209"/>
        <v/>
      </c>
      <c r="V96" s="30" t="str">
        <f t="shared" si="209"/>
        <v/>
      </c>
      <c r="W96" s="30" t="str">
        <f t="shared" si="209"/>
        <v/>
      </c>
      <c r="X96" s="30" t="str">
        <f t="shared" si="209"/>
        <v/>
      </c>
      <c r="Y96" s="30">
        <f t="shared" si="209"/>
        <v>0</v>
      </c>
      <c r="Z96" s="30">
        <f t="shared" si="209"/>
        <v>0</v>
      </c>
      <c r="AA96" s="30">
        <f t="shared" si="209"/>
        <v>0</v>
      </c>
      <c r="AB96" s="30">
        <f t="shared" si="209"/>
        <v>0</v>
      </c>
      <c r="AC96" s="30">
        <f t="shared" si="209"/>
        <v>0</v>
      </c>
      <c r="AD96" s="30">
        <f t="shared" si="209"/>
        <v>0</v>
      </c>
      <c r="AE96" s="30">
        <f t="shared" si="209"/>
        <v>0</v>
      </c>
      <c r="AF96" s="30">
        <f t="shared" si="209"/>
        <v>0</v>
      </c>
      <c r="AG96" s="30">
        <f t="shared" si="209"/>
        <v>0</v>
      </c>
      <c r="AH96" s="30">
        <f t="shared" si="209"/>
        <v>0</v>
      </c>
      <c r="AI96" s="30">
        <f t="shared" si="209"/>
        <v>0</v>
      </c>
      <c r="AJ96" s="30">
        <f t="shared" si="209"/>
        <v>0</v>
      </c>
      <c r="AK96" s="30">
        <f t="shared" si="209"/>
        <v>0</v>
      </c>
      <c r="AL96" s="30">
        <f t="shared" si="209"/>
        <v>0</v>
      </c>
      <c r="AM96" s="30">
        <f t="shared" si="209"/>
        <v>0</v>
      </c>
      <c r="AN96" s="30">
        <f t="shared" si="209"/>
        <v>0</v>
      </c>
      <c r="AO96" s="30">
        <f t="shared" ref="AO96:BT96" si="210">IF(AO95="***","",IF(AO95&gt;$G$45,INT((AO95-$G$45)/0.25)*0.25,0))</f>
        <v>0</v>
      </c>
      <c r="AP96" s="30">
        <f t="shared" si="210"/>
        <v>0</v>
      </c>
      <c r="AQ96" s="30">
        <f t="shared" si="210"/>
        <v>0</v>
      </c>
      <c r="AR96" s="30">
        <f t="shared" si="210"/>
        <v>0</v>
      </c>
      <c r="AS96" s="30">
        <f t="shared" si="210"/>
        <v>0</v>
      </c>
      <c r="AT96" s="30">
        <f t="shared" si="210"/>
        <v>0</v>
      </c>
      <c r="AU96" s="30">
        <f t="shared" si="210"/>
        <v>0</v>
      </c>
      <c r="AV96" s="30">
        <f t="shared" si="210"/>
        <v>0</v>
      </c>
      <c r="AW96" s="30">
        <f t="shared" si="210"/>
        <v>0</v>
      </c>
      <c r="AX96" s="30">
        <f t="shared" si="210"/>
        <v>0</v>
      </c>
      <c r="AY96" s="30">
        <f t="shared" si="210"/>
        <v>0</v>
      </c>
      <c r="AZ96" s="30">
        <f t="shared" si="210"/>
        <v>0</v>
      </c>
      <c r="BA96" s="30">
        <f t="shared" si="210"/>
        <v>0</v>
      </c>
      <c r="BB96" s="30">
        <f t="shared" si="210"/>
        <v>0</v>
      </c>
      <c r="BC96" s="30">
        <f t="shared" si="210"/>
        <v>0</v>
      </c>
      <c r="BD96" s="30">
        <f t="shared" si="210"/>
        <v>0</v>
      </c>
      <c r="BE96" s="30">
        <f t="shared" si="210"/>
        <v>0</v>
      </c>
      <c r="BF96" s="30">
        <f t="shared" si="210"/>
        <v>0</v>
      </c>
      <c r="BG96" s="30">
        <f t="shared" si="210"/>
        <v>0</v>
      </c>
      <c r="BH96" s="30">
        <f t="shared" si="210"/>
        <v>0.25</v>
      </c>
      <c r="BI96" s="45">
        <f t="shared" si="210"/>
        <v>0.5</v>
      </c>
      <c r="BJ96" s="30">
        <f t="shared" si="210"/>
        <v>0.5</v>
      </c>
      <c r="BK96" s="30">
        <f t="shared" si="210"/>
        <v>0.75</v>
      </c>
      <c r="BL96" s="30">
        <f t="shared" si="210"/>
        <v>1</v>
      </c>
      <c r="BM96" s="30">
        <f t="shared" si="210"/>
        <v>1.25</v>
      </c>
      <c r="BN96" s="30">
        <f t="shared" si="210"/>
        <v>1.5</v>
      </c>
      <c r="BO96" s="30">
        <f t="shared" si="210"/>
        <v>1.75</v>
      </c>
      <c r="BP96" s="30">
        <f t="shared" si="210"/>
        <v>2</v>
      </c>
      <c r="BQ96" s="30">
        <f t="shared" si="210"/>
        <v>2.25</v>
      </c>
      <c r="BR96" s="30">
        <f t="shared" si="210"/>
        <v>2.5</v>
      </c>
      <c r="BS96" s="30">
        <f t="shared" si="210"/>
        <v>2.75</v>
      </c>
      <c r="BT96" s="30">
        <f t="shared" si="210"/>
        <v>3</v>
      </c>
      <c r="BU96" s="30">
        <f t="shared" ref="BU96:CZ96" si="211">IF(BU95="***","",IF(BU95&gt;$G$45,INT((BU95-$G$45)/0.25)*0.25,0))</f>
        <v>3.25</v>
      </c>
      <c r="BV96" s="30">
        <f t="shared" si="211"/>
        <v>3.5</v>
      </c>
      <c r="BW96" s="30">
        <f t="shared" si="211"/>
        <v>3.75</v>
      </c>
      <c r="BX96" s="30">
        <f t="shared" si="211"/>
        <v>4</v>
      </c>
      <c r="BY96" s="30">
        <f t="shared" si="211"/>
        <v>4.25</v>
      </c>
      <c r="BZ96" s="30">
        <f t="shared" si="211"/>
        <v>4.5</v>
      </c>
      <c r="CA96" s="30">
        <f t="shared" si="211"/>
        <v>4.75</v>
      </c>
      <c r="CB96" s="30">
        <f t="shared" si="211"/>
        <v>4.75</v>
      </c>
      <c r="CC96" s="30">
        <f t="shared" si="211"/>
        <v>4.75</v>
      </c>
      <c r="CD96" s="30">
        <f t="shared" si="211"/>
        <v>5</v>
      </c>
      <c r="CE96" s="30">
        <f t="shared" si="211"/>
        <v>5.25</v>
      </c>
      <c r="CF96" s="30">
        <f t="shared" si="211"/>
        <v>5.5</v>
      </c>
      <c r="CG96" s="30">
        <f t="shared" si="211"/>
        <v>5.75</v>
      </c>
      <c r="CH96" s="30">
        <f t="shared" si="211"/>
        <v>6</v>
      </c>
      <c r="CI96" s="30">
        <f t="shared" si="211"/>
        <v>6.25</v>
      </c>
      <c r="CJ96" s="30">
        <f t="shared" si="211"/>
        <v>6.5</v>
      </c>
      <c r="CK96" s="30">
        <f t="shared" si="211"/>
        <v>6.75</v>
      </c>
      <c r="CL96" s="30">
        <f t="shared" si="211"/>
        <v>7</v>
      </c>
      <c r="CM96" s="30">
        <f t="shared" si="211"/>
        <v>7.25</v>
      </c>
      <c r="CN96" s="30">
        <f t="shared" si="211"/>
        <v>7.5</v>
      </c>
      <c r="CO96" s="30">
        <f t="shared" si="211"/>
        <v>7.75</v>
      </c>
      <c r="CP96" s="30">
        <f t="shared" si="211"/>
        <v>8</v>
      </c>
      <c r="CQ96" s="30">
        <f t="shared" si="211"/>
        <v>8.25</v>
      </c>
      <c r="CR96" s="30">
        <f t="shared" si="211"/>
        <v>8.5</v>
      </c>
      <c r="CS96" s="30">
        <f t="shared" si="211"/>
        <v>8.75</v>
      </c>
      <c r="CT96" s="30">
        <f t="shared" si="211"/>
        <v>9</v>
      </c>
      <c r="CU96" s="30">
        <f t="shared" si="211"/>
        <v>9.25</v>
      </c>
      <c r="CV96" s="30">
        <f t="shared" si="211"/>
        <v>9.5</v>
      </c>
      <c r="CW96" s="30">
        <f t="shared" si="211"/>
        <v>9.75</v>
      </c>
      <c r="CX96" s="30">
        <f t="shared" si="211"/>
        <v>10</v>
      </c>
      <c r="CY96" s="30">
        <f t="shared" si="211"/>
        <v>10.25</v>
      </c>
      <c r="CZ96" s="30">
        <f t="shared" si="211"/>
        <v>10.25</v>
      </c>
      <c r="DA96" s="30">
        <f>IF(DA95="***","",IF(DA95&gt;$G$45,INT((DA95-$G$45)/0.25)*0.25,0))</f>
        <v>10.25</v>
      </c>
      <c r="DB96" s="109"/>
    </row>
    <row r="97" spans="2:106" ht="14.1" customHeight="1">
      <c r="B97" s="55"/>
      <c r="C97" s="56"/>
      <c r="D97" s="33"/>
      <c r="E97" s="4"/>
      <c r="F97" s="34"/>
      <c r="G97" s="57" t="s">
        <v>33</v>
      </c>
      <c r="H97" s="58">
        <f t="shared" si="126"/>
        <v>51</v>
      </c>
      <c r="I97" s="70" t="str">
        <f t="shared" ref="I97:AN97" si="212">IF(OR(I95=0,I95="***"),"",IF(I$43&lt;22.25,"",IF(I$43&gt;29,H97,SUM(H97,I95,-H95))))</f>
        <v/>
      </c>
      <c r="J97" s="59" t="str">
        <f t="shared" si="212"/>
        <v/>
      </c>
      <c r="K97" s="59" t="str">
        <f t="shared" si="212"/>
        <v/>
      </c>
      <c r="L97" s="59" t="str">
        <f t="shared" si="212"/>
        <v/>
      </c>
      <c r="M97" s="59" t="str">
        <f t="shared" si="212"/>
        <v/>
      </c>
      <c r="N97" s="59" t="str">
        <f t="shared" si="212"/>
        <v/>
      </c>
      <c r="O97" s="59" t="str">
        <f t="shared" si="212"/>
        <v/>
      </c>
      <c r="P97" s="59" t="str">
        <f t="shared" si="212"/>
        <v/>
      </c>
      <c r="Q97" s="59" t="str">
        <f t="shared" si="212"/>
        <v/>
      </c>
      <c r="R97" s="59" t="str">
        <f t="shared" si="212"/>
        <v/>
      </c>
      <c r="S97" s="59" t="str">
        <f t="shared" si="212"/>
        <v/>
      </c>
      <c r="T97" s="59" t="str">
        <f t="shared" si="212"/>
        <v/>
      </c>
      <c r="U97" s="59" t="str">
        <f t="shared" si="212"/>
        <v/>
      </c>
      <c r="V97" s="59" t="str">
        <f t="shared" si="212"/>
        <v/>
      </c>
      <c r="W97" s="59" t="str">
        <f t="shared" si="212"/>
        <v/>
      </c>
      <c r="X97" s="59" t="str">
        <f t="shared" si="212"/>
        <v/>
      </c>
      <c r="Y97" s="59" t="str">
        <f t="shared" si="212"/>
        <v/>
      </c>
      <c r="Z97" s="59" t="str">
        <f t="shared" si="212"/>
        <v/>
      </c>
      <c r="AA97" s="59" t="str">
        <f t="shared" si="212"/>
        <v/>
      </c>
      <c r="AB97" s="59" t="str">
        <f t="shared" si="212"/>
        <v/>
      </c>
      <c r="AC97" s="59" t="str">
        <f t="shared" si="212"/>
        <v/>
      </c>
      <c r="AD97" s="59" t="str">
        <f t="shared" si="212"/>
        <v/>
      </c>
      <c r="AE97" s="59" t="str">
        <f t="shared" si="212"/>
        <v/>
      </c>
      <c r="AF97" s="59" t="str">
        <f t="shared" si="212"/>
        <v/>
      </c>
      <c r="AG97" s="59" t="str">
        <f t="shared" si="212"/>
        <v/>
      </c>
      <c r="AH97" s="59" t="str">
        <f t="shared" si="212"/>
        <v/>
      </c>
      <c r="AI97" s="59" t="str">
        <f t="shared" si="212"/>
        <v/>
      </c>
      <c r="AJ97" s="59" t="str">
        <f t="shared" si="212"/>
        <v/>
      </c>
      <c r="AK97" s="59" t="str">
        <f t="shared" si="212"/>
        <v/>
      </c>
      <c r="AL97" s="59" t="str">
        <f t="shared" si="212"/>
        <v/>
      </c>
      <c r="AM97" s="59" t="str">
        <f t="shared" si="212"/>
        <v/>
      </c>
      <c r="AN97" s="59" t="str">
        <f t="shared" si="212"/>
        <v/>
      </c>
      <c r="AO97" s="59" t="str">
        <f t="shared" ref="AO97:BT97" si="213">IF(OR(AO95=0,AO95="***"),"",IF(AO$43&lt;22.25,"",IF(AO$43&gt;29,AN97,SUM(AN97,AO95,-AN95))))</f>
        <v/>
      </c>
      <c r="AP97" s="59" t="str">
        <f t="shared" si="213"/>
        <v/>
      </c>
      <c r="AQ97" s="59" t="str">
        <f t="shared" si="213"/>
        <v/>
      </c>
      <c r="AR97" s="59" t="str">
        <f t="shared" si="213"/>
        <v/>
      </c>
      <c r="AS97" s="59" t="str">
        <f t="shared" si="213"/>
        <v/>
      </c>
      <c r="AT97" s="59" t="str">
        <f t="shared" si="213"/>
        <v/>
      </c>
      <c r="AU97" s="59" t="str">
        <f t="shared" si="213"/>
        <v/>
      </c>
      <c r="AV97" s="59" t="str">
        <f t="shared" si="213"/>
        <v/>
      </c>
      <c r="AW97" s="59" t="str">
        <f t="shared" si="213"/>
        <v/>
      </c>
      <c r="AX97" s="59" t="str">
        <f t="shared" si="213"/>
        <v/>
      </c>
      <c r="AY97" s="59" t="str">
        <f t="shared" si="213"/>
        <v/>
      </c>
      <c r="AZ97" s="59" t="str">
        <f t="shared" si="213"/>
        <v/>
      </c>
      <c r="BA97" s="59" t="str">
        <f t="shared" si="213"/>
        <v/>
      </c>
      <c r="BB97" s="59" t="str">
        <f t="shared" si="213"/>
        <v/>
      </c>
      <c r="BC97" s="59" t="str">
        <f t="shared" si="213"/>
        <v/>
      </c>
      <c r="BD97" s="59" t="str">
        <f t="shared" si="213"/>
        <v/>
      </c>
      <c r="BE97" s="59" t="str">
        <f t="shared" si="213"/>
        <v/>
      </c>
      <c r="BF97" s="59" t="str">
        <f t="shared" si="213"/>
        <v/>
      </c>
      <c r="BG97" s="59" t="str">
        <f t="shared" si="213"/>
        <v/>
      </c>
      <c r="BH97" s="59" t="str">
        <f t="shared" si="213"/>
        <v/>
      </c>
      <c r="BI97" s="60" t="str">
        <f t="shared" si="213"/>
        <v/>
      </c>
      <c r="BJ97" s="59">
        <f t="shared" si="213"/>
        <v>0</v>
      </c>
      <c r="BK97" s="59">
        <f t="shared" si="213"/>
        <v>0.25</v>
      </c>
      <c r="BL97" s="59">
        <f t="shared" si="213"/>
        <v>0.5</v>
      </c>
      <c r="BM97" s="59">
        <f t="shared" si="213"/>
        <v>0.75</v>
      </c>
      <c r="BN97" s="59">
        <f t="shared" si="213"/>
        <v>1</v>
      </c>
      <c r="BO97" s="59">
        <f t="shared" si="213"/>
        <v>1.25</v>
      </c>
      <c r="BP97" s="59">
        <f t="shared" si="213"/>
        <v>1.5</v>
      </c>
      <c r="BQ97" s="59">
        <f t="shared" si="213"/>
        <v>1.75</v>
      </c>
      <c r="BR97" s="59">
        <f t="shared" si="213"/>
        <v>2</v>
      </c>
      <c r="BS97" s="59">
        <f t="shared" si="213"/>
        <v>2.25</v>
      </c>
      <c r="BT97" s="59">
        <f t="shared" si="213"/>
        <v>2.5</v>
      </c>
      <c r="BU97" s="59">
        <f t="shared" ref="BU97:DA97" si="214">IF(OR(BU95=0,BU95="***"),"",IF(BU$43&lt;22.25,"",IF(BU$43&gt;29,BT97,SUM(BT97,BU95,-BT95))))</f>
        <v>2.75</v>
      </c>
      <c r="BV97" s="59">
        <f t="shared" si="214"/>
        <v>3</v>
      </c>
      <c r="BW97" s="59">
        <f t="shared" si="214"/>
        <v>3.25</v>
      </c>
      <c r="BX97" s="59">
        <f t="shared" si="214"/>
        <v>3.5</v>
      </c>
      <c r="BY97" s="59">
        <f t="shared" si="214"/>
        <v>3.75</v>
      </c>
      <c r="BZ97" s="59">
        <f t="shared" si="214"/>
        <v>4</v>
      </c>
      <c r="CA97" s="59">
        <f t="shared" si="214"/>
        <v>4.25</v>
      </c>
      <c r="CB97" s="59">
        <f t="shared" si="214"/>
        <v>4.25</v>
      </c>
      <c r="CC97" s="59">
        <f t="shared" si="214"/>
        <v>4.25</v>
      </c>
      <c r="CD97" s="59">
        <f t="shared" si="214"/>
        <v>4.5</v>
      </c>
      <c r="CE97" s="59">
        <f t="shared" si="214"/>
        <v>4.75</v>
      </c>
      <c r="CF97" s="59">
        <f t="shared" si="214"/>
        <v>5</v>
      </c>
      <c r="CG97" s="59">
        <f t="shared" si="214"/>
        <v>5.25</v>
      </c>
      <c r="CH97" s="59">
        <f t="shared" si="214"/>
        <v>5.5</v>
      </c>
      <c r="CI97" s="59">
        <f t="shared" si="214"/>
        <v>5.75</v>
      </c>
      <c r="CJ97" s="59">
        <f t="shared" si="214"/>
        <v>6</v>
      </c>
      <c r="CK97" s="59">
        <f t="shared" si="214"/>
        <v>6.25</v>
      </c>
      <c r="CL97" s="59">
        <f t="shared" si="214"/>
        <v>6.25</v>
      </c>
      <c r="CM97" s="59">
        <f t="shared" si="214"/>
        <v>6.25</v>
      </c>
      <c r="CN97" s="59">
        <f t="shared" si="214"/>
        <v>6.25</v>
      </c>
      <c r="CO97" s="59">
        <f t="shared" si="214"/>
        <v>6.25</v>
      </c>
      <c r="CP97" s="59">
        <f t="shared" si="214"/>
        <v>6.25</v>
      </c>
      <c r="CQ97" s="59">
        <f t="shared" si="214"/>
        <v>6.25</v>
      </c>
      <c r="CR97" s="59">
        <f t="shared" si="214"/>
        <v>6.25</v>
      </c>
      <c r="CS97" s="59">
        <f t="shared" si="214"/>
        <v>6.25</v>
      </c>
      <c r="CT97" s="59">
        <f t="shared" si="214"/>
        <v>6.25</v>
      </c>
      <c r="CU97" s="59">
        <f t="shared" si="214"/>
        <v>6.25</v>
      </c>
      <c r="CV97" s="59">
        <f t="shared" si="214"/>
        <v>6.25</v>
      </c>
      <c r="CW97" s="59">
        <f t="shared" si="214"/>
        <v>6.25</v>
      </c>
      <c r="CX97" s="59">
        <f t="shared" si="214"/>
        <v>6.25</v>
      </c>
      <c r="CY97" s="59">
        <f t="shared" si="214"/>
        <v>6.25</v>
      </c>
      <c r="CZ97" s="59">
        <f t="shared" si="214"/>
        <v>6.25</v>
      </c>
      <c r="DA97" s="59">
        <f t="shared" si="214"/>
        <v>6.25</v>
      </c>
      <c r="DB97" s="110"/>
    </row>
    <row r="98" spans="2:106" ht="14.1" customHeight="1">
      <c r="B98" s="61">
        <f>ROUND((DAY(D98)*24*60+HOUR(D98)*60+MINUTE(D98))/60,2)</f>
        <v>13.25</v>
      </c>
      <c r="C98" s="62">
        <f>ROUND((DAY(F98)*24*60+HOUR(F98)*60+MINUTE(F98))/60,2)</f>
        <v>22</v>
      </c>
      <c r="D98" s="63">
        <f>D95+TIME(0,15,0)</f>
        <v>0.55208333333333337</v>
      </c>
      <c r="E98" s="64" t="s">
        <v>96</v>
      </c>
      <c r="F98" s="65">
        <f>F95+TIME(0,15,0)</f>
        <v>0.91666666666666607</v>
      </c>
      <c r="G98" s="66" t="s">
        <v>43</v>
      </c>
      <c r="H98" s="67">
        <f t="shared" si="126"/>
        <v>52</v>
      </c>
      <c r="I98" s="71" t="str">
        <f t="shared" ref="I98:BT98" si="215">IF(I$43&lt;$B98,"***",IF(I$43=$B98,0,IF(I$42=1,H98,H98+0.25)))</f>
        <v>***</v>
      </c>
      <c r="J98" s="68" t="str">
        <f t="shared" si="215"/>
        <v>***</v>
      </c>
      <c r="K98" s="68" t="str">
        <f t="shared" si="215"/>
        <v>***</v>
      </c>
      <c r="L98" s="68" t="str">
        <f t="shared" si="215"/>
        <v>***</v>
      </c>
      <c r="M98" s="68" t="str">
        <f t="shared" si="215"/>
        <v>***</v>
      </c>
      <c r="N98" s="68" t="str">
        <f t="shared" si="215"/>
        <v>***</v>
      </c>
      <c r="O98" s="68" t="str">
        <f t="shared" si="215"/>
        <v>***</v>
      </c>
      <c r="P98" s="68" t="str">
        <f t="shared" si="215"/>
        <v>***</v>
      </c>
      <c r="Q98" s="68" t="str">
        <f t="shared" si="215"/>
        <v>***</v>
      </c>
      <c r="R98" s="68" t="str">
        <f t="shared" si="215"/>
        <v>***</v>
      </c>
      <c r="S98" s="68" t="str">
        <f t="shared" si="215"/>
        <v>***</v>
      </c>
      <c r="T98" s="68" t="str">
        <f t="shared" si="215"/>
        <v>***</v>
      </c>
      <c r="U98" s="68" t="str">
        <f t="shared" si="215"/>
        <v>***</v>
      </c>
      <c r="V98" s="68" t="str">
        <f t="shared" si="215"/>
        <v>***</v>
      </c>
      <c r="W98" s="68" t="str">
        <f t="shared" si="215"/>
        <v>***</v>
      </c>
      <c r="X98" s="68" t="str">
        <f t="shared" si="215"/>
        <v>***</v>
      </c>
      <c r="Y98" s="68" t="str">
        <f t="shared" si="215"/>
        <v>***</v>
      </c>
      <c r="Z98" s="68">
        <f t="shared" si="215"/>
        <v>0</v>
      </c>
      <c r="AA98" s="68">
        <f t="shared" si="215"/>
        <v>0.25</v>
      </c>
      <c r="AB98" s="68">
        <f t="shared" si="215"/>
        <v>0.5</v>
      </c>
      <c r="AC98" s="68">
        <f t="shared" si="215"/>
        <v>0.75</v>
      </c>
      <c r="AD98" s="68">
        <f t="shared" si="215"/>
        <v>1</v>
      </c>
      <c r="AE98" s="68">
        <f t="shared" si="215"/>
        <v>1.25</v>
      </c>
      <c r="AF98" s="68">
        <f t="shared" si="215"/>
        <v>1.5</v>
      </c>
      <c r="AG98" s="68">
        <f t="shared" si="215"/>
        <v>1.75</v>
      </c>
      <c r="AH98" s="68">
        <f t="shared" si="215"/>
        <v>2</v>
      </c>
      <c r="AI98" s="68">
        <f t="shared" si="215"/>
        <v>2.25</v>
      </c>
      <c r="AJ98" s="68">
        <f t="shared" si="215"/>
        <v>2.5</v>
      </c>
      <c r="AK98" s="68">
        <f t="shared" si="215"/>
        <v>2.75</v>
      </c>
      <c r="AL98" s="68">
        <f t="shared" si="215"/>
        <v>3</v>
      </c>
      <c r="AM98" s="68">
        <f t="shared" si="215"/>
        <v>3.25</v>
      </c>
      <c r="AN98" s="68">
        <f t="shared" si="215"/>
        <v>3.5</v>
      </c>
      <c r="AO98" s="68">
        <f t="shared" si="215"/>
        <v>3.75</v>
      </c>
      <c r="AP98" s="68">
        <f t="shared" si="215"/>
        <v>4</v>
      </c>
      <c r="AQ98" s="68">
        <f t="shared" si="215"/>
        <v>4.25</v>
      </c>
      <c r="AR98" s="68">
        <f t="shared" si="215"/>
        <v>4.5</v>
      </c>
      <c r="AS98" s="68">
        <f t="shared" si="215"/>
        <v>4.5</v>
      </c>
      <c r="AT98" s="68">
        <f t="shared" si="215"/>
        <v>4.75</v>
      </c>
      <c r="AU98" s="68">
        <f t="shared" si="215"/>
        <v>5</v>
      </c>
      <c r="AV98" s="68">
        <f t="shared" si="215"/>
        <v>5.25</v>
      </c>
      <c r="AW98" s="68">
        <f t="shared" si="215"/>
        <v>5.5</v>
      </c>
      <c r="AX98" s="68">
        <f t="shared" si="215"/>
        <v>5.75</v>
      </c>
      <c r="AY98" s="68">
        <f t="shared" si="215"/>
        <v>6</v>
      </c>
      <c r="AZ98" s="68">
        <f t="shared" si="215"/>
        <v>6</v>
      </c>
      <c r="BA98" s="68">
        <f t="shared" si="215"/>
        <v>6</v>
      </c>
      <c r="BB98" s="68">
        <f t="shared" si="215"/>
        <v>6.25</v>
      </c>
      <c r="BC98" s="68">
        <f t="shared" si="215"/>
        <v>6.5</v>
      </c>
      <c r="BD98" s="68">
        <f t="shared" si="215"/>
        <v>6.75</v>
      </c>
      <c r="BE98" s="68">
        <f t="shared" si="215"/>
        <v>7</v>
      </c>
      <c r="BF98" s="68">
        <f t="shared" si="215"/>
        <v>7.25</v>
      </c>
      <c r="BG98" s="68">
        <f t="shared" si="215"/>
        <v>7.5</v>
      </c>
      <c r="BH98" s="68">
        <f t="shared" si="215"/>
        <v>7.75</v>
      </c>
      <c r="BI98" s="69">
        <f t="shared" si="215"/>
        <v>8</v>
      </c>
      <c r="BJ98" s="68">
        <f t="shared" si="215"/>
        <v>8</v>
      </c>
      <c r="BK98" s="68">
        <f t="shared" si="215"/>
        <v>8.25</v>
      </c>
      <c r="BL98" s="68">
        <f t="shared" si="215"/>
        <v>8.5</v>
      </c>
      <c r="BM98" s="68">
        <f t="shared" si="215"/>
        <v>8.75</v>
      </c>
      <c r="BN98" s="68">
        <f t="shared" si="215"/>
        <v>9</v>
      </c>
      <c r="BO98" s="68">
        <f t="shared" si="215"/>
        <v>9.25</v>
      </c>
      <c r="BP98" s="68">
        <f t="shared" si="215"/>
        <v>9.5</v>
      </c>
      <c r="BQ98" s="68">
        <f t="shared" si="215"/>
        <v>9.75</v>
      </c>
      <c r="BR98" s="68">
        <f t="shared" si="215"/>
        <v>10</v>
      </c>
      <c r="BS98" s="68">
        <f t="shared" si="215"/>
        <v>10.25</v>
      </c>
      <c r="BT98" s="68">
        <f t="shared" si="215"/>
        <v>10.5</v>
      </c>
      <c r="BU98" s="68">
        <f t="shared" ref="BU98:DA98" si="216">IF(BU$43&lt;$B98,"***",IF(BU$43=$B98,0,IF(BU$42=1,BT98,BT98+0.25)))</f>
        <v>10.75</v>
      </c>
      <c r="BV98" s="68">
        <f t="shared" si="216"/>
        <v>11</v>
      </c>
      <c r="BW98" s="68">
        <f t="shared" si="216"/>
        <v>11.25</v>
      </c>
      <c r="BX98" s="68">
        <f t="shared" si="216"/>
        <v>11.5</v>
      </c>
      <c r="BY98" s="68">
        <f t="shared" si="216"/>
        <v>11.75</v>
      </c>
      <c r="BZ98" s="68">
        <f t="shared" si="216"/>
        <v>12</v>
      </c>
      <c r="CA98" s="68">
        <f t="shared" si="216"/>
        <v>12.25</v>
      </c>
      <c r="CB98" s="68">
        <f t="shared" si="216"/>
        <v>12.25</v>
      </c>
      <c r="CC98" s="68">
        <f t="shared" si="216"/>
        <v>12.25</v>
      </c>
      <c r="CD98" s="68">
        <f t="shared" si="216"/>
        <v>12.5</v>
      </c>
      <c r="CE98" s="68">
        <f t="shared" si="216"/>
        <v>12.75</v>
      </c>
      <c r="CF98" s="68">
        <f t="shared" si="216"/>
        <v>13</v>
      </c>
      <c r="CG98" s="68">
        <f t="shared" si="216"/>
        <v>13.25</v>
      </c>
      <c r="CH98" s="68">
        <f t="shared" si="216"/>
        <v>13.5</v>
      </c>
      <c r="CI98" s="68">
        <f t="shared" si="216"/>
        <v>13.75</v>
      </c>
      <c r="CJ98" s="68">
        <f t="shared" si="216"/>
        <v>14</v>
      </c>
      <c r="CK98" s="68">
        <f t="shared" si="216"/>
        <v>14.25</v>
      </c>
      <c r="CL98" s="68">
        <f t="shared" si="216"/>
        <v>14.5</v>
      </c>
      <c r="CM98" s="68">
        <f t="shared" si="216"/>
        <v>14.75</v>
      </c>
      <c r="CN98" s="68">
        <f t="shared" si="216"/>
        <v>15</v>
      </c>
      <c r="CO98" s="68">
        <f t="shared" si="216"/>
        <v>15.25</v>
      </c>
      <c r="CP98" s="68">
        <f t="shared" si="216"/>
        <v>15.5</v>
      </c>
      <c r="CQ98" s="68">
        <f t="shared" si="216"/>
        <v>15.75</v>
      </c>
      <c r="CR98" s="68">
        <f t="shared" si="216"/>
        <v>16</v>
      </c>
      <c r="CS98" s="68">
        <f t="shared" si="216"/>
        <v>16.25</v>
      </c>
      <c r="CT98" s="68">
        <f t="shared" si="216"/>
        <v>16.5</v>
      </c>
      <c r="CU98" s="68">
        <f t="shared" si="216"/>
        <v>16.75</v>
      </c>
      <c r="CV98" s="68">
        <f t="shared" si="216"/>
        <v>17</v>
      </c>
      <c r="CW98" s="68">
        <f t="shared" si="216"/>
        <v>17.25</v>
      </c>
      <c r="CX98" s="68">
        <f t="shared" si="216"/>
        <v>17.5</v>
      </c>
      <c r="CY98" s="68">
        <f t="shared" si="216"/>
        <v>17.75</v>
      </c>
      <c r="CZ98" s="68">
        <f t="shared" si="216"/>
        <v>17.75</v>
      </c>
      <c r="DA98" s="68">
        <f t="shared" si="216"/>
        <v>17.75</v>
      </c>
      <c r="DB98" s="111"/>
    </row>
    <row r="99" spans="2:106" ht="14.1" customHeight="1">
      <c r="B99" s="31"/>
      <c r="C99" s="32"/>
      <c r="D99" s="33"/>
      <c r="E99" s="4"/>
      <c r="F99" s="34"/>
      <c r="G99" s="5" t="s">
        <v>32</v>
      </c>
      <c r="H99" s="35">
        <f t="shared" si="126"/>
        <v>53</v>
      </c>
      <c r="I99" s="54" t="str">
        <f t="shared" ref="I99:AN99" si="217">IF(I98="***","",IF(I98&gt;$G$45,INT((I98-$G$45)/0.25)*0.25,0))</f>
        <v/>
      </c>
      <c r="J99" s="30" t="str">
        <f t="shared" si="217"/>
        <v/>
      </c>
      <c r="K99" s="30" t="str">
        <f t="shared" si="217"/>
        <v/>
      </c>
      <c r="L99" s="30" t="str">
        <f t="shared" si="217"/>
        <v/>
      </c>
      <c r="M99" s="30" t="str">
        <f t="shared" si="217"/>
        <v/>
      </c>
      <c r="N99" s="30" t="str">
        <f t="shared" si="217"/>
        <v/>
      </c>
      <c r="O99" s="30" t="str">
        <f t="shared" si="217"/>
        <v/>
      </c>
      <c r="P99" s="30" t="str">
        <f t="shared" si="217"/>
        <v/>
      </c>
      <c r="Q99" s="30" t="str">
        <f t="shared" si="217"/>
        <v/>
      </c>
      <c r="R99" s="30" t="str">
        <f t="shared" si="217"/>
        <v/>
      </c>
      <c r="S99" s="30" t="str">
        <f t="shared" si="217"/>
        <v/>
      </c>
      <c r="T99" s="30" t="str">
        <f t="shared" si="217"/>
        <v/>
      </c>
      <c r="U99" s="30" t="str">
        <f t="shared" si="217"/>
        <v/>
      </c>
      <c r="V99" s="30" t="str">
        <f t="shared" si="217"/>
        <v/>
      </c>
      <c r="W99" s="30" t="str">
        <f t="shared" si="217"/>
        <v/>
      </c>
      <c r="X99" s="30" t="str">
        <f t="shared" si="217"/>
        <v/>
      </c>
      <c r="Y99" s="30" t="str">
        <f t="shared" si="217"/>
        <v/>
      </c>
      <c r="Z99" s="30">
        <f t="shared" si="217"/>
        <v>0</v>
      </c>
      <c r="AA99" s="30">
        <f t="shared" si="217"/>
        <v>0</v>
      </c>
      <c r="AB99" s="30">
        <f t="shared" si="217"/>
        <v>0</v>
      </c>
      <c r="AC99" s="30">
        <f t="shared" si="217"/>
        <v>0</v>
      </c>
      <c r="AD99" s="30">
        <f t="shared" si="217"/>
        <v>0</v>
      </c>
      <c r="AE99" s="30">
        <f t="shared" si="217"/>
        <v>0</v>
      </c>
      <c r="AF99" s="30">
        <f t="shared" si="217"/>
        <v>0</v>
      </c>
      <c r="AG99" s="30">
        <f t="shared" si="217"/>
        <v>0</v>
      </c>
      <c r="AH99" s="30">
        <f t="shared" si="217"/>
        <v>0</v>
      </c>
      <c r="AI99" s="30">
        <f t="shared" si="217"/>
        <v>0</v>
      </c>
      <c r="AJ99" s="30">
        <f t="shared" si="217"/>
        <v>0</v>
      </c>
      <c r="AK99" s="30">
        <f t="shared" si="217"/>
        <v>0</v>
      </c>
      <c r="AL99" s="30">
        <f t="shared" si="217"/>
        <v>0</v>
      </c>
      <c r="AM99" s="30">
        <f t="shared" si="217"/>
        <v>0</v>
      </c>
      <c r="AN99" s="30">
        <f t="shared" si="217"/>
        <v>0</v>
      </c>
      <c r="AO99" s="30">
        <f t="shared" ref="AO99:BT99" si="218">IF(AO98="***","",IF(AO98&gt;$G$45,INT((AO98-$G$45)/0.25)*0.25,0))</f>
        <v>0</v>
      </c>
      <c r="AP99" s="30">
        <f t="shared" si="218"/>
        <v>0</v>
      </c>
      <c r="AQ99" s="30">
        <f t="shared" si="218"/>
        <v>0</v>
      </c>
      <c r="AR99" s="30">
        <f t="shared" si="218"/>
        <v>0</v>
      </c>
      <c r="AS99" s="30">
        <f t="shared" si="218"/>
        <v>0</v>
      </c>
      <c r="AT99" s="30">
        <f t="shared" si="218"/>
        <v>0</v>
      </c>
      <c r="AU99" s="30">
        <f t="shared" si="218"/>
        <v>0</v>
      </c>
      <c r="AV99" s="30">
        <f t="shared" si="218"/>
        <v>0</v>
      </c>
      <c r="AW99" s="30">
        <f t="shared" si="218"/>
        <v>0</v>
      </c>
      <c r="AX99" s="30">
        <f t="shared" si="218"/>
        <v>0</v>
      </c>
      <c r="AY99" s="30">
        <f t="shared" si="218"/>
        <v>0</v>
      </c>
      <c r="AZ99" s="30">
        <f t="shared" si="218"/>
        <v>0</v>
      </c>
      <c r="BA99" s="30">
        <f t="shared" si="218"/>
        <v>0</v>
      </c>
      <c r="BB99" s="30">
        <f t="shared" si="218"/>
        <v>0</v>
      </c>
      <c r="BC99" s="30">
        <f t="shared" si="218"/>
        <v>0</v>
      </c>
      <c r="BD99" s="30">
        <f t="shared" si="218"/>
        <v>0</v>
      </c>
      <c r="BE99" s="30">
        <f t="shared" si="218"/>
        <v>0</v>
      </c>
      <c r="BF99" s="30">
        <f t="shared" si="218"/>
        <v>0</v>
      </c>
      <c r="BG99" s="30">
        <f t="shared" si="218"/>
        <v>0</v>
      </c>
      <c r="BH99" s="30">
        <f t="shared" si="218"/>
        <v>0</v>
      </c>
      <c r="BI99" s="45">
        <f t="shared" si="218"/>
        <v>0.25</v>
      </c>
      <c r="BJ99" s="30">
        <f t="shared" si="218"/>
        <v>0.25</v>
      </c>
      <c r="BK99" s="30">
        <f t="shared" si="218"/>
        <v>0.5</v>
      </c>
      <c r="BL99" s="30">
        <f t="shared" si="218"/>
        <v>0.75</v>
      </c>
      <c r="BM99" s="30">
        <f t="shared" si="218"/>
        <v>1</v>
      </c>
      <c r="BN99" s="30">
        <f t="shared" si="218"/>
        <v>1.25</v>
      </c>
      <c r="BO99" s="30">
        <f t="shared" si="218"/>
        <v>1.5</v>
      </c>
      <c r="BP99" s="30">
        <f t="shared" si="218"/>
        <v>1.75</v>
      </c>
      <c r="BQ99" s="30">
        <f t="shared" si="218"/>
        <v>2</v>
      </c>
      <c r="BR99" s="30">
        <f t="shared" si="218"/>
        <v>2.25</v>
      </c>
      <c r="BS99" s="30">
        <f t="shared" si="218"/>
        <v>2.5</v>
      </c>
      <c r="BT99" s="30">
        <f t="shared" si="218"/>
        <v>2.75</v>
      </c>
      <c r="BU99" s="30">
        <f t="shared" ref="BU99:CZ99" si="219">IF(BU98="***","",IF(BU98&gt;$G$45,INT((BU98-$G$45)/0.25)*0.25,0))</f>
        <v>3</v>
      </c>
      <c r="BV99" s="30">
        <f t="shared" si="219"/>
        <v>3.25</v>
      </c>
      <c r="BW99" s="30">
        <f t="shared" si="219"/>
        <v>3.5</v>
      </c>
      <c r="BX99" s="30">
        <f t="shared" si="219"/>
        <v>3.75</v>
      </c>
      <c r="BY99" s="30">
        <f t="shared" si="219"/>
        <v>4</v>
      </c>
      <c r="BZ99" s="30">
        <f t="shared" si="219"/>
        <v>4.25</v>
      </c>
      <c r="CA99" s="30">
        <f t="shared" si="219"/>
        <v>4.5</v>
      </c>
      <c r="CB99" s="30">
        <f t="shared" si="219"/>
        <v>4.5</v>
      </c>
      <c r="CC99" s="30">
        <f t="shared" si="219"/>
        <v>4.5</v>
      </c>
      <c r="CD99" s="30">
        <f t="shared" si="219"/>
        <v>4.75</v>
      </c>
      <c r="CE99" s="30">
        <f t="shared" si="219"/>
        <v>5</v>
      </c>
      <c r="CF99" s="30">
        <f t="shared" si="219"/>
        <v>5.25</v>
      </c>
      <c r="CG99" s="30">
        <f t="shared" si="219"/>
        <v>5.5</v>
      </c>
      <c r="CH99" s="30">
        <f t="shared" si="219"/>
        <v>5.75</v>
      </c>
      <c r="CI99" s="30">
        <f t="shared" si="219"/>
        <v>6</v>
      </c>
      <c r="CJ99" s="30">
        <f t="shared" si="219"/>
        <v>6.25</v>
      </c>
      <c r="CK99" s="30">
        <f t="shared" si="219"/>
        <v>6.5</v>
      </c>
      <c r="CL99" s="30">
        <f t="shared" si="219"/>
        <v>6.75</v>
      </c>
      <c r="CM99" s="30">
        <f t="shared" si="219"/>
        <v>7</v>
      </c>
      <c r="CN99" s="30">
        <f t="shared" si="219"/>
        <v>7.25</v>
      </c>
      <c r="CO99" s="30">
        <f t="shared" si="219"/>
        <v>7.5</v>
      </c>
      <c r="CP99" s="30">
        <f t="shared" si="219"/>
        <v>7.75</v>
      </c>
      <c r="CQ99" s="30">
        <f t="shared" si="219"/>
        <v>8</v>
      </c>
      <c r="CR99" s="30">
        <f t="shared" si="219"/>
        <v>8.25</v>
      </c>
      <c r="CS99" s="30">
        <f t="shared" si="219"/>
        <v>8.5</v>
      </c>
      <c r="CT99" s="30">
        <f t="shared" si="219"/>
        <v>8.75</v>
      </c>
      <c r="CU99" s="30">
        <f t="shared" si="219"/>
        <v>9</v>
      </c>
      <c r="CV99" s="30">
        <f t="shared" si="219"/>
        <v>9.25</v>
      </c>
      <c r="CW99" s="30">
        <f t="shared" si="219"/>
        <v>9.5</v>
      </c>
      <c r="CX99" s="30">
        <f t="shared" si="219"/>
        <v>9.75</v>
      </c>
      <c r="CY99" s="30">
        <f t="shared" si="219"/>
        <v>10</v>
      </c>
      <c r="CZ99" s="30">
        <f t="shared" si="219"/>
        <v>10</v>
      </c>
      <c r="DA99" s="30">
        <f>IF(DA98="***","",IF(DA98&gt;$G$45,INT((DA98-$G$45)/0.25)*0.25,0))</f>
        <v>10</v>
      </c>
      <c r="DB99" s="109"/>
    </row>
    <row r="100" spans="2:106" ht="14.1" customHeight="1">
      <c r="B100" s="55"/>
      <c r="C100" s="56"/>
      <c r="D100" s="33"/>
      <c r="E100" s="4"/>
      <c r="F100" s="34"/>
      <c r="G100" s="57" t="s">
        <v>33</v>
      </c>
      <c r="H100" s="58">
        <f t="shared" si="126"/>
        <v>54</v>
      </c>
      <c r="I100" s="70" t="str">
        <f t="shared" ref="I100:AN100" si="220">IF(OR(I98=0,I98="***"),"",IF(I$43&lt;22.25,"",IF(I$43&gt;29,H100,SUM(H100,I98,-H98))))</f>
        <v/>
      </c>
      <c r="J100" s="59" t="str">
        <f t="shared" si="220"/>
        <v/>
      </c>
      <c r="K100" s="59" t="str">
        <f t="shared" si="220"/>
        <v/>
      </c>
      <c r="L100" s="59" t="str">
        <f t="shared" si="220"/>
        <v/>
      </c>
      <c r="M100" s="59" t="str">
        <f t="shared" si="220"/>
        <v/>
      </c>
      <c r="N100" s="59" t="str">
        <f t="shared" si="220"/>
        <v/>
      </c>
      <c r="O100" s="59" t="str">
        <f t="shared" si="220"/>
        <v/>
      </c>
      <c r="P100" s="59" t="str">
        <f t="shared" si="220"/>
        <v/>
      </c>
      <c r="Q100" s="59" t="str">
        <f t="shared" si="220"/>
        <v/>
      </c>
      <c r="R100" s="59" t="str">
        <f t="shared" si="220"/>
        <v/>
      </c>
      <c r="S100" s="59" t="str">
        <f t="shared" si="220"/>
        <v/>
      </c>
      <c r="T100" s="59" t="str">
        <f t="shared" si="220"/>
        <v/>
      </c>
      <c r="U100" s="59" t="str">
        <f t="shared" si="220"/>
        <v/>
      </c>
      <c r="V100" s="59" t="str">
        <f t="shared" si="220"/>
        <v/>
      </c>
      <c r="W100" s="59" t="str">
        <f t="shared" si="220"/>
        <v/>
      </c>
      <c r="X100" s="59" t="str">
        <f t="shared" si="220"/>
        <v/>
      </c>
      <c r="Y100" s="59" t="str">
        <f t="shared" si="220"/>
        <v/>
      </c>
      <c r="Z100" s="59" t="str">
        <f t="shared" si="220"/>
        <v/>
      </c>
      <c r="AA100" s="59" t="str">
        <f t="shared" si="220"/>
        <v/>
      </c>
      <c r="AB100" s="59" t="str">
        <f t="shared" si="220"/>
        <v/>
      </c>
      <c r="AC100" s="59" t="str">
        <f t="shared" si="220"/>
        <v/>
      </c>
      <c r="AD100" s="59" t="str">
        <f t="shared" si="220"/>
        <v/>
      </c>
      <c r="AE100" s="59" t="str">
        <f t="shared" si="220"/>
        <v/>
      </c>
      <c r="AF100" s="59" t="str">
        <f t="shared" si="220"/>
        <v/>
      </c>
      <c r="AG100" s="59" t="str">
        <f t="shared" si="220"/>
        <v/>
      </c>
      <c r="AH100" s="59" t="str">
        <f t="shared" si="220"/>
        <v/>
      </c>
      <c r="AI100" s="59" t="str">
        <f t="shared" si="220"/>
        <v/>
      </c>
      <c r="AJ100" s="59" t="str">
        <f t="shared" si="220"/>
        <v/>
      </c>
      <c r="AK100" s="59" t="str">
        <f t="shared" si="220"/>
        <v/>
      </c>
      <c r="AL100" s="59" t="str">
        <f t="shared" si="220"/>
        <v/>
      </c>
      <c r="AM100" s="59" t="str">
        <f t="shared" si="220"/>
        <v/>
      </c>
      <c r="AN100" s="59" t="str">
        <f t="shared" si="220"/>
        <v/>
      </c>
      <c r="AO100" s="59" t="str">
        <f t="shared" ref="AO100:BT100" si="221">IF(OR(AO98=0,AO98="***"),"",IF(AO$43&lt;22.25,"",IF(AO$43&gt;29,AN100,SUM(AN100,AO98,-AN98))))</f>
        <v/>
      </c>
      <c r="AP100" s="59" t="str">
        <f t="shared" si="221"/>
        <v/>
      </c>
      <c r="AQ100" s="59" t="str">
        <f t="shared" si="221"/>
        <v/>
      </c>
      <c r="AR100" s="59" t="str">
        <f t="shared" si="221"/>
        <v/>
      </c>
      <c r="AS100" s="59" t="str">
        <f t="shared" si="221"/>
        <v/>
      </c>
      <c r="AT100" s="59" t="str">
        <f t="shared" si="221"/>
        <v/>
      </c>
      <c r="AU100" s="59" t="str">
        <f t="shared" si="221"/>
        <v/>
      </c>
      <c r="AV100" s="59" t="str">
        <f t="shared" si="221"/>
        <v/>
      </c>
      <c r="AW100" s="59" t="str">
        <f t="shared" si="221"/>
        <v/>
      </c>
      <c r="AX100" s="59" t="str">
        <f t="shared" si="221"/>
        <v/>
      </c>
      <c r="AY100" s="59" t="str">
        <f t="shared" si="221"/>
        <v/>
      </c>
      <c r="AZ100" s="59" t="str">
        <f t="shared" si="221"/>
        <v/>
      </c>
      <c r="BA100" s="59" t="str">
        <f t="shared" si="221"/>
        <v/>
      </c>
      <c r="BB100" s="59" t="str">
        <f t="shared" si="221"/>
        <v/>
      </c>
      <c r="BC100" s="59" t="str">
        <f t="shared" si="221"/>
        <v/>
      </c>
      <c r="BD100" s="59" t="str">
        <f t="shared" si="221"/>
        <v/>
      </c>
      <c r="BE100" s="59" t="str">
        <f t="shared" si="221"/>
        <v/>
      </c>
      <c r="BF100" s="59" t="str">
        <f t="shared" si="221"/>
        <v/>
      </c>
      <c r="BG100" s="59" t="str">
        <f t="shared" si="221"/>
        <v/>
      </c>
      <c r="BH100" s="59" t="str">
        <f t="shared" si="221"/>
        <v/>
      </c>
      <c r="BI100" s="60" t="str">
        <f t="shared" si="221"/>
        <v/>
      </c>
      <c r="BJ100" s="59">
        <f t="shared" si="221"/>
        <v>0</v>
      </c>
      <c r="BK100" s="59">
        <f t="shared" si="221"/>
        <v>0.25</v>
      </c>
      <c r="BL100" s="59">
        <f t="shared" si="221"/>
        <v>0.5</v>
      </c>
      <c r="BM100" s="59">
        <f t="shared" si="221"/>
        <v>0.75</v>
      </c>
      <c r="BN100" s="59">
        <f t="shared" si="221"/>
        <v>1</v>
      </c>
      <c r="BO100" s="59">
        <f t="shared" si="221"/>
        <v>1.25</v>
      </c>
      <c r="BP100" s="59">
        <f t="shared" si="221"/>
        <v>1.5</v>
      </c>
      <c r="BQ100" s="59">
        <f t="shared" si="221"/>
        <v>1.75</v>
      </c>
      <c r="BR100" s="59">
        <f t="shared" si="221"/>
        <v>2</v>
      </c>
      <c r="BS100" s="59">
        <f t="shared" si="221"/>
        <v>2.25</v>
      </c>
      <c r="BT100" s="59">
        <f t="shared" si="221"/>
        <v>2.5</v>
      </c>
      <c r="BU100" s="59">
        <f t="shared" ref="BU100:DA100" si="222">IF(OR(BU98=0,BU98="***"),"",IF(BU$43&lt;22.25,"",IF(BU$43&gt;29,BT100,SUM(BT100,BU98,-BT98))))</f>
        <v>2.75</v>
      </c>
      <c r="BV100" s="59">
        <f t="shared" si="222"/>
        <v>3</v>
      </c>
      <c r="BW100" s="59">
        <f t="shared" si="222"/>
        <v>3.25</v>
      </c>
      <c r="BX100" s="59">
        <f t="shared" si="222"/>
        <v>3.5</v>
      </c>
      <c r="BY100" s="59">
        <f t="shared" si="222"/>
        <v>3.75</v>
      </c>
      <c r="BZ100" s="59">
        <f t="shared" si="222"/>
        <v>4</v>
      </c>
      <c r="CA100" s="59">
        <f t="shared" si="222"/>
        <v>4.25</v>
      </c>
      <c r="CB100" s="59">
        <f t="shared" si="222"/>
        <v>4.25</v>
      </c>
      <c r="CC100" s="59">
        <f t="shared" si="222"/>
        <v>4.25</v>
      </c>
      <c r="CD100" s="59">
        <f t="shared" si="222"/>
        <v>4.5</v>
      </c>
      <c r="CE100" s="59">
        <f t="shared" si="222"/>
        <v>4.75</v>
      </c>
      <c r="CF100" s="59">
        <f t="shared" si="222"/>
        <v>5</v>
      </c>
      <c r="CG100" s="59">
        <f t="shared" si="222"/>
        <v>5.25</v>
      </c>
      <c r="CH100" s="59">
        <f t="shared" si="222"/>
        <v>5.5</v>
      </c>
      <c r="CI100" s="59">
        <f t="shared" si="222"/>
        <v>5.75</v>
      </c>
      <c r="CJ100" s="59">
        <f t="shared" si="222"/>
        <v>6</v>
      </c>
      <c r="CK100" s="59">
        <f t="shared" si="222"/>
        <v>6.25</v>
      </c>
      <c r="CL100" s="59">
        <f t="shared" si="222"/>
        <v>6.25</v>
      </c>
      <c r="CM100" s="59">
        <f t="shared" si="222"/>
        <v>6.25</v>
      </c>
      <c r="CN100" s="59">
        <f t="shared" si="222"/>
        <v>6.25</v>
      </c>
      <c r="CO100" s="59">
        <f t="shared" si="222"/>
        <v>6.25</v>
      </c>
      <c r="CP100" s="59">
        <f t="shared" si="222"/>
        <v>6.25</v>
      </c>
      <c r="CQ100" s="59">
        <f t="shared" si="222"/>
        <v>6.25</v>
      </c>
      <c r="CR100" s="59">
        <f t="shared" si="222"/>
        <v>6.25</v>
      </c>
      <c r="CS100" s="59">
        <f t="shared" si="222"/>
        <v>6.25</v>
      </c>
      <c r="CT100" s="59">
        <f t="shared" si="222"/>
        <v>6.25</v>
      </c>
      <c r="CU100" s="59">
        <f t="shared" si="222"/>
        <v>6.25</v>
      </c>
      <c r="CV100" s="59">
        <f t="shared" si="222"/>
        <v>6.25</v>
      </c>
      <c r="CW100" s="59">
        <f t="shared" si="222"/>
        <v>6.25</v>
      </c>
      <c r="CX100" s="59">
        <f t="shared" si="222"/>
        <v>6.25</v>
      </c>
      <c r="CY100" s="59">
        <f t="shared" si="222"/>
        <v>6.25</v>
      </c>
      <c r="CZ100" s="59">
        <f t="shared" si="222"/>
        <v>6.25</v>
      </c>
      <c r="DA100" s="59">
        <f t="shared" si="222"/>
        <v>6.25</v>
      </c>
      <c r="DB100" s="110"/>
    </row>
    <row r="101" spans="2:106" ht="14.1" customHeight="1">
      <c r="B101" s="61">
        <f>ROUND((DAY(D101)*24*60+HOUR(D101)*60+MINUTE(D101))/60,2)</f>
        <v>13.5</v>
      </c>
      <c r="C101" s="62">
        <f>ROUND((DAY(F101)*24*60+HOUR(F101)*60+MINUTE(F101))/60,2)</f>
        <v>22.25</v>
      </c>
      <c r="D101" s="63">
        <f>D98+TIME(0,15,0)</f>
        <v>0.5625</v>
      </c>
      <c r="E101" s="64" t="s">
        <v>96</v>
      </c>
      <c r="F101" s="65">
        <f>F98+TIME(0,15,0)</f>
        <v>0.9270833333333327</v>
      </c>
      <c r="G101" s="66" t="s">
        <v>43</v>
      </c>
      <c r="H101" s="67">
        <f t="shared" si="126"/>
        <v>55</v>
      </c>
      <c r="I101" s="71" t="str">
        <f t="shared" ref="I101:BT101" si="223">IF(I$43&lt;$B101,"***",IF(I$43=$B101,0,IF(I$42=1,H101,H101+0.25)))</f>
        <v>***</v>
      </c>
      <c r="J101" s="68" t="str">
        <f t="shared" si="223"/>
        <v>***</v>
      </c>
      <c r="K101" s="68" t="str">
        <f t="shared" si="223"/>
        <v>***</v>
      </c>
      <c r="L101" s="68" t="str">
        <f t="shared" si="223"/>
        <v>***</v>
      </c>
      <c r="M101" s="68" t="str">
        <f t="shared" si="223"/>
        <v>***</v>
      </c>
      <c r="N101" s="68" t="str">
        <f t="shared" si="223"/>
        <v>***</v>
      </c>
      <c r="O101" s="68" t="str">
        <f t="shared" si="223"/>
        <v>***</v>
      </c>
      <c r="P101" s="68" t="str">
        <f t="shared" si="223"/>
        <v>***</v>
      </c>
      <c r="Q101" s="68" t="str">
        <f t="shared" si="223"/>
        <v>***</v>
      </c>
      <c r="R101" s="68" t="str">
        <f t="shared" si="223"/>
        <v>***</v>
      </c>
      <c r="S101" s="68" t="str">
        <f t="shared" si="223"/>
        <v>***</v>
      </c>
      <c r="T101" s="68" t="str">
        <f t="shared" si="223"/>
        <v>***</v>
      </c>
      <c r="U101" s="68" t="str">
        <f t="shared" si="223"/>
        <v>***</v>
      </c>
      <c r="V101" s="68" t="str">
        <f t="shared" si="223"/>
        <v>***</v>
      </c>
      <c r="W101" s="68" t="str">
        <f t="shared" si="223"/>
        <v>***</v>
      </c>
      <c r="X101" s="68" t="str">
        <f t="shared" si="223"/>
        <v>***</v>
      </c>
      <c r="Y101" s="68" t="str">
        <f t="shared" si="223"/>
        <v>***</v>
      </c>
      <c r="Z101" s="68" t="str">
        <f t="shared" si="223"/>
        <v>***</v>
      </c>
      <c r="AA101" s="68">
        <f t="shared" si="223"/>
        <v>0</v>
      </c>
      <c r="AB101" s="68">
        <f t="shared" si="223"/>
        <v>0.25</v>
      </c>
      <c r="AC101" s="68">
        <f t="shared" si="223"/>
        <v>0.5</v>
      </c>
      <c r="AD101" s="68">
        <f t="shared" si="223"/>
        <v>0.75</v>
      </c>
      <c r="AE101" s="68">
        <f t="shared" si="223"/>
        <v>1</v>
      </c>
      <c r="AF101" s="68">
        <f t="shared" si="223"/>
        <v>1.25</v>
      </c>
      <c r="AG101" s="68">
        <f t="shared" si="223"/>
        <v>1.5</v>
      </c>
      <c r="AH101" s="68">
        <f t="shared" si="223"/>
        <v>1.75</v>
      </c>
      <c r="AI101" s="68">
        <f t="shared" si="223"/>
        <v>2</v>
      </c>
      <c r="AJ101" s="68">
        <f t="shared" si="223"/>
        <v>2.25</v>
      </c>
      <c r="AK101" s="68">
        <f t="shared" si="223"/>
        <v>2.5</v>
      </c>
      <c r="AL101" s="68">
        <f t="shared" si="223"/>
        <v>2.75</v>
      </c>
      <c r="AM101" s="68">
        <f t="shared" si="223"/>
        <v>3</v>
      </c>
      <c r="AN101" s="68">
        <f t="shared" si="223"/>
        <v>3.25</v>
      </c>
      <c r="AO101" s="68">
        <f t="shared" si="223"/>
        <v>3.5</v>
      </c>
      <c r="AP101" s="68">
        <f t="shared" si="223"/>
        <v>3.75</v>
      </c>
      <c r="AQ101" s="68">
        <f t="shared" si="223"/>
        <v>4</v>
      </c>
      <c r="AR101" s="68">
        <f t="shared" si="223"/>
        <v>4.25</v>
      </c>
      <c r="AS101" s="68">
        <f t="shared" si="223"/>
        <v>4.25</v>
      </c>
      <c r="AT101" s="68">
        <f t="shared" si="223"/>
        <v>4.5</v>
      </c>
      <c r="AU101" s="68">
        <f t="shared" si="223"/>
        <v>4.75</v>
      </c>
      <c r="AV101" s="68">
        <f t="shared" si="223"/>
        <v>5</v>
      </c>
      <c r="AW101" s="68">
        <f t="shared" si="223"/>
        <v>5.25</v>
      </c>
      <c r="AX101" s="68">
        <f t="shared" si="223"/>
        <v>5.5</v>
      </c>
      <c r="AY101" s="68">
        <f t="shared" si="223"/>
        <v>5.75</v>
      </c>
      <c r="AZ101" s="68">
        <f t="shared" si="223"/>
        <v>5.75</v>
      </c>
      <c r="BA101" s="68">
        <f t="shared" si="223"/>
        <v>5.75</v>
      </c>
      <c r="BB101" s="68">
        <f t="shared" si="223"/>
        <v>6</v>
      </c>
      <c r="BC101" s="68">
        <f t="shared" si="223"/>
        <v>6.25</v>
      </c>
      <c r="BD101" s="68">
        <f t="shared" si="223"/>
        <v>6.5</v>
      </c>
      <c r="BE101" s="68">
        <f t="shared" si="223"/>
        <v>6.75</v>
      </c>
      <c r="BF101" s="68">
        <f t="shared" si="223"/>
        <v>7</v>
      </c>
      <c r="BG101" s="68">
        <f t="shared" si="223"/>
        <v>7.25</v>
      </c>
      <c r="BH101" s="68">
        <f t="shared" si="223"/>
        <v>7.5</v>
      </c>
      <c r="BI101" s="69">
        <f t="shared" si="223"/>
        <v>7.75</v>
      </c>
      <c r="BJ101" s="68">
        <f t="shared" si="223"/>
        <v>7.75</v>
      </c>
      <c r="BK101" s="68">
        <f t="shared" si="223"/>
        <v>8</v>
      </c>
      <c r="BL101" s="68">
        <f t="shared" si="223"/>
        <v>8.25</v>
      </c>
      <c r="BM101" s="68">
        <f t="shared" si="223"/>
        <v>8.5</v>
      </c>
      <c r="BN101" s="68">
        <f t="shared" si="223"/>
        <v>8.75</v>
      </c>
      <c r="BO101" s="68">
        <f t="shared" si="223"/>
        <v>9</v>
      </c>
      <c r="BP101" s="68">
        <f t="shared" si="223"/>
        <v>9.25</v>
      </c>
      <c r="BQ101" s="68">
        <f t="shared" si="223"/>
        <v>9.5</v>
      </c>
      <c r="BR101" s="68">
        <f t="shared" si="223"/>
        <v>9.75</v>
      </c>
      <c r="BS101" s="68">
        <f t="shared" si="223"/>
        <v>10</v>
      </c>
      <c r="BT101" s="68">
        <f t="shared" si="223"/>
        <v>10.25</v>
      </c>
      <c r="BU101" s="68">
        <f t="shared" ref="BU101:DA101" si="224">IF(BU$43&lt;$B101,"***",IF(BU$43=$B101,0,IF(BU$42=1,BT101,BT101+0.25)))</f>
        <v>10.5</v>
      </c>
      <c r="BV101" s="68">
        <f t="shared" si="224"/>
        <v>10.75</v>
      </c>
      <c r="BW101" s="68">
        <f t="shared" si="224"/>
        <v>11</v>
      </c>
      <c r="BX101" s="68">
        <f t="shared" si="224"/>
        <v>11.25</v>
      </c>
      <c r="BY101" s="68">
        <f t="shared" si="224"/>
        <v>11.5</v>
      </c>
      <c r="BZ101" s="68">
        <f t="shared" si="224"/>
        <v>11.75</v>
      </c>
      <c r="CA101" s="68">
        <f t="shared" si="224"/>
        <v>12</v>
      </c>
      <c r="CB101" s="68">
        <f t="shared" si="224"/>
        <v>12</v>
      </c>
      <c r="CC101" s="68">
        <f t="shared" si="224"/>
        <v>12</v>
      </c>
      <c r="CD101" s="68">
        <f t="shared" si="224"/>
        <v>12.25</v>
      </c>
      <c r="CE101" s="68">
        <f t="shared" si="224"/>
        <v>12.5</v>
      </c>
      <c r="CF101" s="68">
        <f t="shared" si="224"/>
        <v>12.75</v>
      </c>
      <c r="CG101" s="68">
        <f t="shared" si="224"/>
        <v>13</v>
      </c>
      <c r="CH101" s="68">
        <f t="shared" si="224"/>
        <v>13.25</v>
      </c>
      <c r="CI101" s="68">
        <f t="shared" si="224"/>
        <v>13.5</v>
      </c>
      <c r="CJ101" s="68">
        <f t="shared" si="224"/>
        <v>13.75</v>
      </c>
      <c r="CK101" s="68">
        <f t="shared" si="224"/>
        <v>14</v>
      </c>
      <c r="CL101" s="68">
        <f t="shared" si="224"/>
        <v>14.25</v>
      </c>
      <c r="CM101" s="68">
        <f t="shared" si="224"/>
        <v>14.5</v>
      </c>
      <c r="CN101" s="68">
        <f t="shared" si="224"/>
        <v>14.75</v>
      </c>
      <c r="CO101" s="68">
        <f t="shared" si="224"/>
        <v>15</v>
      </c>
      <c r="CP101" s="68">
        <f t="shared" si="224"/>
        <v>15.25</v>
      </c>
      <c r="CQ101" s="68">
        <f t="shared" si="224"/>
        <v>15.5</v>
      </c>
      <c r="CR101" s="68">
        <f t="shared" si="224"/>
        <v>15.75</v>
      </c>
      <c r="CS101" s="68">
        <f t="shared" si="224"/>
        <v>16</v>
      </c>
      <c r="CT101" s="68">
        <f t="shared" si="224"/>
        <v>16.25</v>
      </c>
      <c r="CU101" s="68">
        <f t="shared" si="224"/>
        <v>16.5</v>
      </c>
      <c r="CV101" s="68">
        <f t="shared" si="224"/>
        <v>16.75</v>
      </c>
      <c r="CW101" s="68">
        <f t="shared" si="224"/>
        <v>17</v>
      </c>
      <c r="CX101" s="68">
        <f t="shared" si="224"/>
        <v>17.25</v>
      </c>
      <c r="CY101" s="68">
        <f t="shared" si="224"/>
        <v>17.5</v>
      </c>
      <c r="CZ101" s="68">
        <f t="shared" si="224"/>
        <v>17.5</v>
      </c>
      <c r="DA101" s="68">
        <f t="shared" si="224"/>
        <v>17.5</v>
      </c>
      <c r="DB101" s="111"/>
    </row>
    <row r="102" spans="2:106" ht="14.1" customHeight="1">
      <c r="B102" s="31"/>
      <c r="C102" s="32"/>
      <c r="D102" s="33"/>
      <c r="E102" s="4"/>
      <c r="F102" s="34"/>
      <c r="G102" s="5" t="s">
        <v>32</v>
      </c>
      <c r="H102" s="35">
        <f t="shared" si="126"/>
        <v>56</v>
      </c>
      <c r="I102" s="54" t="str">
        <f t="shared" ref="I102:AN102" si="225">IF(I101="***","",IF(I101&gt;$G$45,INT((I101-$G$45)/0.25)*0.25,0))</f>
        <v/>
      </c>
      <c r="J102" s="30" t="str">
        <f t="shared" si="225"/>
        <v/>
      </c>
      <c r="K102" s="30" t="str">
        <f t="shared" si="225"/>
        <v/>
      </c>
      <c r="L102" s="30" t="str">
        <f t="shared" si="225"/>
        <v/>
      </c>
      <c r="M102" s="30" t="str">
        <f t="shared" si="225"/>
        <v/>
      </c>
      <c r="N102" s="30" t="str">
        <f t="shared" si="225"/>
        <v/>
      </c>
      <c r="O102" s="30" t="str">
        <f t="shared" si="225"/>
        <v/>
      </c>
      <c r="P102" s="30" t="str">
        <f t="shared" si="225"/>
        <v/>
      </c>
      <c r="Q102" s="30" t="str">
        <f t="shared" si="225"/>
        <v/>
      </c>
      <c r="R102" s="30" t="str">
        <f t="shared" si="225"/>
        <v/>
      </c>
      <c r="S102" s="30" t="str">
        <f t="shared" si="225"/>
        <v/>
      </c>
      <c r="T102" s="30" t="str">
        <f t="shared" si="225"/>
        <v/>
      </c>
      <c r="U102" s="30" t="str">
        <f t="shared" si="225"/>
        <v/>
      </c>
      <c r="V102" s="30" t="str">
        <f t="shared" si="225"/>
        <v/>
      </c>
      <c r="W102" s="30" t="str">
        <f t="shared" si="225"/>
        <v/>
      </c>
      <c r="X102" s="30" t="str">
        <f t="shared" si="225"/>
        <v/>
      </c>
      <c r="Y102" s="30" t="str">
        <f t="shared" si="225"/>
        <v/>
      </c>
      <c r="Z102" s="30" t="str">
        <f t="shared" si="225"/>
        <v/>
      </c>
      <c r="AA102" s="30">
        <f t="shared" si="225"/>
        <v>0</v>
      </c>
      <c r="AB102" s="30">
        <f t="shared" si="225"/>
        <v>0</v>
      </c>
      <c r="AC102" s="30">
        <f t="shared" si="225"/>
        <v>0</v>
      </c>
      <c r="AD102" s="30">
        <f t="shared" si="225"/>
        <v>0</v>
      </c>
      <c r="AE102" s="30">
        <f t="shared" si="225"/>
        <v>0</v>
      </c>
      <c r="AF102" s="30">
        <f t="shared" si="225"/>
        <v>0</v>
      </c>
      <c r="AG102" s="30">
        <f t="shared" si="225"/>
        <v>0</v>
      </c>
      <c r="AH102" s="30">
        <f t="shared" si="225"/>
        <v>0</v>
      </c>
      <c r="AI102" s="30">
        <f t="shared" si="225"/>
        <v>0</v>
      </c>
      <c r="AJ102" s="30">
        <f t="shared" si="225"/>
        <v>0</v>
      </c>
      <c r="AK102" s="30">
        <f t="shared" si="225"/>
        <v>0</v>
      </c>
      <c r="AL102" s="30">
        <f t="shared" si="225"/>
        <v>0</v>
      </c>
      <c r="AM102" s="30">
        <f t="shared" si="225"/>
        <v>0</v>
      </c>
      <c r="AN102" s="30">
        <f t="shared" si="225"/>
        <v>0</v>
      </c>
      <c r="AO102" s="30">
        <f t="shared" ref="AO102:BT102" si="226">IF(AO101="***","",IF(AO101&gt;$G$45,INT((AO101-$G$45)/0.25)*0.25,0))</f>
        <v>0</v>
      </c>
      <c r="AP102" s="30">
        <f t="shared" si="226"/>
        <v>0</v>
      </c>
      <c r="AQ102" s="30">
        <f t="shared" si="226"/>
        <v>0</v>
      </c>
      <c r="AR102" s="30">
        <f t="shared" si="226"/>
        <v>0</v>
      </c>
      <c r="AS102" s="30">
        <f t="shared" si="226"/>
        <v>0</v>
      </c>
      <c r="AT102" s="30">
        <f t="shared" si="226"/>
        <v>0</v>
      </c>
      <c r="AU102" s="30">
        <f t="shared" si="226"/>
        <v>0</v>
      </c>
      <c r="AV102" s="30">
        <f t="shared" si="226"/>
        <v>0</v>
      </c>
      <c r="AW102" s="30">
        <f t="shared" si="226"/>
        <v>0</v>
      </c>
      <c r="AX102" s="30">
        <f t="shared" si="226"/>
        <v>0</v>
      </c>
      <c r="AY102" s="30">
        <f t="shared" si="226"/>
        <v>0</v>
      </c>
      <c r="AZ102" s="30">
        <f t="shared" si="226"/>
        <v>0</v>
      </c>
      <c r="BA102" s="30">
        <f t="shared" si="226"/>
        <v>0</v>
      </c>
      <c r="BB102" s="30">
        <f t="shared" si="226"/>
        <v>0</v>
      </c>
      <c r="BC102" s="30">
        <f t="shared" si="226"/>
        <v>0</v>
      </c>
      <c r="BD102" s="30">
        <f t="shared" si="226"/>
        <v>0</v>
      </c>
      <c r="BE102" s="30">
        <f t="shared" si="226"/>
        <v>0</v>
      </c>
      <c r="BF102" s="30">
        <f t="shared" si="226"/>
        <v>0</v>
      </c>
      <c r="BG102" s="30">
        <f t="shared" si="226"/>
        <v>0</v>
      </c>
      <c r="BH102" s="30">
        <f t="shared" si="226"/>
        <v>0</v>
      </c>
      <c r="BI102" s="45">
        <f t="shared" si="226"/>
        <v>0</v>
      </c>
      <c r="BJ102" s="30">
        <f t="shared" si="226"/>
        <v>0</v>
      </c>
      <c r="BK102" s="30">
        <f t="shared" si="226"/>
        <v>0.25</v>
      </c>
      <c r="BL102" s="30">
        <f t="shared" si="226"/>
        <v>0.5</v>
      </c>
      <c r="BM102" s="30">
        <f t="shared" si="226"/>
        <v>0.75</v>
      </c>
      <c r="BN102" s="30">
        <f t="shared" si="226"/>
        <v>1</v>
      </c>
      <c r="BO102" s="30">
        <f t="shared" si="226"/>
        <v>1.25</v>
      </c>
      <c r="BP102" s="30">
        <f t="shared" si="226"/>
        <v>1.5</v>
      </c>
      <c r="BQ102" s="30">
        <f t="shared" si="226"/>
        <v>1.75</v>
      </c>
      <c r="BR102" s="30">
        <f t="shared" si="226"/>
        <v>2</v>
      </c>
      <c r="BS102" s="30">
        <f t="shared" si="226"/>
        <v>2.25</v>
      </c>
      <c r="BT102" s="30">
        <f t="shared" si="226"/>
        <v>2.5</v>
      </c>
      <c r="BU102" s="30">
        <f t="shared" ref="BU102:CZ102" si="227">IF(BU101="***","",IF(BU101&gt;$G$45,INT((BU101-$G$45)/0.25)*0.25,0))</f>
        <v>2.75</v>
      </c>
      <c r="BV102" s="30">
        <f t="shared" si="227"/>
        <v>3</v>
      </c>
      <c r="BW102" s="30">
        <f t="shared" si="227"/>
        <v>3.25</v>
      </c>
      <c r="BX102" s="30">
        <f t="shared" si="227"/>
        <v>3.5</v>
      </c>
      <c r="BY102" s="30">
        <f t="shared" si="227"/>
        <v>3.75</v>
      </c>
      <c r="BZ102" s="30">
        <f t="shared" si="227"/>
        <v>4</v>
      </c>
      <c r="CA102" s="30">
        <f t="shared" si="227"/>
        <v>4.25</v>
      </c>
      <c r="CB102" s="30">
        <f t="shared" si="227"/>
        <v>4.25</v>
      </c>
      <c r="CC102" s="30">
        <f t="shared" si="227"/>
        <v>4.25</v>
      </c>
      <c r="CD102" s="30">
        <f t="shared" si="227"/>
        <v>4.5</v>
      </c>
      <c r="CE102" s="30">
        <f t="shared" si="227"/>
        <v>4.75</v>
      </c>
      <c r="CF102" s="30">
        <f t="shared" si="227"/>
        <v>5</v>
      </c>
      <c r="CG102" s="30">
        <f t="shared" si="227"/>
        <v>5.25</v>
      </c>
      <c r="CH102" s="30">
        <f t="shared" si="227"/>
        <v>5.5</v>
      </c>
      <c r="CI102" s="30">
        <f t="shared" si="227"/>
        <v>5.75</v>
      </c>
      <c r="CJ102" s="30">
        <f t="shared" si="227"/>
        <v>6</v>
      </c>
      <c r="CK102" s="30">
        <f t="shared" si="227"/>
        <v>6.25</v>
      </c>
      <c r="CL102" s="30">
        <f t="shared" si="227"/>
        <v>6.5</v>
      </c>
      <c r="CM102" s="30">
        <f t="shared" si="227"/>
        <v>6.75</v>
      </c>
      <c r="CN102" s="30">
        <f t="shared" si="227"/>
        <v>7</v>
      </c>
      <c r="CO102" s="30">
        <f t="shared" si="227"/>
        <v>7.25</v>
      </c>
      <c r="CP102" s="30">
        <f t="shared" si="227"/>
        <v>7.5</v>
      </c>
      <c r="CQ102" s="30">
        <f t="shared" si="227"/>
        <v>7.75</v>
      </c>
      <c r="CR102" s="30">
        <f t="shared" si="227"/>
        <v>8</v>
      </c>
      <c r="CS102" s="30">
        <f t="shared" si="227"/>
        <v>8.25</v>
      </c>
      <c r="CT102" s="30">
        <f t="shared" si="227"/>
        <v>8.5</v>
      </c>
      <c r="CU102" s="30">
        <f t="shared" si="227"/>
        <v>8.75</v>
      </c>
      <c r="CV102" s="30">
        <f t="shared" si="227"/>
        <v>9</v>
      </c>
      <c r="CW102" s="30">
        <f t="shared" si="227"/>
        <v>9.25</v>
      </c>
      <c r="CX102" s="30">
        <f t="shared" si="227"/>
        <v>9.5</v>
      </c>
      <c r="CY102" s="30">
        <f t="shared" si="227"/>
        <v>9.75</v>
      </c>
      <c r="CZ102" s="30">
        <f t="shared" si="227"/>
        <v>9.75</v>
      </c>
      <c r="DA102" s="30">
        <f>IF(DA101="***","",IF(DA101&gt;$G$45,INT((DA101-$G$45)/0.25)*0.25,0))</f>
        <v>9.75</v>
      </c>
      <c r="DB102" s="109"/>
    </row>
    <row r="103" spans="2:106" ht="14.1" customHeight="1">
      <c r="B103" s="55"/>
      <c r="C103" s="56"/>
      <c r="D103" s="33"/>
      <c r="E103" s="4"/>
      <c r="F103" s="34"/>
      <c r="G103" s="57" t="s">
        <v>33</v>
      </c>
      <c r="H103" s="58">
        <f t="shared" si="126"/>
        <v>57</v>
      </c>
      <c r="I103" s="70" t="str">
        <f t="shared" ref="I103:AN103" si="228">IF(OR(I101=0,I101="***"),"",IF(I$43&lt;22.25,"",IF(I$43&gt;29,H103,SUM(H103,I101,-H101))))</f>
        <v/>
      </c>
      <c r="J103" s="59" t="str">
        <f t="shared" si="228"/>
        <v/>
      </c>
      <c r="K103" s="59" t="str">
        <f t="shared" si="228"/>
        <v/>
      </c>
      <c r="L103" s="59" t="str">
        <f t="shared" si="228"/>
        <v/>
      </c>
      <c r="M103" s="59" t="str">
        <f t="shared" si="228"/>
        <v/>
      </c>
      <c r="N103" s="59" t="str">
        <f t="shared" si="228"/>
        <v/>
      </c>
      <c r="O103" s="59" t="str">
        <f t="shared" si="228"/>
        <v/>
      </c>
      <c r="P103" s="59" t="str">
        <f t="shared" si="228"/>
        <v/>
      </c>
      <c r="Q103" s="59" t="str">
        <f t="shared" si="228"/>
        <v/>
      </c>
      <c r="R103" s="59" t="str">
        <f t="shared" si="228"/>
        <v/>
      </c>
      <c r="S103" s="59" t="str">
        <f t="shared" si="228"/>
        <v/>
      </c>
      <c r="T103" s="59" t="str">
        <f t="shared" si="228"/>
        <v/>
      </c>
      <c r="U103" s="59" t="str">
        <f t="shared" si="228"/>
        <v/>
      </c>
      <c r="V103" s="59" t="str">
        <f t="shared" si="228"/>
        <v/>
      </c>
      <c r="W103" s="59" t="str">
        <f t="shared" si="228"/>
        <v/>
      </c>
      <c r="X103" s="59" t="str">
        <f t="shared" si="228"/>
        <v/>
      </c>
      <c r="Y103" s="59" t="str">
        <f t="shared" si="228"/>
        <v/>
      </c>
      <c r="Z103" s="59" t="str">
        <f t="shared" si="228"/>
        <v/>
      </c>
      <c r="AA103" s="59" t="str">
        <f t="shared" si="228"/>
        <v/>
      </c>
      <c r="AB103" s="59" t="str">
        <f t="shared" si="228"/>
        <v/>
      </c>
      <c r="AC103" s="59" t="str">
        <f t="shared" si="228"/>
        <v/>
      </c>
      <c r="AD103" s="59" t="str">
        <f t="shared" si="228"/>
        <v/>
      </c>
      <c r="AE103" s="59" t="str">
        <f t="shared" si="228"/>
        <v/>
      </c>
      <c r="AF103" s="59" t="str">
        <f t="shared" si="228"/>
        <v/>
      </c>
      <c r="AG103" s="59" t="str">
        <f t="shared" si="228"/>
        <v/>
      </c>
      <c r="AH103" s="59" t="str">
        <f t="shared" si="228"/>
        <v/>
      </c>
      <c r="AI103" s="59" t="str">
        <f t="shared" si="228"/>
        <v/>
      </c>
      <c r="AJ103" s="59" t="str">
        <f t="shared" si="228"/>
        <v/>
      </c>
      <c r="AK103" s="59" t="str">
        <f t="shared" si="228"/>
        <v/>
      </c>
      <c r="AL103" s="59" t="str">
        <f t="shared" si="228"/>
        <v/>
      </c>
      <c r="AM103" s="59" t="str">
        <f t="shared" si="228"/>
        <v/>
      </c>
      <c r="AN103" s="59" t="str">
        <f t="shared" si="228"/>
        <v/>
      </c>
      <c r="AO103" s="59" t="str">
        <f t="shared" ref="AO103:BT103" si="229">IF(OR(AO101=0,AO101="***"),"",IF(AO$43&lt;22.25,"",IF(AO$43&gt;29,AN103,SUM(AN103,AO101,-AN101))))</f>
        <v/>
      </c>
      <c r="AP103" s="59" t="str">
        <f t="shared" si="229"/>
        <v/>
      </c>
      <c r="AQ103" s="59" t="str">
        <f t="shared" si="229"/>
        <v/>
      </c>
      <c r="AR103" s="59" t="str">
        <f t="shared" si="229"/>
        <v/>
      </c>
      <c r="AS103" s="59" t="str">
        <f t="shared" si="229"/>
        <v/>
      </c>
      <c r="AT103" s="59" t="str">
        <f t="shared" si="229"/>
        <v/>
      </c>
      <c r="AU103" s="59" t="str">
        <f t="shared" si="229"/>
        <v/>
      </c>
      <c r="AV103" s="59" t="str">
        <f t="shared" si="229"/>
        <v/>
      </c>
      <c r="AW103" s="59" t="str">
        <f t="shared" si="229"/>
        <v/>
      </c>
      <c r="AX103" s="59" t="str">
        <f t="shared" si="229"/>
        <v/>
      </c>
      <c r="AY103" s="59" t="str">
        <f t="shared" si="229"/>
        <v/>
      </c>
      <c r="AZ103" s="59" t="str">
        <f t="shared" si="229"/>
        <v/>
      </c>
      <c r="BA103" s="59" t="str">
        <f t="shared" si="229"/>
        <v/>
      </c>
      <c r="BB103" s="59" t="str">
        <f t="shared" si="229"/>
        <v/>
      </c>
      <c r="BC103" s="59" t="str">
        <f t="shared" si="229"/>
        <v/>
      </c>
      <c r="BD103" s="59" t="str">
        <f t="shared" si="229"/>
        <v/>
      </c>
      <c r="BE103" s="59" t="str">
        <f t="shared" si="229"/>
        <v/>
      </c>
      <c r="BF103" s="59" t="str">
        <f t="shared" si="229"/>
        <v/>
      </c>
      <c r="BG103" s="59" t="str">
        <f t="shared" si="229"/>
        <v/>
      </c>
      <c r="BH103" s="59" t="str">
        <f t="shared" si="229"/>
        <v/>
      </c>
      <c r="BI103" s="60" t="str">
        <f t="shared" si="229"/>
        <v/>
      </c>
      <c r="BJ103" s="59">
        <f t="shared" si="229"/>
        <v>0</v>
      </c>
      <c r="BK103" s="59">
        <f t="shared" si="229"/>
        <v>0.25</v>
      </c>
      <c r="BL103" s="59">
        <f t="shared" si="229"/>
        <v>0.5</v>
      </c>
      <c r="BM103" s="59">
        <f t="shared" si="229"/>
        <v>0.75</v>
      </c>
      <c r="BN103" s="59">
        <f t="shared" si="229"/>
        <v>1</v>
      </c>
      <c r="BO103" s="59">
        <f t="shared" si="229"/>
        <v>1.25</v>
      </c>
      <c r="BP103" s="59">
        <f t="shared" si="229"/>
        <v>1.5</v>
      </c>
      <c r="BQ103" s="59">
        <f t="shared" si="229"/>
        <v>1.75</v>
      </c>
      <c r="BR103" s="59">
        <f t="shared" si="229"/>
        <v>2</v>
      </c>
      <c r="BS103" s="59">
        <f t="shared" si="229"/>
        <v>2.25</v>
      </c>
      <c r="BT103" s="59">
        <f t="shared" si="229"/>
        <v>2.5</v>
      </c>
      <c r="BU103" s="59">
        <f t="shared" ref="BU103:DA103" si="230">IF(OR(BU101=0,BU101="***"),"",IF(BU$43&lt;22.25,"",IF(BU$43&gt;29,BT103,SUM(BT103,BU101,-BT101))))</f>
        <v>2.75</v>
      </c>
      <c r="BV103" s="59">
        <f t="shared" si="230"/>
        <v>3</v>
      </c>
      <c r="BW103" s="59">
        <f t="shared" si="230"/>
        <v>3.25</v>
      </c>
      <c r="BX103" s="59">
        <f t="shared" si="230"/>
        <v>3.5</v>
      </c>
      <c r="BY103" s="59">
        <f t="shared" si="230"/>
        <v>3.75</v>
      </c>
      <c r="BZ103" s="59">
        <f t="shared" si="230"/>
        <v>4</v>
      </c>
      <c r="CA103" s="59">
        <f t="shared" si="230"/>
        <v>4.25</v>
      </c>
      <c r="CB103" s="59">
        <f t="shared" si="230"/>
        <v>4.25</v>
      </c>
      <c r="CC103" s="59">
        <f t="shared" si="230"/>
        <v>4.25</v>
      </c>
      <c r="CD103" s="59">
        <f t="shared" si="230"/>
        <v>4.5</v>
      </c>
      <c r="CE103" s="59">
        <f t="shared" si="230"/>
        <v>4.75</v>
      </c>
      <c r="CF103" s="59">
        <f t="shared" si="230"/>
        <v>5</v>
      </c>
      <c r="CG103" s="59">
        <f t="shared" si="230"/>
        <v>5.25</v>
      </c>
      <c r="CH103" s="59">
        <f t="shared" si="230"/>
        <v>5.5</v>
      </c>
      <c r="CI103" s="59">
        <f t="shared" si="230"/>
        <v>5.75</v>
      </c>
      <c r="CJ103" s="59">
        <f t="shared" si="230"/>
        <v>6</v>
      </c>
      <c r="CK103" s="59">
        <f t="shared" si="230"/>
        <v>6.25</v>
      </c>
      <c r="CL103" s="59">
        <f t="shared" si="230"/>
        <v>6.25</v>
      </c>
      <c r="CM103" s="59">
        <f t="shared" si="230"/>
        <v>6.25</v>
      </c>
      <c r="CN103" s="59">
        <f t="shared" si="230"/>
        <v>6.25</v>
      </c>
      <c r="CO103" s="59">
        <f t="shared" si="230"/>
        <v>6.25</v>
      </c>
      <c r="CP103" s="59">
        <f t="shared" si="230"/>
        <v>6.25</v>
      </c>
      <c r="CQ103" s="59">
        <f t="shared" si="230"/>
        <v>6.25</v>
      </c>
      <c r="CR103" s="59">
        <f t="shared" si="230"/>
        <v>6.25</v>
      </c>
      <c r="CS103" s="59">
        <f t="shared" si="230"/>
        <v>6.25</v>
      </c>
      <c r="CT103" s="59">
        <f t="shared" si="230"/>
        <v>6.25</v>
      </c>
      <c r="CU103" s="59">
        <f t="shared" si="230"/>
        <v>6.25</v>
      </c>
      <c r="CV103" s="59">
        <f t="shared" si="230"/>
        <v>6.25</v>
      </c>
      <c r="CW103" s="59">
        <f t="shared" si="230"/>
        <v>6.25</v>
      </c>
      <c r="CX103" s="59">
        <f t="shared" si="230"/>
        <v>6.25</v>
      </c>
      <c r="CY103" s="59">
        <f t="shared" si="230"/>
        <v>6.25</v>
      </c>
      <c r="CZ103" s="59">
        <f t="shared" si="230"/>
        <v>6.25</v>
      </c>
      <c r="DA103" s="59">
        <f t="shared" si="230"/>
        <v>6.25</v>
      </c>
      <c r="DB103" s="110"/>
    </row>
    <row r="104" spans="2:106" ht="14.1" customHeight="1">
      <c r="B104" s="61">
        <f>ROUND((DAY(D104)*24*60+HOUR(D104)*60+MINUTE(D104))/60,2)</f>
        <v>13.75</v>
      </c>
      <c r="C104" s="62">
        <f>ROUND((DAY(F104)*24*60+HOUR(F104)*60+MINUTE(F104))/60,2)</f>
        <v>22.5</v>
      </c>
      <c r="D104" s="63">
        <f>D101+TIME(0,15,0)</f>
        <v>0.57291666666666663</v>
      </c>
      <c r="E104" s="64" t="s">
        <v>96</v>
      </c>
      <c r="F104" s="65">
        <f>F101+TIME(0,15,0)</f>
        <v>0.93749999999999933</v>
      </c>
      <c r="G104" s="66" t="s">
        <v>43</v>
      </c>
      <c r="H104" s="67">
        <f t="shared" si="126"/>
        <v>58</v>
      </c>
      <c r="I104" s="71" t="str">
        <f t="shared" ref="I104:BT104" si="231">IF(I$43&lt;$B104,"***",IF(I$43=$B104,0,IF(I$42=1,H104,H104+0.25)))</f>
        <v>***</v>
      </c>
      <c r="J104" s="68" t="str">
        <f t="shared" si="231"/>
        <v>***</v>
      </c>
      <c r="K104" s="68" t="str">
        <f t="shared" si="231"/>
        <v>***</v>
      </c>
      <c r="L104" s="68" t="str">
        <f t="shared" si="231"/>
        <v>***</v>
      </c>
      <c r="M104" s="68" t="str">
        <f t="shared" si="231"/>
        <v>***</v>
      </c>
      <c r="N104" s="68" t="str">
        <f t="shared" si="231"/>
        <v>***</v>
      </c>
      <c r="O104" s="68" t="str">
        <f t="shared" si="231"/>
        <v>***</v>
      </c>
      <c r="P104" s="68" t="str">
        <f t="shared" si="231"/>
        <v>***</v>
      </c>
      <c r="Q104" s="68" t="str">
        <f t="shared" si="231"/>
        <v>***</v>
      </c>
      <c r="R104" s="68" t="str">
        <f t="shared" si="231"/>
        <v>***</v>
      </c>
      <c r="S104" s="68" t="str">
        <f t="shared" si="231"/>
        <v>***</v>
      </c>
      <c r="T104" s="68" t="str">
        <f t="shared" si="231"/>
        <v>***</v>
      </c>
      <c r="U104" s="68" t="str">
        <f t="shared" si="231"/>
        <v>***</v>
      </c>
      <c r="V104" s="68" t="str">
        <f t="shared" si="231"/>
        <v>***</v>
      </c>
      <c r="W104" s="68" t="str">
        <f t="shared" si="231"/>
        <v>***</v>
      </c>
      <c r="X104" s="68" t="str">
        <f t="shared" si="231"/>
        <v>***</v>
      </c>
      <c r="Y104" s="68" t="str">
        <f t="shared" si="231"/>
        <v>***</v>
      </c>
      <c r="Z104" s="68" t="str">
        <f t="shared" si="231"/>
        <v>***</v>
      </c>
      <c r="AA104" s="68" t="str">
        <f t="shared" si="231"/>
        <v>***</v>
      </c>
      <c r="AB104" s="68">
        <f t="shared" si="231"/>
        <v>0</v>
      </c>
      <c r="AC104" s="68">
        <f t="shared" si="231"/>
        <v>0.25</v>
      </c>
      <c r="AD104" s="68">
        <f t="shared" si="231"/>
        <v>0.5</v>
      </c>
      <c r="AE104" s="68">
        <f t="shared" si="231"/>
        <v>0.75</v>
      </c>
      <c r="AF104" s="68">
        <f t="shared" si="231"/>
        <v>1</v>
      </c>
      <c r="AG104" s="68">
        <f t="shared" si="231"/>
        <v>1.25</v>
      </c>
      <c r="AH104" s="68">
        <f t="shared" si="231"/>
        <v>1.5</v>
      </c>
      <c r="AI104" s="68">
        <f t="shared" si="231"/>
        <v>1.75</v>
      </c>
      <c r="AJ104" s="68">
        <f t="shared" si="231"/>
        <v>2</v>
      </c>
      <c r="AK104" s="68">
        <f t="shared" si="231"/>
        <v>2.25</v>
      </c>
      <c r="AL104" s="68">
        <f t="shared" si="231"/>
        <v>2.5</v>
      </c>
      <c r="AM104" s="68">
        <f t="shared" si="231"/>
        <v>2.75</v>
      </c>
      <c r="AN104" s="68">
        <f t="shared" si="231"/>
        <v>3</v>
      </c>
      <c r="AO104" s="68">
        <f t="shared" si="231"/>
        <v>3.25</v>
      </c>
      <c r="AP104" s="68">
        <f t="shared" si="231"/>
        <v>3.5</v>
      </c>
      <c r="AQ104" s="68">
        <f t="shared" si="231"/>
        <v>3.75</v>
      </c>
      <c r="AR104" s="68">
        <f t="shared" si="231"/>
        <v>4</v>
      </c>
      <c r="AS104" s="68">
        <f t="shared" si="231"/>
        <v>4</v>
      </c>
      <c r="AT104" s="68">
        <f t="shared" si="231"/>
        <v>4.25</v>
      </c>
      <c r="AU104" s="68">
        <f t="shared" si="231"/>
        <v>4.5</v>
      </c>
      <c r="AV104" s="68">
        <f t="shared" si="231"/>
        <v>4.75</v>
      </c>
      <c r="AW104" s="68">
        <f t="shared" si="231"/>
        <v>5</v>
      </c>
      <c r="AX104" s="68">
        <f t="shared" si="231"/>
        <v>5.25</v>
      </c>
      <c r="AY104" s="68">
        <f t="shared" si="231"/>
        <v>5.5</v>
      </c>
      <c r="AZ104" s="68">
        <f t="shared" si="231"/>
        <v>5.5</v>
      </c>
      <c r="BA104" s="68">
        <f t="shared" si="231"/>
        <v>5.5</v>
      </c>
      <c r="BB104" s="68">
        <f t="shared" si="231"/>
        <v>5.75</v>
      </c>
      <c r="BC104" s="68">
        <f t="shared" si="231"/>
        <v>6</v>
      </c>
      <c r="BD104" s="68">
        <f t="shared" si="231"/>
        <v>6.25</v>
      </c>
      <c r="BE104" s="68">
        <f t="shared" si="231"/>
        <v>6.5</v>
      </c>
      <c r="BF104" s="68">
        <f t="shared" si="231"/>
        <v>6.75</v>
      </c>
      <c r="BG104" s="68">
        <f t="shared" si="231"/>
        <v>7</v>
      </c>
      <c r="BH104" s="68">
        <f t="shared" si="231"/>
        <v>7.25</v>
      </c>
      <c r="BI104" s="69">
        <f t="shared" si="231"/>
        <v>7.5</v>
      </c>
      <c r="BJ104" s="68">
        <f t="shared" si="231"/>
        <v>7.5</v>
      </c>
      <c r="BK104" s="68">
        <f t="shared" si="231"/>
        <v>7.75</v>
      </c>
      <c r="BL104" s="68">
        <f t="shared" si="231"/>
        <v>8</v>
      </c>
      <c r="BM104" s="68">
        <f t="shared" si="231"/>
        <v>8.25</v>
      </c>
      <c r="BN104" s="68">
        <f t="shared" si="231"/>
        <v>8.5</v>
      </c>
      <c r="BO104" s="68">
        <f t="shared" si="231"/>
        <v>8.75</v>
      </c>
      <c r="BP104" s="68">
        <f t="shared" si="231"/>
        <v>9</v>
      </c>
      <c r="BQ104" s="68">
        <f t="shared" si="231"/>
        <v>9.25</v>
      </c>
      <c r="BR104" s="68">
        <f t="shared" si="231"/>
        <v>9.5</v>
      </c>
      <c r="BS104" s="68">
        <f t="shared" si="231"/>
        <v>9.75</v>
      </c>
      <c r="BT104" s="68">
        <f t="shared" si="231"/>
        <v>10</v>
      </c>
      <c r="BU104" s="68">
        <f t="shared" ref="BU104:DA104" si="232">IF(BU$43&lt;$B104,"***",IF(BU$43=$B104,0,IF(BU$42=1,BT104,BT104+0.25)))</f>
        <v>10.25</v>
      </c>
      <c r="BV104" s="68">
        <f t="shared" si="232"/>
        <v>10.5</v>
      </c>
      <c r="BW104" s="68">
        <f t="shared" si="232"/>
        <v>10.75</v>
      </c>
      <c r="BX104" s="68">
        <f t="shared" si="232"/>
        <v>11</v>
      </c>
      <c r="BY104" s="68">
        <f t="shared" si="232"/>
        <v>11.25</v>
      </c>
      <c r="BZ104" s="68">
        <f t="shared" si="232"/>
        <v>11.5</v>
      </c>
      <c r="CA104" s="68">
        <f t="shared" si="232"/>
        <v>11.75</v>
      </c>
      <c r="CB104" s="68">
        <f t="shared" si="232"/>
        <v>11.75</v>
      </c>
      <c r="CC104" s="68">
        <f t="shared" si="232"/>
        <v>11.75</v>
      </c>
      <c r="CD104" s="68">
        <f t="shared" si="232"/>
        <v>12</v>
      </c>
      <c r="CE104" s="68">
        <f t="shared" si="232"/>
        <v>12.25</v>
      </c>
      <c r="CF104" s="68">
        <f t="shared" si="232"/>
        <v>12.5</v>
      </c>
      <c r="CG104" s="68">
        <f t="shared" si="232"/>
        <v>12.75</v>
      </c>
      <c r="CH104" s="68">
        <f t="shared" si="232"/>
        <v>13</v>
      </c>
      <c r="CI104" s="68">
        <f t="shared" si="232"/>
        <v>13.25</v>
      </c>
      <c r="CJ104" s="68">
        <f t="shared" si="232"/>
        <v>13.5</v>
      </c>
      <c r="CK104" s="68">
        <f t="shared" si="232"/>
        <v>13.75</v>
      </c>
      <c r="CL104" s="68">
        <f t="shared" si="232"/>
        <v>14</v>
      </c>
      <c r="CM104" s="68">
        <f t="shared" si="232"/>
        <v>14.25</v>
      </c>
      <c r="CN104" s="68">
        <f t="shared" si="232"/>
        <v>14.5</v>
      </c>
      <c r="CO104" s="68">
        <f t="shared" si="232"/>
        <v>14.75</v>
      </c>
      <c r="CP104" s="68">
        <f t="shared" si="232"/>
        <v>15</v>
      </c>
      <c r="CQ104" s="68">
        <f t="shared" si="232"/>
        <v>15.25</v>
      </c>
      <c r="CR104" s="68">
        <f t="shared" si="232"/>
        <v>15.5</v>
      </c>
      <c r="CS104" s="68">
        <f t="shared" si="232"/>
        <v>15.75</v>
      </c>
      <c r="CT104" s="68">
        <f t="shared" si="232"/>
        <v>16</v>
      </c>
      <c r="CU104" s="68">
        <f t="shared" si="232"/>
        <v>16.25</v>
      </c>
      <c r="CV104" s="68">
        <f t="shared" si="232"/>
        <v>16.5</v>
      </c>
      <c r="CW104" s="68">
        <f t="shared" si="232"/>
        <v>16.75</v>
      </c>
      <c r="CX104" s="68">
        <f t="shared" si="232"/>
        <v>17</v>
      </c>
      <c r="CY104" s="68">
        <f t="shared" si="232"/>
        <v>17.25</v>
      </c>
      <c r="CZ104" s="68">
        <f t="shared" si="232"/>
        <v>17.25</v>
      </c>
      <c r="DA104" s="68">
        <f t="shared" si="232"/>
        <v>17.25</v>
      </c>
      <c r="DB104" s="111"/>
    </row>
    <row r="105" spans="2:106" ht="14.1" customHeight="1">
      <c r="B105" s="31"/>
      <c r="C105" s="32"/>
      <c r="D105" s="33"/>
      <c r="E105" s="4"/>
      <c r="F105" s="34"/>
      <c r="G105" s="5" t="s">
        <v>32</v>
      </c>
      <c r="H105" s="35">
        <f t="shared" si="126"/>
        <v>59</v>
      </c>
      <c r="I105" s="54" t="str">
        <f t="shared" ref="I105:AN105" si="233">IF(I104="***","",IF(I104&gt;$G$45,INT((I104-$G$45)/0.25)*0.25,0))</f>
        <v/>
      </c>
      <c r="J105" s="30" t="str">
        <f t="shared" si="233"/>
        <v/>
      </c>
      <c r="K105" s="30" t="str">
        <f t="shared" si="233"/>
        <v/>
      </c>
      <c r="L105" s="30" t="str">
        <f t="shared" si="233"/>
        <v/>
      </c>
      <c r="M105" s="30" t="str">
        <f t="shared" si="233"/>
        <v/>
      </c>
      <c r="N105" s="30" t="str">
        <f t="shared" si="233"/>
        <v/>
      </c>
      <c r="O105" s="30" t="str">
        <f t="shared" si="233"/>
        <v/>
      </c>
      <c r="P105" s="30" t="str">
        <f t="shared" si="233"/>
        <v/>
      </c>
      <c r="Q105" s="30" t="str">
        <f t="shared" si="233"/>
        <v/>
      </c>
      <c r="R105" s="30" t="str">
        <f t="shared" si="233"/>
        <v/>
      </c>
      <c r="S105" s="30" t="str">
        <f t="shared" si="233"/>
        <v/>
      </c>
      <c r="T105" s="30" t="str">
        <f t="shared" si="233"/>
        <v/>
      </c>
      <c r="U105" s="30" t="str">
        <f t="shared" si="233"/>
        <v/>
      </c>
      <c r="V105" s="30" t="str">
        <f t="shared" si="233"/>
        <v/>
      </c>
      <c r="W105" s="30" t="str">
        <f t="shared" si="233"/>
        <v/>
      </c>
      <c r="X105" s="30" t="str">
        <f t="shared" si="233"/>
        <v/>
      </c>
      <c r="Y105" s="30" t="str">
        <f t="shared" si="233"/>
        <v/>
      </c>
      <c r="Z105" s="30" t="str">
        <f t="shared" si="233"/>
        <v/>
      </c>
      <c r="AA105" s="30" t="str">
        <f t="shared" si="233"/>
        <v/>
      </c>
      <c r="AB105" s="30">
        <f t="shared" si="233"/>
        <v>0</v>
      </c>
      <c r="AC105" s="30">
        <f t="shared" si="233"/>
        <v>0</v>
      </c>
      <c r="AD105" s="30">
        <f t="shared" si="233"/>
        <v>0</v>
      </c>
      <c r="AE105" s="30">
        <f t="shared" si="233"/>
        <v>0</v>
      </c>
      <c r="AF105" s="30">
        <f t="shared" si="233"/>
        <v>0</v>
      </c>
      <c r="AG105" s="30">
        <f t="shared" si="233"/>
        <v>0</v>
      </c>
      <c r="AH105" s="30">
        <f t="shared" si="233"/>
        <v>0</v>
      </c>
      <c r="AI105" s="30">
        <f t="shared" si="233"/>
        <v>0</v>
      </c>
      <c r="AJ105" s="30">
        <f t="shared" si="233"/>
        <v>0</v>
      </c>
      <c r="AK105" s="30">
        <f t="shared" si="233"/>
        <v>0</v>
      </c>
      <c r="AL105" s="30">
        <f t="shared" si="233"/>
        <v>0</v>
      </c>
      <c r="AM105" s="30">
        <f t="shared" si="233"/>
        <v>0</v>
      </c>
      <c r="AN105" s="30">
        <f t="shared" si="233"/>
        <v>0</v>
      </c>
      <c r="AO105" s="30">
        <f t="shared" ref="AO105:BT105" si="234">IF(AO104="***","",IF(AO104&gt;$G$45,INT((AO104-$G$45)/0.25)*0.25,0))</f>
        <v>0</v>
      </c>
      <c r="AP105" s="30">
        <f t="shared" si="234"/>
        <v>0</v>
      </c>
      <c r="AQ105" s="30">
        <f t="shared" si="234"/>
        <v>0</v>
      </c>
      <c r="AR105" s="30">
        <f t="shared" si="234"/>
        <v>0</v>
      </c>
      <c r="AS105" s="30">
        <f t="shared" si="234"/>
        <v>0</v>
      </c>
      <c r="AT105" s="30">
        <f t="shared" si="234"/>
        <v>0</v>
      </c>
      <c r="AU105" s="30">
        <f t="shared" si="234"/>
        <v>0</v>
      </c>
      <c r="AV105" s="30">
        <f t="shared" si="234"/>
        <v>0</v>
      </c>
      <c r="AW105" s="30">
        <f t="shared" si="234"/>
        <v>0</v>
      </c>
      <c r="AX105" s="30">
        <f t="shared" si="234"/>
        <v>0</v>
      </c>
      <c r="AY105" s="30">
        <f t="shared" si="234"/>
        <v>0</v>
      </c>
      <c r="AZ105" s="30">
        <f t="shared" si="234"/>
        <v>0</v>
      </c>
      <c r="BA105" s="30">
        <f t="shared" si="234"/>
        <v>0</v>
      </c>
      <c r="BB105" s="30">
        <f t="shared" si="234"/>
        <v>0</v>
      </c>
      <c r="BC105" s="30">
        <f t="shared" si="234"/>
        <v>0</v>
      </c>
      <c r="BD105" s="30">
        <f t="shared" si="234"/>
        <v>0</v>
      </c>
      <c r="BE105" s="30">
        <f t="shared" si="234"/>
        <v>0</v>
      </c>
      <c r="BF105" s="30">
        <f t="shared" si="234"/>
        <v>0</v>
      </c>
      <c r="BG105" s="30">
        <f t="shared" si="234"/>
        <v>0</v>
      </c>
      <c r="BH105" s="30">
        <f t="shared" si="234"/>
        <v>0</v>
      </c>
      <c r="BI105" s="45">
        <f t="shared" si="234"/>
        <v>0</v>
      </c>
      <c r="BJ105" s="30">
        <f t="shared" si="234"/>
        <v>0</v>
      </c>
      <c r="BK105" s="30">
        <f t="shared" si="234"/>
        <v>0</v>
      </c>
      <c r="BL105" s="30">
        <f t="shared" si="234"/>
        <v>0.25</v>
      </c>
      <c r="BM105" s="30">
        <f t="shared" si="234"/>
        <v>0.5</v>
      </c>
      <c r="BN105" s="30">
        <f t="shared" si="234"/>
        <v>0.75</v>
      </c>
      <c r="BO105" s="30">
        <f t="shared" si="234"/>
        <v>1</v>
      </c>
      <c r="BP105" s="30">
        <f t="shared" si="234"/>
        <v>1.25</v>
      </c>
      <c r="BQ105" s="30">
        <f t="shared" si="234"/>
        <v>1.5</v>
      </c>
      <c r="BR105" s="30">
        <f t="shared" si="234"/>
        <v>1.75</v>
      </c>
      <c r="BS105" s="30">
        <f t="shared" si="234"/>
        <v>2</v>
      </c>
      <c r="BT105" s="30">
        <f t="shared" si="234"/>
        <v>2.25</v>
      </c>
      <c r="BU105" s="30">
        <f t="shared" ref="BU105:CZ105" si="235">IF(BU104="***","",IF(BU104&gt;$G$45,INT((BU104-$G$45)/0.25)*0.25,0))</f>
        <v>2.5</v>
      </c>
      <c r="BV105" s="30">
        <f t="shared" si="235"/>
        <v>2.75</v>
      </c>
      <c r="BW105" s="30">
        <f t="shared" si="235"/>
        <v>3</v>
      </c>
      <c r="BX105" s="30">
        <f t="shared" si="235"/>
        <v>3.25</v>
      </c>
      <c r="BY105" s="30">
        <f t="shared" si="235"/>
        <v>3.5</v>
      </c>
      <c r="BZ105" s="30">
        <f t="shared" si="235"/>
        <v>3.75</v>
      </c>
      <c r="CA105" s="30">
        <f t="shared" si="235"/>
        <v>4</v>
      </c>
      <c r="CB105" s="30">
        <f t="shared" si="235"/>
        <v>4</v>
      </c>
      <c r="CC105" s="30">
        <f t="shared" si="235"/>
        <v>4</v>
      </c>
      <c r="CD105" s="30">
        <f t="shared" si="235"/>
        <v>4.25</v>
      </c>
      <c r="CE105" s="30">
        <f t="shared" si="235"/>
        <v>4.5</v>
      </c>
      <c r="CF105" s="30">
        <f t="shared" si="235"/>
        <v>4.75</v>
      </c>
      <c r="CG105" s="30">
        <f t="shared" si="235"/>
        <v>5</v>
      </c>
      <c r="CH105" s="30">
        <f t="shared" si="235"/>
        <v>5.25</v>
      </c>
      <c r="CI105" s="30">
        <f t="shared" si="235"/>
        <v>5.5</v>
      </c>
      <c r="CJ105" s="30">
        <f t="shared" si="235"/>
        <v>5.75</v>
      </c>
      <c r="CK105" s="30">
        <f t="shared" si="235"/>
        <v>6</v>
      </c>
      <c r="CL105" s="30">
        <f t="shared" si="235"/>
        <v>6.25</v>
      </c>
      <c r="CM105" s="30">
        <f t="shared" si="235"/>
        <v>6.5</v>
      </c>
      <c r="CN105" s="30">
        <f t="shared" si="235"/>
        <v>6.75</v>
      </c>
      <c r="CO105" s="30">
        <f t="shared" si="235"/>
        <v>7</v>
      </c>
      <c r="CP105" s="30">
        <f t="shared" si="235"/>
        <v>7.25</v>
      </c>
      <c r="CQ105" s="30">
        <f t="shared" si="235"/>
        <v>7.5</v>
      </c>
      <c r="CR105" s="30">
        <f t="shared" si="235"/>
        <v>7.75</v>
      </c>
      <c r="CS105" s="30">
        <f t="shared" si="235"/>
        <v>8</v>
      </c>
      <c r="CT105" s="30">
        <f t="shared" si="235"/>
        <v>8.25</v>
      </c>
      <c r="CU105" s="30">
        <f t="shared" si="235"/>
        <v>8.5</v>
      </c>
      <c r="CV105" s="30">
        <f t="shared" si="235"/>
        <v>8.75</v>
      </c>
      <c r="CW105" s="30">
        <f t="shared" si="235"/>
        <v>9</v>
      </c>
      <c r="CX105" s="30">
        <f t="shared" si="235"/>
        <v>9.25</v>
      </c>
      <c r="CY105" s="30">
        <f t="shared" si="235"/>
        <v>9.5</v>
      </c>
      <c r="CZ105" s="30">
        <f t="shared" si="235"/>
        <v>9.5</v>
      </c>
      <c r="DA105" s="30">
        <f>IF(DA104="***","",IF(DA104&gt;$G$45,INT((DA104-$G$45)/0.25)*0.25,0))</f>
        <v>9.5</v>
      </c>
      <c r="DB105" s="109"/>
    </row>
    <row r="106" spans="2:106" ht="14.1" customHeight="1">
      <c r="B106" s="55"/>
      <c r="C106" s="56"/>
      <c r="D106" s="33"/>
      <c r="E106" s="4"/>
      <c r="F106" s="34"/>
      <c r="G106" s="57" t="s">
        <v>33</v>
      </c>
      <c r="H106" s="58">
        <f t="shared" si="126"/>
        <v>60</v>
      </c>
      <c r="I106" s="70" t="str">
        <f t="shared" ref="I106:AN106" si="236">IF(OR(I104=0,I104="***"),"",IF(I$43&lt;22.25,"",IF(I$43&gt;29,H106,SUM(H106,I104,-H104))))</f>
        <v/>
      </c>
      <c r="J106" s="59" t="str">
        <f t="shared" si="236"/>
        <v/>
      </c>
      <c r="K106" s="59" t="str">
        <f t="shared" si="236"/>
        <v/>
      </c>
      <c r="L106" s="59" t="str">
        <f t="shared" si="236"/>
        <v/>
      </c>
      <c r="M106" s="59" t="str">
        <f t="shared" si="236"/>
        <v/>
      </c>
      <c r="N106" s="59" t="str">
        <f t="shared" si="236"/>
        <v/>
      </c>
      <c r="O106" s="59" t="str">
        <f t="shared" si="236"/>
        <v/>
      </c>
      <c r="P106" s="59" t="str">
        <f t="shared" si="236"/>
        <v/>
      </c>
      <c r="Q106" s="59" t="str">
        <f t="shared" si="236"/>
        <v/>
      </c>
      <c r="R106" s="59" t="str">
        <f t="shared" si="236"/>
        <v/>
      </c>
      <c r="S106" s="59" t="str">
        <f t="shared" si="236"/>
        <v/>
      </c>
      <c r="T106" s="59" t="str">
        <f t="shared" si="236"/>
        <v/>
      </c>
      <c r="U106" s="59" t="str">
        <f t="shared" si="236"/>
        <v/>
      </c>
      <c r="V106" s="59" t="str">
        <f t="shared" si="236"/>
        <v/>
      </c>
      <c r="W106" s="59" t="str">
        <f t="shared" si="236"/>
        <v/>
      </c>
      <c r="X106" s="59" t="str">
        <f t="shared" si="236"/>
        <v/>
      </c>
      <c r="Y106" s="59" t="str">
        <f t="shared" si="236"/>
        <v/>
      </c>
      <c r="Z106" s="59" t="str">
        <f t="shared" si="236"/>
        <v/>
      </c>
      <c r="AA106" s="59" t="str">
        <f t="shared" si="236"/>
        <v/>
      </c>
      <c r="AB106" s="59" t="str">
        <f t="shared" si="236"/>
        <v/>
      </c>
      <c r="AC106" s="59" t="str">
        <f t="shared" si="236"/>
        <v/>
      </c>
      <c r="AD106" s="59" t="str">
        <f t="shared" si="236"/>
        <v/>
      </c>
      <c r="AE106" s="59" t="str">
        <f t="shared" si="236"/>
        <v/>
      </c>
      <c r="AF106" s="59" t="str">
        <f t="shared" si="236"/>
        <v/>
      </c>
      <c r="AG106" s="59" t="str">
        <f t="shared" si="236"/>
        <v/>
      </c>
      <c r="AH106" s="59" t="str">
        <f t="shared" si="236"/>
        <v/>
      </c>
      <c r="AI106" s="59" t="str">
        <f t="shared" si="236"/>
        <v/>
      </c>
      <c r="AJ106" s="59" t="str">
        <f t="shared" si="236"/>
        <v/>
      </c>
      <c r="AK106" s="59" t="str">
        <f t="shared" si="236"/>
        <v/>
      </c>
      <c r="AL106" s="59" t="str">
        <f t="shared" si="236"/>
        <v/>
      </c>
      <c r="AM106" s="59" t="str">
        <f t="shared" si="236"/>
        <v/>
      </c>
      <c r="AN106" s="59" t="str">
        <f t="shared" si="236"/>
        <v/>
      </c>
      <c r="AO106" s="59" t="str">
        <f t="shared" ref="AO106:BT106" si="237">IF(OR(AO104=0,AO104="***"),"",IF(AO$43&lt;22.25,"",IF(AO$43&gt;29,AN106,SUM(AN106,AO104,-AN104))))</f>
        <v/>
      </c>
      <c r="AP106" s="59" t="str">
        <f t="shared" si="237"/>
        <v/>
      </c>
      <c r="AQ106" s="59" t="str">
        <f t="shared" si="237"/>
        <v/>
      </c>
      <c r="AR106" s="59" t="str">
        <f t="shared" si="237"/>
        <v/>
      </c>
      <c r="AS106" s="59" t="str">
        <f t="shared" si="237"/>
        <v/>
      </c>
      <c r="AT106" s="59" t="str">
        <f t="shared" si="237"/>
        <v/>
      </c>
      <c r="AU106" s="59" t="str">
        <f t="shared" si="237"/>
        <v/>
      </c>
      <c r="AV106" s="59" t="str">
        <f t="shared" si="237"/>
        <v/>
      </c>
      <c r="AW106" s="59" t="str">
        <f t="shared" si="237"/>
        <v/>
      </c>
      <c r="AX106" s="59" t="str">
        <f t="shared" si="237"/>
        <v/>
      </c>
      <c r="AY106" s="59" t="str">
        <f t="shared" si="237"/>
        <v/>
      </c>
      <c r="AZ106" s="59" t="str">
        <f t="shared" si="237"/>
        <v/>
      </c>
      <c r="BA106" s="59" t="str">
        <f t="shared" si="237"/>
        <v/>
      </c>
      <c r="BB106" s="59" t="str">
        <f t="shared" si="237"/>
        <v/>
      </c>
      <c r="BC106" s="59" t="str">
        <f t="shared" si="237"/>
        <v/>
      </c>
      <c r="BD106" s="59" t="str">
        <f t="shared" si="237"/>
        <v/>
      </c>
      <c r="BE106" s="59" t="str">
        <f t="shared" si="237"/>
        <v/>
      </c>
      <c r="BF106" s="59" t="str">
        <f t="shared" si="237"/>
        <v/>
      </c>
      <c r="BG106" s="59" t="str">
        <f t="shared" si="237"/>
        <v/>
      </c>
      <c r="BH106" s="59" t="str">
        <f t="shared" si="237"/>
        <v/>
      </c>
      <c r="BI106" s="60" t="str">
        <f t="shared" si="237"/>
        <v/>
      </c>
      <c r="BJ106" s="59">
        <f t="shared" si="237"/>
        <v>0</v>
      </c>
      <c r="BK106" s="59">
        <f t="shared" si="237"/>
        <v>0.25</v>
      </c>
      <c r="BL106" s="59">
        <f t="shared" si="237"/>
        <v>0.5</v>
      </c>
      <c r="BM106" s="59">
        <f t="shared" si="237"/>
        <v>0.75</v>
      </c>
      <c r="BN106" s="59">
        <f t="shared" si="237"/>
        <v>1</v>
      </c>
      <c r="BO106" s="59">
        <f t="shared" si="237"/>
        <v>1.25</v>
      </c>
      <c r="BP106" s="59">
        <f t="shared" si="237"/>
        <v>1.5</v>
      </c>
      <c r="BQ106" s="59">
        <f t="shared" si="237"/>
        <v>1.75</v>
      </c>
      <c r="BR106" s="59">
        <f t="shared" si="237"/>
        <v>2</v>
      </c>
      <c r="BS106" s="59">
        <f t="shared" si="237"/>
        <v>2.25</v>
      </c>
      <c r="BT106" s="59">
        <f t="shared" si="237"/>
        <v>2.5</v>
      </c>
      <c r="BU106" s="59">
        <f t="shared" ref="BU106:DA106" si="238">IF(OR(BU104=0,BU104="***"),"",IF(BU$43&lt;22.25,"",IF(BU$43&gt;29,BT106,SUM(BT106,BU104,-BT104))))</f>
        <v>2.75</v>
      </c>
      <c r="BV106" s="59">
        <f t="shared" si="238"/>
        <v>3</v>
      </c>
      <c r="BW106" s="59">
        <f t="shared" si="238"/>
        <v>3.25</v>
      </c>
      <c r="BX106" s="59">
        <f t="shared" si="238"/>
        <v>3.5</v>
      </c>
      <c r="BY106" s="59">
        <f t="shared" si="238"/>
        <v>3.75</v>
      </c>
      <c r="BZ106" s="59">
        <f t="shared" si="238"/>
        <v>4</v>
      </c>
      <c r="CA106" s="59">
        <f t="shared" si="238"/>
        <v>4.25</v>
      </c>
      <c r="CB106" s="59">
        <f t="shared" si="238"/>
        <v>4.25</v>
      </c>
      <c r="CC106" s="59">
        <f t="shared" si="238"/>
        <v>4.25</v>
      </c>
      <c r="CD106" s="59">
        <f t="shared" si="238"/>
        <v>4.5</v>
      </c>
      <c r="CE106" s="59">
        <f t="shared" si="238"/>
        <v>4.75</v>
      </c>
      <c r="CF106" s="59">
        <f t="shared" si="238"/>
        <v>5</v>
      </c>
      <c r="CG106" s="59">
        <f t="shared" si="238"/>
        <v>5.25</v>
      </c>
      <c r="CH106" s="59">
        <f t="shared" si="238"/>
        <v>5.5</v>
      </c>
      <c r="CI106" s="59">
        <f t="shared" si="238"/>
        <v>5.75</v>
      </c>
      <c r="CJ106" s="59">
        <f t="shared" si="238"/>
        <v>6</v>
      </c>
      <c r="CK106" s="59">
        <f t="shared" si="238"/>
        <v>6.25</v>
      </c>
      <c r="CL106" s="59">
        <f t="shared" si="238"/>
        <v>6.25</v>
      </c>
      <c r="CM106" s="59">
        <f t="shared" si="238"/>
        <v>6.25</v>
      </c>
      <c r="CN106" s="59">
        <f t="shared" si="238"/>
        <v>6.25</v>
      </c>
      <c r="CO106" s="59">
        <f t="shared" si="238"/>
        <v>6.25</v>
      </c>
      <c r="CP106" s="59">
        <f t="shared" si="238"/>
        <v>6.25</v>
      </c>
      <c r="CQ106" s="59">
        <f t="shared" si="238"/>
        <v>6.25</v>
      </c>
      <c r="CR106" s="59">
        <f t="shared" si="238"/>
        <v>6.25</v>
      </c>
      <c r="CS106" s="59">
        <f t="shared" si="238"/>
        <v>6.25</v>
      </c>
      <c r="CT106" s="59">
        <f t="shared" si="238"/>
        <v>6.25</v>
      </c>
      <c r="CU106" s="59">
        <f t="shared" si="238"/>
        <v>6.25</v>
      </c>
      <c r="CV106" s="59">
        <f t="shared" si="238"/>
        <v>6.25</v>
      </c>
      <c r="CW106" s="59">
        <f t="shared" si="238"/>
        <v>6.25</v>
      </c>
      <c r="CX106" s="59">
        <f t="shared" si="238"/>
        <v>6.25</v>
      </c>
      <c r="CY106" s="59">
        <f t="shared" si="238"/>
        <v>6.25</v>
      </c>
      <c r="CZ106" s="59">
        <f t="shared" si="238"/>
        <v>6.25</v>
      </c>
      <c r="DA106" s="59">
        <f t="shared" si="238"/>
        <v>6.25</v>
      </c>
      <c r="DB106" s="110"/>
    </row>
    <row r="107" spans="2:106" ht="14.1" customHeight="1">
      <c r="B107" s="61">
        <f>ROUND((DAY(D107)*24*60+HOUR(D107)*60+MINUTE(D107))/60,2)</f>
        <v>14</v>
      </c>
      <c r="C107" s="62">
        <f>ROUND((DAY(F107)*24*60+HOUR(F107)*60+MINUTE(F107))/60,2)</f>
        <v>22.75</v>
      </c>
      <c r="D107" s="63">
        <f>D104+TIME(0,15,0)</f>
        <v>0.58333333333333326</v>
      </c>
      <c r="E107" s="64" t="s">
        <v>96</v>
      </c>
      <c r="F107" s="65">
        <f>F104+TIME(0,15,0)</f>
        <v>0.94791666666666596</v>
      </c>
      <c r="G107" s="66" t="s">
        <v>43</v>
      </c>
      <c r="H107" s="67">
        <f t="shared" si="126"/>
        <v>61</v>
      </c>
      <c r="I107" s="71" t="str">
        <f t="shared" ref="I107:BT107" si="239">IF(I$43&lt;$B107,"***",IF(I$43=$B107,0,IF(I$42=1,H107,H107+0.25)))</f>
        <v>***</v>
      </c>
      <c r="J107" s="68" t="str">
        <f t="shared" si="239"/>
        <v>***</v>
      </c>
      <c r="K107" s="68" t="str">
        <f t="shared" si="239"/>
        <v>***</v>
      </c>
      <c r="L107" s="68" t="str">
        <f t="shared" si="239"/>
        <v>***</v>
      </c>
      <c r="M107" s="68" t="str">
        <f t="shared" si="239"/>
        <v>***</v>
      </c>
      <c r="N107" s="68" t="str">
        <f t="shared" si="239"/>
        <v>***</v>
      </c>
      <c r="O107" s="68" t="str">
        <f t="shared" si="239"/>
        <v>***</v>
      </c>
      <c r="P107" s="68" t="str">
        <f t="shared" si="239"/>
        <v>***</v>
      </c>
      <c r="Q107" s="68" t="str">
        <f t="shared" si="239"/>
        <v>***</v>
      </c>
      <c r="R107" s="68" t="str">
        <f t="shared" si="239"/>
        <v>***</v>
      </c>
      <c r="S107" s="68" t="str">
        <f t="shared" si="239"/>
        <v>***</v>
      </c>
      <c r="T107" s="68" t="str">
        <f t="shared" si="239"/>
        <v>***</v>
      </c>
      <c r="U107" s="68" t="str">
        <f t="shared" si="239"/>
        <v>***</v>
      </c>
      <c r="V107" s="68" t="str">
        <f t="shared" si="239"/>
        <v>***</v>
      </c>
      <c r="W107" s="68" t="str">
        <f t="shared" si="239"/>
        <v>***</v>
      </c>
      <c r="X107" s="68" t="str">
        <f t="shared" si="239"/>
        <v>***</v>
      </c>
      <c r="Y107" s="68" t="str">
        <f t="shared" si="239"/>
        <v>***</v>
      </c>
      <c r="Z107" s="68" t="str">
        <f t="shared" si="239"/>
        <v>***</v>
      </c>
      <c r="AA107" s="68" t="str">
        <f t="shared" si="239"/>
        <v>***</v>
      </c>
      <c r="AB107" s="68" t="str">
        <f t="shared" si="239"/>
        <v>***</v>
      </c>
      <c r="AC107" s="68">
        <f t="shared" si="239"/>
        <v>0</v>
      </c>
      <c r="AD107" s="68">
        <f t="shared" si="239"/>
        <v>0.25</v>
      </c>
      <c r="AE107" s="68">
        <f t="shared" si="239"/>
        <v>0.5</v>
      </c>
      <c r="AF107" s="68">
        <f t="shared" si="239"/>
        <v>0.75</v>
      </c>
      <c r="AG107" s="68">
        <f t="shared" si="239"/>
        <v>1</v>
      </c>
      <c r="AH107" s="68">
        <f t="shared" si="239"/>
        <v>1.25</v>
      </c>
      <c r="AI107" s="68">
        <f t="shared" si="239"/>
        <v>1.5</v>
      </c>
      <c r="AJ107" s="68">
        <f t="shared" si="239"/>
        <v>1.75</v>
      </c>
      <c r="AK107" s="68">
        <f t="shared" si="239"/>
        <v>2</v>
      </c>
      <c r="AL107" s="68">
        <f t="shared" si="239"/>
        <v>2.25</v>
      </c>
      <c r="AM107" s="68">
        <f t="shared" si="239"/>
        <v>2.5</v>
      </c>
      <c r="AN107" s="68">
        <f t="shared" si="239"/>
        <v>2.75</v>
      </c>
      <c r="AO107" s="68">
        <f t="shared" si="239"/>
        <v>3</v>
      </c>
      <c r="AP107" s="68">
        <f t="shared" si="239"/>
        <v>3.25</v>
      </c>
      <c r="AQ107" s="68">
        <f t="shared" si="239"/>
        <v>3.5</v>
      </c>
      <c r="AR107" s="68">
        <f t="shared" si="239"/>
        <v>3.75</v>
      </c>
      <c r="AS107" s="68">
        <f t="shared" si="239"/>
        <v>3.75</v>
      </c>
      <c r="AT107" s="68">
        <f t="shared" si="239"/>
        <v>4</v>
      </c>
      <c r="AU107" s="68">
        <f t="shared" si="239"/>
        <v>4.25</v>
      </c>
      <c r="AV107" s="68">
        <f t="shared" si="239"/>
        <v>4.5</v>
      </c>
      <c r="AW107" s="68">
        <f t="shared" si="239"/>
        <v>4.75</v>
      </c>
      <c r="AX107" s="68">
        <f t="shared" si="239"/>
        <v>5</v>
      </c>
      <c r="AY107" s="68">
        <f t="shared" si="239"/>
        <v>5.25</v>
      </c>
      <c r="AZ107" s="68">
        <f t="shared" si="239"/>
        <v>5.25</v>
      </c>
      <c r="BA107" s="68">
        <f t="shared" si="239"/>
        <v>5.25</v>
      </c>
      <c r="BB107" s="68">
        <f t="shared" si="239"/>
        <v>5.5</v>
      </c>
      <c r="BC107" s="68">
        <f t="shared" si="239"/>
        <v>5.75</v>
      </c>
      <c r="BD107" s="68">
        <f t="shared" si="239"/>
        <v>6</v>
      </c>
      <c r="BE107" s="68">
        <f t="shared" si="239"/>
        <v>6.25</v>
      </c>
      <c r="BF107" s="68">
        <f t="shared" si="239"/>
        <v>6.5</v>
      </c>
      <c r="BG107" s="68">
        <f t="shared" si="239"/>
        <v>6.75</v>
      </c>
      <c r="BH107" s="68">
        <f t="shared" si="239"/>
        <v>7</v>
      </c>
      <c r="BI107" s="69">
        <f t="shared" si="239"/>
        <v>7.25</v>
      </c>
      <c r="BJ107" s="68">
        <f t="shared" si="239"/>
        <v>7.25</v>
      </c>
      <c r="BK107" s="68">
        <f t="shared" si="239"/>
        <v>7.5</v>
      </c>
      <c r="BL107" s="68">
        <f t="shared" si="239"/>
        <v>7.75</v>
      </c>
      <c r="BM107" s="68">
        <f t="shared" si="239"/>
        <v>8</v>
      </c>
      <c r="BN107" s="68">
        <f t="shared" si="239"/>
        <v>8.25</v>
      </c>
      <c r="BO107" s="68">
        <f t="shared" si="239"/>
        <v>8.5</v>
      </c>
      <c r="BP107" s="68">
        <f t="shared" si="239"/>
        <v>8.75</v>
      </c>
      <c r="BQ107" s="68">
        <f t="shared" si="239"/>
        <v>9</v>
      </c>
      <c r="BR107" s="68">
        <f t="shared" si="239"/>
        <v>9.25</v>
      </c>
      <c r="BS107" s="68">
        <f t="shared" si="239"/>
        <v>9.5</v>
      </c>
      <c r="BT107" s="68">
        <f t="shared" si="239"/>
        <v>9.75</v>
      </c>
      <c r="BU107" s="68">
        <f t="shared" ref="BU107:DA107" si="240">IF(BU$43&lt;$B107,"***",IF(BU$43=$B107,0,IF(BU$42=1,BT107,BT107+0.25)))</f>
        <v>10</v>
      </c>
      <c r="BV107" s="68">
        <f t="shared" si="240"/>
        <v>10.25</v>
      </c>
      <c r="BW107" s="68">
        <f t="shared" si="240"/>
        <v>10.5</v>
      </c>
      <c r="BX107" s="68">
        <f t="shared" si="240"/>
        <v>10.75</v>
      </c>
      <c r="BY107" s="68">
        <f t="shared" si="240"/>
        <v>11</v>
      </c>
      <c r="BZ107" s="68">
        <f t="shared" si="240"/>
        <v>11.25</v>
      </c>
      <c r="CA107" s="68">
        <f t="shared" si="240"/>
        <v>11.5</v>
      </c>
      <c r="CB107" s="68">
        <f t="shared" si="240"/>
        <v>11.5</v>
      </c>
      <c r="CC107" s="68">
        <f t="shared" si="240"/>
        <v>11.5</v>
      </c>
      <c r="CD107" s="68">
        <f t="shared" si="240"/>
        <v>11.75</v>
      </c>
      <c r="CE107" s="68">
        <f t="shared" si="240"/>
        <v>12</v>
      </c>
      <c r="CF107" s="68">
        <f t="shared" si="240"/>
        <v>12.25</v>
      </c>
      <c r="CG107" s="68">
        <f t="shared" si="240"/>
        <v>12.5</v>
      </c>
      <c r="CH107" s="68">
        <f t="shared" si="240"/>
        <v>12.75</v>
      </c>
      <c r="CI107" s="68">
        <f t="shared" si="240"/>
        <v>13</v>
      </c>
      <c r="CJ107" s="68">
        <f t="shared" si="240"/>
        <v>13.25</v>
      </c>
      <c r="CK107" s="68">
        <f t="shared" si="240"/>
        <v>13.5</v>
      </c>
      <c r="CL107" s="68">
        <f t="shared" si="240"/>
        <v>13.75</v>
      </c>
      <c r="CM107" s="68">
        <f t="shared" si="240"/>
        <v>14</v>
      </c>
      <c r="CN107" s="68">
        <f t="shared" si="240"/>
        <v>14.25</v>
      </c>
      <c r="CO107" s="68">
        <f t="shared" si="240"/>
        <v>14.5</v>
      </c>
      <c r="CP107" s="68">
        <f t="shared" si="240"/>
        <v>14.75</v>
      </c>
      <c r="CQ107" s="68">
        <f t="shared" si="240"/>
        <v>15</v>
      </c>
      <c r="CR107" s="68">
        <f t="shared" si="240"/>
        <v>15.25</v>
      </c>
      <c r="CS107" s="68">
        <f t="shared" si="240"/>
        <v>15.5</v>
      </c>
      <c r="CT107" s="68">
        <f t="shared" si="240"/>
        <v>15.75</v>
      </c>
      <c r="CU107" s="68">
        <f t="shared" si="240"/>
        <v>16</v>
      </c>
      <c r="CV107" s="68">
        <f t="shared" si="240"/>
        <v>16.25</v>
      </c>
      <c r="CW107" s="68">
        <f t="shared" si="240"/>
        <v>16.5</v>
      </c>
      <c r="CX107" s="68">
        <f t="shared" si="240"/>
        <v>16.75</v>
      </c>
      <c r="CY107" s="68">
        <f t="shared" si="240"/>
        <v>17</v>
      </c>
      <c r="CZ107" s="68">
        <f t="shared" si="240"/>
        <v>17</v>
      </c>
      <c r="DA107" s="68">
        <f t="shared" si="240"/>
        <v>17</v>
      </c>
      <c r="DB107" s="111"/>
    </row>
    <row r="108" spans="2:106" ht="14.1" customHeight="1">
      <c r="B108" s="31"/>
      <c r="C108" s="32"/>
      <c r="D108" s="33"/>
      <c r="E108" s="4"/>
      <c r="F108" s="34"/>
      <c r="G108" s="5" t="s">
        <v>32</v>
      </c>
      <c r="H108" s="35">
        <f t="shared" si="126"/>
        <v>62</v>
      </c>
      <c r="I108" s="54" t="str">
        <f t="shared" ref="I108:AN108" si="241">IF(I107="***","",IF(I107&gt;$G$45,INT((I107-$G$45)/0.25)*0.25,0))</f>
        <v/>
      </c>
      <c r="J108" s="30" t="str">
        <f t="shared" si="241"/>
        <v/>
      </c>
      <c r="K108" s="30" t="str">
        <f t="shared" si="241"/>
        <v/>
      </c>
      <c r="L108" s="30" t="str">
        <f t="shared" si="241"/>
        <v/>
      </c>
      <c r="M108" s="30" t="str">
        <f t="shared" si="241"/>
        <v/>
      </c>
      <c r="N108" s="30" t="str">
        <f t="shared" si="241"/>
        <v/>
      </c>
      <c r="O108" s="30" t="str">
        <f t="shared" si="241"/>
        <v/>
      </c>
      <c r="P108" s="30" t="str">
        <f t="shared" si="241"/>
        <v/>
      </c>
      <c r="Q108" s="30" t="str">
        <f t="shared" si="241"/>
        <v/>
      </c>
      <c r="R108" s="30" t="str">
        <f t="shared" si="241"/>
        <v/>
      </c>
      <c r="S108" s="30" t="str">
        <f t="shared" si="241"/>
        <v/>
      </c>
      <c r="T108" s="30" t="str">
        <f t="shared" si="241"/>
        <v/>
      </c>
      <c r="U108" s="30" t="str">
        <f t="shared" si="241"/>
        <v/>
      </c>
      <c r="V108" s="30" t="str">
        <f t="shared" si="241"/>
        <v/>
      </c>
      <c r="W108" s="30" t="str">
        <f t="shared" si="241"/>
        <v/>
      </c>
      <c r="X108" s="30" t="str">
        <f t="shared" si="241"/>
        <v/>
      </c>
      <c r="Y108" s="30" t="str">
        <f t="shared" si="241"/>
        <v/>
      </c>
      <c r="Z108" s="30" t="str">
        <f t="shared" si="241"/>
        <v/>
      </c>
      <c r="AA108" s="30" t="str">
        <f t="shared" si="241"/>
        <v/>
      </c>
      <c r="AB108" s="30" t="str">
        <f t="shared" si="241"/>
        <v/>
      </c>
      <c r="AC108" s="30">
        <f t="shared" si="241"/>
        <v>0</v>
      </c>
      <c r="AD108" s="30">
        <f t="shared" si="241"/>
        <v>0</v>
      </c>
      <c r="AE108" s="30">
        <f t="shared" si="241"/>
        <v>0</v>
      </c>
      <c r="AF108" s="30">
        <f t="shared" si="241"/>
        <v>0</v>
      </c>
      <c r="AG108" s="30">
        <f t="shared" si="241"/>
        <v>0</v>
      </c>
      <c r="AH108" s="30">
        <f t="shared" si="241"/>
        <v>0</v>
      </c>
      <c r="AI108" s="30">
        <f t="shared" si="241"/>
        <v>0</v>
      </c>
      <c r="AJ108" s="30">
        <f t="shared" si="241"/>
        <v>0</v>
      </c>
      <c r="AK108" s="30">
        <f t="shared" si="241"/>
        <v>0</v>
      </c>
      <c r="AL108" s="30">
        <f t="shared" si="241"/>
        <v>0</v>
      </c>
      <c r="AM108" s="30">
        <f t="shared" si="241"/>
        <v>0</v>
      </c>
      <c r="AN108" s="30">
        <f t="shared" si="241"/>
        <v>0</v>
      </c>
      <c r="AO108" s="30">
        <f t="shared" ref="AO108:BT108" si="242">IF(AO107="***","",IF(AO107&gt;$G$45,INT((AO107-$G$45)/0.25)*0.25,0))</f>
        <v>0</v>
      </c>
      <c r="AP108" s="30">
        <f t="shared" si="242"/>
        <v>0</v>
      </c>
      <c r="AQ108" s="30">
        <f t="shared" si="242"/>
        <v>0</v>
      </c>
      <c r="AR108" s="30">
        <f t="shared" si="242"/>
        <v>0</v>
      </c>
      <c r="AS108" s="30">
        <f t="shared" si="242"/>
        <v>0</v>
      </c>
      <c r="AT108" s="30">
        <f t="shared" si="242"/>
        <v>0</v>
      </c>
      <c r="AU108" s="30">
        <f t="shared" si="242"/>
        <v>0</v>
      </c>
      <c r="AV108" s="30">
        <f t="shared" si="242"/>
        <v>0</v>
      </c>
      <c r="AW108" s="30">
        <f t="shared" si="242"/>
        <v>0</v>
      </c>
      <c r="AX108" s="30">
        <f t="shared" si="242"/>
        <v>0</v>
      </c>
      <c r="AY108" s="30">
        <f t="shared" si="242"/>
        <v>0</v>
      </c>
      <c r="AZ108" s="30">
        <f t="shared" si="242"/>
        <v>0</v>
      </c>
      <c r="BA108" s="30">
        <f t="shared" si="242"/>
        <v>0</v>
      </c>
      <c r="BB108" s="30">
        <f t="shared" si="242"/>
        <v>0</v>
      </c>
      <c r="BC108" s="30">
        <f t="shared" si="242"/>
        <v>0</v>
      </c>
      <c r="BD108" s="30">
        <f t="shared" si="242"/>
        <v>0</v>
      </c>
      <c r="BE108" s="30">
        <f t="shared" si="242"/>
        <v>0</v>
      </c>
      <c r="BF108" s="30">
        <f t="shared" si="242"/>
        <v>0</v>
      </c>
      <c r="BG108" s="30">
        <f t="shared" si="242"/>
        <v>0</v>
      </c>
      <c r="BH108" s="30">
        <f t="shared" si="242"/>
        <v>0</v>
      </c>
      <c r="BI108" s="45">
        <f t="shared" si="242"/>
        <v>0</v>
      </c>
      <c r="BJ108" s="30">
        <f t="shared" si="242"/>
        <v>0</v>
      </c>
      <c r="BK108" s="30">
        <f t="shared" si="242"/>
        <v>0</v>
      </c>
      <c r="BL108" s="30">
        <f t="shared" si="242"/>
        <v>0</v>
      </c>
      <c r="BM108" s="30">
        <f t="shared" si="242"/>
        <v>0.25</v>
      </c>
      <c r="BN108" s="30">
        <f t="shared" si="242"/>
        <v>0.5</v>
      </c>
      <c r="BO108" s="30">
        <f t="shared" si="242"/>
        <v>0.75</v>
      </c>
      <c r="BP108" s="30">
        <f t="shared" si="242"/>
        <v>1</v>
      </c>
      <c r="BQ108" s="30">
        <f t="shared" si="242"/>
        <v>1.25</v>
      </c>
      <c r="BR108" s="30">
        <f t="shared" si="242"/>
        <v>1.5</v>
      </c>
      <c r="BS108" s="30">
        <f t="shared" si="242"/>
        <v>1.75</v>
      </c>
      <c r="BT108" s="30">
        <f t="shared" si="242"/>
        <v>2</v>
      </c>
      <c r="BU108" s="30">
        <f t="shared" ref="BU108:CZ108" si="243">IF(BU107="***","",IF(BU107&gt;$G$45,INT((BU107-$G$45)/0.25)*0.25,0))</f>
        <v>2.25</v>
      </c>
      <c r="BV108" s="30">
        <f t="shared" si="243"/>
        <v>2.5</v>
      </c>
      <c r="BW108" s="30">
        <f t="shared" si="243"/>
        <v>2.75</v>
      </c>
      <c r="BX108" s="30">
        <f t="shared" si="243"/>
        <v>3</v>
      </c>
      <c r="BY108" s="30">
        <f t="shared" si="243"/>
        <v>3.25</v>
      </c>
      <c r="BZ108" s="30">
        <f t="shared" si="243"/>
        <v>3.5</v>
      </c>
      <c r="CA108" s="30">
        <f t="shared" si="243"/>
        <v>3.75</v>
      </c>
      <c r="CB108" s="30">
        <f t="shared" si="243"/>
        <v>3.75</v>
      </c>
      <c r="CC108" s="30">
        <f t="shared" si="243"/>
        <v>3.75</v>
      </c>
      <c r="CD108" s="30">
        <f t="shared" si="243"/>
        <v>4</v>
      </c>
      <c r="CE108" s="30">
        <f t="shared" si="243"/>
        <v>4.25</v>
      </c>
      <c r="CF108" s="30">
        <f t="shared" si="243"/>
        <v>4.5</v>
      </c>
      <c r="CG108" s="30">
        <f t="shared" si="243"/>
        <v>4.75</v>
      </c>
      <c r="CH108" s="30">
        <f t="shared" si="243"/>
        <v>5</v>
      </c>
      <c r="CI108" s="30">
        <f t="shared" si="243"/>
        <v>5.25</v>
      </c>
      <c r="CJ108" s="30">
        <f t="shared" si="243"/>
        <v>5.5</v>
      </c>
      <c r="CK108" s="30">
        <f t="shared" si="243"/>
        <v>5.75</v>
      </c>
      <c r="CL108" s="30">
        <f t="shared" si="243"/>
        <v>6</v>
      </c>
      <c r="CM108" s="30">
        <f t="shared" si="243"/>
        <v>6.25</v>
      </c>
      <c r="CN108" s="30">
        <f t="shared" si="243"/>
        <v>6.5</v>
      </c>
      <c r="CO108" s="30">
        <f t="shared" si="243"/>
        <v>6.75</v>
      </c>
      <c r="CP108" s="30">
        <f t="shared" si="243"/>
        <v>7</v>
      </c>
      <c r="CQ108" s="30">
        <f t="shared" si="243"/>
        <v>7.25</v>
      </c>
      <c r="CR108" s="30">
        <f t="shared" si="243"/>
        <v>7.5</v>
      </c>
      <c r="CS108" s="30">
        <f t="shared" si="243"/>
        <v>7.75</v>
      </c>
      <c r="CT108" s="30">
        <f t="shared" si="243"/>
        <v>8</v>
      </c>
      <c r="CU108" s="30">
        <f t="shared" si="243"/>
        <v>8.25</v>
      </c>
      <c r="CV108" s="30">
        <f t="shared" si="243"/>
        <v>8.5</v>
      </c>
      <c r="CW108" s="30">
        <f t="shared" si="243"/>
        <v>8.75</v>
      </c>
      <c r="CX108" s="30">
        <f t="shared" si="243"/>
        <v>9</v>
      </c>
      <c r="CY108" s="30">
        <f t="shared" si="243"/>
        <v>9.25</v>
      </c>
      <c r="CZ108" s="30">
        <f t="shared" si="243"/>
        <v>9.25</v>
      </c>
      <c r="DA108" s="30">
        <f>IF(DA107="***","",IF(DA107&gt;$G$45,INT((DA107-$G$45)/0.25)*0.25,0))</f>
        <v>9.25</v>
      </c>
      <c r="DB108" s="109"/>
    </row>
    <row r="109" spans="2:106" ht="14.1" customHeight="1">
      <c r="B109" s="55"/>
      <c r="C109" s="56"/>
      <c r="D109" s="33"/>
      <c r="E109" s="4"/>
      <c r="F109" s="34"/>
      <c r="G109" s="57" t="s">
        <v>33</v>
      </c>
      <c r="H109" s="58">
        <f t="shared" si="126"/>
        <v>63</v>
      </c>
      <c r="I109" s="70" t="str">
        <f t="shared" ref="I109:AN109" si="244">IF(OR(I107=0,I107="***"),"",IF(I$43&lt;22.25,"",IF(I$43&gt;29,H109,SUM(H109,I107,-H107))))</f>
        <v/>
      </c>
      <c r="J109" s="59" t="str">
        <f t="shared" si="244"/>
        <v/>
      </c>
      <c r="K109" s="59" t="str">
        <f t="shared" si="244"/>
        <v/>
      </c>
      <c r="L109" s="59" t="str">
        <f t="shared" si="244"/>
        <v/>
      </c>
      <c r="M109" s="59" t="str">
        <f t="shared" si="244"/>
        <v/>
      </c>
      <c r="N109" s="59" t="str">
        <f t="shared" si="244"/>
        <v/>
      </c>
      <c r="O109" s="59" t="str">
        <f t="shared" si="244"/>
        <v/>
      </c>
      <c r="P109" s="59" t="str">
        <f t="shared" si="244"/>
        <v/>
      </c>
      <c r="Q109" s="59" t="str">
        <f t="shared" si="244"/>
        <v/>
      </c>
      <c r="R109" s="59" t="str">
        <f t="shared" si="244"/>
        <v/>
      </c>
      <c r="S109" s="59" t="str">
        <f t="shared" si="244"/>
        <v/>
      </c>
      <c r="T109" s="59" t="str">
        <f t="shared" si="244"/>
        <v/>
      </c>
      <c r="U109" s="59" t="str">
        <f t="shared" si="244"/>
        <v/>
      </c>
      <c r="V109" s="59" t="str">
        <f t="shared" si="244"/>
        <v/>
      </c>
      <c r="W109" s="59" t="str">
        <f t="shared" si="244"/>
        <v/>
      </c>
      <c r="X109" s="59" t="str">
        <f t="shared" si="244"/>
        <v/>
      </c>
      <c r="Y109" s="59" t="str">
        <f t="shared" si="244"/>
        <v/>
      </c>
      <c r="Z109" s="59" t="str">
        <f t="shared" si="244"/>
        <v/>
      </c>
      <c r="AA109" s="59" t="str">
        <f t="shared" si="244"/>
        <v/>
      </c>
      <c r="AB109" s="59" t="str">
        <f t="shared" si="244"/>
        <v/>
      </c>
      <c r="AC109" s="59" t="str">
        <f t="shared" si="244"/>
        <v/>
      </c>
      <c r="AD109" s="59" t="str">
        <f t="shared" si="244"/>
        <v/>
      </c>
      <c r="AE109" s="59" t="str">
        <f t="shared" si="244"/>
        <v/>
      </c>
      <c r="AF109" s="59" t="str">
        <f t="shared" si="244"/>
        <v/>
      </c>
      <c r="AG109" s="59" t="str">
        <f t="shared" si="244"/>
        <v/>
      </c>
      <c r="AH109" s="59" t="str">
        <f t="shared" si="244"/>
        <v/>
      </c>
      <c r="AI109" s="59" t="str">
        <f t="shared" si="244"/>
        <v/>
      </c>
      <c r="AJ109" s="59" t="str">
        <f t="shared" si="244"/>
        <v/>
      </c>
      <c r="AK109" s="59" t="str">
        <f t="shared" si="244"/>
        <v/>
      </c>
      <c r="AL109" s="59" t="str">
        <f t="shared" si="244"/>
        <v/>
      </c>
      <c r="AM109" s="59" t="str">
        <f t="shared" si="244"/>
        <v/>
      </c>
      <c r="AN109" s="59" t="str">
        <f t="shared" si="244"/>
        <v/>
      </c>
      <c r="AO109" s="59" t="str">
        <f t="shared" ref="AO109:BT109" si="245">IF(OR(AO107=0,AO107="***"),"",IF(AO$43&lt;22.25,"",IF(AO$43&gt;29,AN109,SUM(AN109,AO107,-AN107))))</f>
        <v/>
      </c>
      <c r="AP109" s="59" t="str">
        <f t="shared" si="245"/>
        <v/>
      </c>
      <c r="AQ109" s="59" t="str">
        <f t="shared" si="245"/>
        <v/>
      </c>
      <c r="AR109" s="59" t="str">
        <f t="shared" si="245"/>
        <v/>
      </c>
      <c r="AS109" s="59" t="str">
        <f t="shared" si="245"/>
        <v/>
      </c>
      <c r="AT109" s="59" t="str">
        <f t="shared" si="245"/>
        <v/>
      </c>
      <c r="AU109" s="59" t="str">
        <f t="shared" si="245"/>
        <v/>
      </c>
      <c r="AV109" s="59" t="str">
        <f t="shared" si="245"/>
        <v/>
      </c>
      <c r="AW109" s="59" t="str">
        <f t="shared" si="245"/>
        <v/>
      </c>
      <c r="AX109" s="59" t="str">
        <f t="shared" si="245"/>
        <v/>
      </c>
      <c r="AY109" s="59" t="str">
        <f t="shared" si="245"/>
        <v/>
      </c>
      <c r="AZ109" s="59" t="str">
        <f t="shared" si="245"/>
        <v/>
      </c>
      <c r="BA109" s="59" t="str">
        <f t="shared" si="245"/>
        <v/>
      </c>
      <c r="BB109" s="59" t="str">
        <f t="shared" si="245"/>
        <v/>
      </c>
      <c r="BC109" s="59" t="str">
        <f t="shared" si="245"/>
        <v/>
      </c>
      <c r="BD109" s="59" t="str">
        <f t="shared" si="245"/>
        <v/>
      </c>
      <c r="BE109" s="59" t="str">
        <f t="shared" si="245"/>
        <v/>
      </c>
      <c r="BF109" s="59" t="str">
        <f t="shared" si="245"/>
        <v/>
      </c>
      <c r="BG109" s="59" t="str">
        <f t="shared" si="245"/>
        <v/>
      </c>
      <c r="BH109" s="59" t="str">
        <f t="shared" si="245"/>
        <v/>
      </c>
      <c r="BI109" s="60" t="str">
        <f t="shared" si="245"/>
        <v/>
      </c>
      <c r="BJ109" s="59">
        <f t="shared" si="245"/>
        <v>0</v>
      </c>
      <c r="BK109" s="59">
        <f t="shared" si="245"/>
        <v>0.25</v>
      </c>
      <c r="BL109" s="59">
        <f t="shared" si="245"/>
        <v>0.5</v>
      </c>
      <c r="BM109" s="59">
        <f t="shared" si="245"/>
        <v>0.75</v>
      </c>
      <c r="BN109" s="59">
        <f t="shared" si="245"/>
        <v>1</v>
      </c>
      <c r="BO109" s="59">
        <f t="shared" si="245"/>
        <v>1.25</v>
      </c>
      <c r="BP109" s="59">
        <f t="shared" si="245"/>
        <v>1.5</v>
      </c>
      <c r="BQ109" s="59">
        <f t="shared" si="245"/>
        <v>1.75</v>
      </c>
      <c r="BR109" s="59">
        <f t="shared" si="245"/>
        <v>2</v>
      </c>
      <c r="BS109" s="59">
        <f t="shared" si="245"/>
        <v>2.25</v>
      </c>
      <c r="BT109" s="59">
        <f t="shared" si="245"/>
        <v>2.5</v>
      </c>
      <c r="BU109" s="59">
        <f t="shared" ref="BU109:DA109" si="246">IF(OR(BU107=0,BU107="***"),"",IF(BU$43&lt;22.25,"",IF(BU$43&gt;29,BT109,SUM(BT109,BU107,-BT107))))</f>
        <v>2.75</v>
      </c>
      <c r="BV109" s="59">
        <f t="shared" si="246"/>
        <v>3</v>
      </c>
      <c r="BW109" s="59">
        <f t="shared" si="246"/>
        <v>3.25</v>
      </c>
      <c r="BX109" s="59">
        <f t="shared" si="246"/>
        <v>3.5</v>
      </c>
      <c r="BY109" s="59">
        <f t="shared" si="246"/>
        <v>3.75</v>
      </c>
      <c r="BZ109" s="59">
        <f t="shared" si="246"/>
        <v>4</v>
      </c>
      <c r="CA109" s="59">
        <f t="shared" si="246"/>
        <v>4.25</v>
      </c>
      <c r="CB109" s="59">
        <f t="shared" si="246"/>
        <v>4.25</v>
      </c>
      <c r="CC109" s="59">
        <f t="shared" si="246"/>
        <v>4.25</v>
      </c>
      <c r="CD109" s="59">
        <f t="shared" si="246"/>
        <v>4.5</v>
      </c>
      <c r="CE109" s="59">
        <f t="shared" si="246"/>
        <v>4.75</v>
      </c>
      <c r="CF109" s="59">
        <f t="shared" si="246"/>
        <v>5</v>
      </c>
      <c r="CG109" s="59">
        <f t="shared" si="246"/>
        <v>5.25</v>
      </c>
      <c r="CH109" s="59">
        <f t="shared" si="246"/>
        <v>5.5</v>
      </c>
      <c r="CI109" s="59">
        <f t="shared" si="246"/>
        <v>5.75</v>
      </c>
      <c r="CJ109" s="59">
        <f t="shared" si="246"/>
        <v>6</v>
      </c>
      <c r="CK109" s="59">
        <f t="shared" si="246"/>
        <v>6.25</v>
      </c>
      <c r="CL109" s="59">
        <f t="shared" si="246"/>
        <v>6.25</v>
      </c>
      <c r="CM109" s="59">
        <f t="shared" si="246"/>
        <v>6.25</v>
      </c>
      <c r="CN109" s="59">
        <f t="shared" si="246"/>
        <v>6.25</v>
      </c>
      <c r="CO109" s="59">
        <f t="shared" si="246"/>
        <v>6.25</v>
      </c>
      <c r="CP109" s="59">
        <f t="shared" si="246"/>
        <v>6.25</v>
      </c>
      <c r="CQ109" s="59">
        <f t="shared" si="246"/>
        <v>6.25</v>
      </c>
      <c r="CR109" s="59">
        <f t="shared" si="246"/>
        <v>6.25</v>
      </c>
      <c r="CS109" s="59">
        <f t="shared" si="246"/>
        <v>6.25</v>
      </c>
      <c r="CT109" s="59">
        <f t="shared" si="246"/>
        <v>6.25</v>
      </c>
      <c r="CU109" s="59">
        <f t="shared" si="246"/>
        <v>6.25</v>
      </c>
      <c r="CV109" s="59">
        <f t="shared" si="246"/>
        <v>6.25</v>
      </c>
      <c r="CW109" s="59">
        <f t="shared" si="246"/>
        <v>6.25</v>
      </c>
      <c r="CX109" s="59">
        <f t="shared" si="246"/>
        <v>6.25</v>
      </c>
      <c r="CY109" s="59">
        <f t="shared" si="246"/>
        <v>6.25</v>
      </c>
      <c r="CZ109" s="59">
        <f t="shared" si="246"/>
        <v>6.25</v>
      </c>
      <c r="DA109" s="59">
        <f t="shared" si="246"/>
        <v>6.25</v>
      </c>
      <c r="DB109" s="110"/>
    </row>
    <row r="110" spans="2:106" ht="14.1" customHeight="1">
      <c r="B110" s="61">
        <f>ROUND((DAY(D110)*24*60+HOUR(D110)*60+MINUTE(D110))/60,2)</f>
        <v>14.25</v>
      </c>
      <c r="C110" s="62">
        <f>ROUND((DAY(F110)*24*60+HOUR(F110)*60+MINUTE(F110))/60,2)</f>
        <v>23</v>
      </c>
      <c r="D110" s="63">
        <f>D107+TIME(0,15,0)</f>
        <v>0.59374999999999989</v>
      </c>
      <c r="E110" s="64" t="s">
        <v>96</v>
      </c>
      <c r="F110" s="65">
        <f>F107+TIME(0,15,0)</f>
        <v>0.95833333333333259</v>
      </c>
      <c r="G110" s="66" t="s">
        <v>43</v>
      </c>
      <c r="H110" s="67">
        <f t="shared" si="126"/>
        <v>64</v>
      </c>
      <c r="I110" s="71" t="str">
        <f t="shared" ref="I110:BT110" si="247">IF(I$43&lt;$B110,"***",IF(I$43=$B110,0,IF(I$42=1,H110,H110+0.25)))</f>
        <v>***</v>
      </c>
      <c r="J110" s="68" t="str">
        <f t="shared" si="247"/>
        <v>***</v>
      </c>
      <c r="K110" s="68" t="str">
        <f t="shared" si="247"/>
        <v>***</v>
      </c>
      <c r="L110" s="68" t="str">
        <f t="shared" si="247"/>
        <v>***</v>
      </c>
      <c r="M110" s="68" t="str">
        <f t="shared" si="247"/>
        <v>***</v>
      </c>
      <c r="N110" s="68" t="str">
        <f t="shared" si="247"/>
        <v>***</v>
      </c>
      <c r="O110" s="68" t="str">
        <f t="shared" si="247"/>
        <v>***</v>
      </c>
      <c r="P110" s="68" t="str">
        <f t="shared" si="247"/>
        <v>***</v>
      </c>
      <c r="Q110" s="68" t="str">
        <f t="shared" si="247"/>
        <v>***</v>
      </c>
      <c r="R110" s="68" t="str">
        <f t="shared" si="247"/>
        <v>***</v>
      </c>
      <c r="S110" s="68" t="str">
        <f t="shared" si="247"/>
        <v>***</v>
      </c>
      <c r="T110" s="68" t="str">
        <f t="shared" si="247"/>
        <v>***</v>
      </c>
      <c r="U110" s="68" t="str">
        <f t="shared" si="247"/>
        <v>***</v>
      </c>
      <c r="V110" s="68" t="str">
        <f t="shared" si="247"/>
        <v>***</v>
      </c>
      <c r="W110" s="68" t="str">
        <f t="shared" si="247"/>
        <v>***</v>
      </c>
      <c r="X110" s="68" t="str">
        <f t="shared" si="247"/>
        <v>***</v>
      </c>
      <c r="Y110" s="68" t="str">
        <f t="shared" si="247"/>
        <v>***</v>
      </c>
      <c r="Z110" s="68" t="str">
        <f t="shared" si="247"/>
        <v>***</v>
      </c>
      <c r="AA110" s="68" t="str">
        <f t="shared" si="247"/>
        <v>***</v>
      </c>
      <c r="AB110" s="68" t="str">
        <f t="shared" si="247"/>
        <v>***</v>
      </c>
      <c r="AC110" s="68" t="str">
        <f t="shared" si="247"/>
        <v>***</v>
      </c>
      <c r="AD110" s="68">
        <f t="shared" si="247"/>
        <v>0</v>
      </c>
      <c r="AE110" s="68">
        <f t="shared" si="247"/>
        <v>0.25</v>
      </c>
      <c r="AF110" s="68">
        <f t="shared" si="247"/>
        <v>0.5</v>
      </c>
      <c r="AG110" s="68">
        <f t="shared" si="247"/>
        <v>0.75</v>
      </c>
      <c r="AH110" s="68">
        <f t="shared" si="247"/>
        <v>1</v>
      </c>
      <c r="AI110" s="68">
        <f t="shared" si="247"/>
        <v>1.25</v>
      </c>
      <c r="AJ110" s="68">
        <f t="shared" si="247"/>
        <v>1.5</v>
      </c>
      <c r="AK110" s="68">
        <f t="shared" si="247"/>
        <v>1.75</v>
      </c>
      <c r="AL110" s="68">
        <f t="shared" si="247"/>
        <v>2</v>
      </c>
      <c r="AM110" s="68">
        <f t="shared" si="247"/>
        <v>2.25</v>
      </c>
      <c r="AN110" s="68">
        <f t="shared" si="247"/>
        <v>2.5</v>
      </c>
      <c r="AO110" s="68">
        <f t="shared" si="247"/>
        <v>2.75</v>
      </c>
      <c r="AP110" s="68">
        <f t="shared" si="247"/>
        <v>3</v>
      </c>
      <c r="AQ110" s="68">
        <f t="shared" si="247"/>
        <v>3.25</v>
      </c>
      <c r="AR110" s="68">
        <f t="shared" si="247"/>
        <v>3.5</v>
      </c>
      <c r="AS110" s="68">
        <f t="shared" si="247"/>
        <v>3.5</v>
      </c>
      <c r="AT110" s="68">
        <f t="shared" si="247"/>
        <v>3.75</v>
      </c>
      <c r="AU110" s="68">
        <f t="shared" si="247"/>
        <v>4</v>
      </c>
      <c r="AV110" s="68">
        <f t="shared" si="247"/>
        <v>4.25</v>
      </c>
      <c r="AW110" s="68">
        <f t="shared" si="247"/>
        <v>4.5</v>
      </c>
      <c r="AX110" s="68">
        <f t="shared" si="247"/>
        <v>4.75</v>
      </c>
      <c r="AY110" s="68">
        <f t="shared" si="247"/>
        <v>5</v>
      </c>
      <c r="AZ110" s="68">
        <f t="shared" si="247"/>
        <v>5</v>
      </c>
      <c r="BA110" s="68">
        <f t="shared" si="247"/>
        <v>5</v>
      </c>
      <c r="BB110" s="68">
        <f t="shared" si="247"/>
        <v>5.25</v>
      </c>
      <c r="BC110" s="68">
        <f t="shared" si="247"/>
        <v>5.5</v>
      </c>
      <c r="BD110" s="68">
        <f t="shared" si="247"/>
        <v>5.75</v>
      </c>
      <c r="BE110" s="68">
        <f t="shared" si="247"/>
        <v>6</v>
      </c>
      <c r="BF110" s="68">
        <f t="shared" si="247"/>
        <v>6.25</v>
      </c>
      <c r="BG110" s="68">
        <f t="shared" si="247"/>
        <v>6.5</v>
      </c>
      <c r="BH110" s="68">
        <f t="shared" si="247"/>
        <v>6.75</v>
      </c>
      <c r="BI110" s="69">
        <f t="shared" si="247"/>
        <v>7</v>
      </c>
      <c r="BJ110" s="68">
        <f t="shared" si="247"/>
        <v>7</v>
      </c>
      <c r="BK110" s="68">
        <f t="shared" si="247"/>
        <v>7.25</v>
      </c>
      <c r="BL110" s="68">
        <f t="shared" si="247"/>
        <v>7.5</v>
      </c>
      <c r="BM110" s="68">
        <f t="shared" si="247"/>
        <v>7.75</v>
      </c>
      <c r="BN110" s="68">
        <f t="shared" si="247"/>
        <v>8</v>
      </c>
      <c r="BO110" s="68">
        <f t="shared" si="247"/>
        <v>8.25</v>
      </c>
      <c r="BP110" s="68">
        <f t="shared" si="247"/>
        <v>8.5</v>
      </c>
      <c r="BQ110" s="68">
        <f t="shared" si="247"/>
        <v>8.75</v>
      </c>
      <c r="BR110" s="68">
        <f t="shared" si="247"/>
        <v>9</v>
      </c>
      <c r="BS110" s="68">
        <f t="shared" si="247"/>
        <v>9.25</v>
      </c>
      <c r="BT110" s="68">
        <f t="shared" si="247"/>
        <v>9.5</v>
      </c>
      <c r="BU110" s="68">
        <f t="shared" ref="BU110:DA110" si="248">IF(BU$43&lt;$B110,"***",IF(BU$43=$B110,0,IF(BU$42=1,BT110,BT110+0.25)))</f>
        <v>9.75</v>
      </c>
      <c r="BV110" s="68">
        <f t="shared" si="248"/>
        <v>10</v>
      </c>
      <c r="BW110" s="68">
        <f t="shared" si="248"/>
        <v>10.25</v>
      </c>
      <c r="BX110" s="68">
        <f t="shared" si="248"/>
        <v>10.5</v>
      </c>
      <c r="BY110" s="68">
        <f t="shared" si="248"/>
        <v>10.75</v>
      </c>
      <c r="BZ110" s="68">
        <f t="shared" si="248"/>
        <v>11</v>
      </c>
      <c r="CA110" s="68">
        <f t="shared" si="248"/>
        <v>11.25</v>
      </c>
      <c r="CB110" s="68">
        <f t="shared" si="248"/>
        <v>11.25</v>
      </c>
      <c r="CC110" s="68">
        <f t="shared" si="248"/>
        <v>11.25</v>
      </c>
      <c r="CD110" s="68">
        <f t="shared" si="248"/>
        <v>11.5</v>
      </c>
      <c r="CE110" s="68">
        <f t="shared" si="248"/>
        <v>11.75</v>
      </c>
      <c r="CF110" s="68">
        <f t="shared" si="248"/>
        <v>12</v>
      </c>
      <c r="CG110" s="68">
        <f t="shared" si="248"/>
        <v>12.25</v>
      </c>
      <c r="CH110" s="68">
        <f t="shared" si="248"/>
        <v>12.5</v>
      </c>
      <c r="CI110" s="68">
        <f t="shared" si="248"/>
        <v>12.75</v>
      </c>
      <c r="CJ110" s="68">
        <f t="shared" si="248"/>
        <v>13</v>
      </c>
      <c r="CK110" s="68">
        <f t="shared" si="248"/>
        <v>13.25</v>
      </c>
      <c r="CL110" s="68">
        <f t="shared" si="248"/>
        <v>13.5</v>
      </c>
      <c r="CM110" s="68">
        <f t="shared" si="248"/>
        <v>13.75</v>
      </c>
      <c r="CN110" s="68">
        <f t="shared" si="248"/>
        <v>14</v>
      </c>
      <c r="CO110" s="68">
        <f t="shared" si="248"/>
        <v>14.25</v>
      </c>
      <c r="CP110" s="68">
        <f t="shared" si="248"/>
        <v>14.5</v>
      </c>
      <c r="CQ110" s="68">
        <f t="shared" si="248"/>
        <v>14.75</v>
      </c>
      <c r="CR110" s="68">
        <f t="shared" si="248"/>
        <v>15</v>
      </c>
      <c r="CS110" s="68">
        <f t="shared" si="248"/>
        <v>15.25</v>
      </c>
      <c r="CT110" s="68">
        <f t="shared" si="248"/>
        <v>15.5</v>
      </c>
      <c r="CU110" s="68">
        <f t="shared" si="248"/>
        <v>15.75</v>
      </c>
      <c r="CV110" s="68">
        <f t="shared" si="248"/>
        <v>16</v>
      </c>
      <c r="CW110" s="68">
        <f t="shared" si="248"/>
        <v>16.25</v>
      </c>
      <c r="CX110" s="68">
        <f t="shared" si="248"/>
        <v>16.5</v>
      </c>
      <c r="CY110" s="68">
        <f t="shared" si="248"/>
        <v>16.75</v>
      </c>
      <c r="CZ110" s="68">
        <f t="shared" si="248"/>
        <v>16.75</v>
      </c>
      <c r="DA110" s="68">
        <f t="shared" si="248"/>
        <v>16.75</v>
      </c>
      <c r="DB110" s="111"/>
    </row>
    <row r="111" spans="2:106" ht="14.1" customHeight="1">
      <c r="B111" s="31"/>
      <c r="C111" s="32"/>
      <c r="D111" s="33"/>
      <c r="E111" s="4"/>
      <c r="F111" s="34"/>
      <c r="G111" s="5" t="s">
        <v>32</v>
      </c>
      <c r="H111" s="35">
        <f t="shared" si="126"/>
        <v>65</v>
      </c>
      <c r="I111" s="54" t="str">
        <f t="shared" ref="I111:AN111" si="249">IF(I110="***","",IF(I110&gt;$G$45,INT((I110-$G$45)/0.25)*0.25,0))</f>
        <v/>
      </c>
      <c r="J111" s="30" t="str">
        <f t="shared" si="249"/>
        <v/>
      </c>
      <c r="K111" s="30" t="str">
        <f t="shared" si="249"/>
        <v/>
      </c>
      <c r="L111" s="30" t="str">
        <f t="shared" si="249"/>
        <v/>
      </c>
      <c r="M111" s="30" t="str">
        <f t="shared" si="249"/>
        <v/>
      </c>
      <c r="N111" s="30" t="str">
        <f t="shared" si="249"/>
        <v/>
      </c>
      <c r="O111" s="30" t="str">
        <f t="shared" si="249"/>
        <v/>
      </c>
      <c r="P111" s="30" t="str">
        <f t="shared" si="249"/>
        <v/>
      </c>
      <c r="Q111" s="30" t="str">
        <f t="shared" si="249"/>
        <v/>
      </c>
      <c r="R111" s="30" t="str">
        <f t="shared" si="249"/>
        <v/>
      </c>
      <c r="S111" s="30" t="str">
        <f t="shared" si="249"/>
        <v/>
      </c>
      <c r="T111" s="30" t="str">
        <f t="shared" si="249"/>
        <v/>
      </c>
      <c r="U111" s="30" t="str">
        <f t="shared" si="249"/>
        <v/>
      </c>
      <c r="V111" s="30" t="str">
        <f t="shared" si="249"/>
        <v/>
      </c>
      <c r="W111" s="30" t="str">
        <f t="shared" si="249"/>
        <v/>
      </c>
      <c r="X111" s="30" t="str">
        <f t="shared" si="249"/>
        <v/>
      </c>
      <c r="Y111" s="30" t="str">
        <f t="shared" si="249"/>
        <v/>
      </c>
      <c r="Z111" s="30" t="str">
        <f t="shared" si="249"/>
        <v/>
      </c>
      <c r="AA111" s="30" t="str">
        <f t="shared" si="249"/>
        <v/>
      </c>
      <c r="AB111" s="30" t="str">
        <f t="shared" si="249"/>
        <v/>
      </c>
      <c r="AC111" s="30" t="str">
        <f t="shared" si="249"/>
        <v/>
      </c>
      <c r="AD111" s="30">
        <f t="shared" si="249"/>
        <v>0</v>
      </c>
      <c r="AE111" s="30">
        <f t="shared" si="249"/>
        <v>0</v>
      </c>
      <c r="AF111" s="30">
        <f t="shared" si="249"/>
        <v>0</v>
      </c>
      <c r="AG111" s="30">
        <f t="shared" si="249"/>
        <v>0</v>
      </c>
      <c r="AH111" s="30">
        <f t="shared" si="249"/>
        <v>0</v>
      </c>
      <c r="AI111" s="30">
        <f t="shared" si="249"/>
        <v>0</v>
      </c>
      <c r="AJ111" s="30">
        <f t="shared" si="249"/>
        <v>0</v>
      </c>
      <c r="AK111" s="30">
        <f t="shared" si="249"/>
        <v>0</v>
      </c>
      <c r="AL111" s="30">
        <f t="shared" si="249"/>
        <v>0</v>
      </c>
      <c r="AM111" s="30">
        <f t="shared" si="249"/>
        <v>0</v>
      </c>
      <c r="AN111" s="30">
        <f t="shared" si="249"/>
        <v>0</v>
      </c>
      <c r="AO111" s="30">
        <f t="shared" ref="AO111:BT111" si="250">IF(AO110="***","",IF(AO110&gt;$G$45,INT((AO110-$G$45)/0.25)*0.25,0))</f>
        <v>0</v>
      </c>
      <c r="AP111" s="30">
        <f t="shared" si="250"/>
        <v>0</v>
      </c>
      <c r="AQ111" s="30">
        <f t="shared" si="250"/>
        <v>0</v>
      </c>
      <c r="AR111" s="30">
        <f t="shared" si="250"/>
        <v>0</v>
      </c>
      <c r="AS111" s="30">
        <f t="shared" si="250"/>
        <v>0</v>
      </c>
      <c r="AT111" s="30">
        <f t="shared" si="250"/>
        <v>0</v>
      </c>
      <c r="AU111" s="30">
        <f t="shared" si="250"/>
        <v>0</v>
      </c>
      <c r="AV111" s="30">
        <f t="shared" si="250"/>
        <v>0</v>
      </c>
      <c r="AW111" s="30">
        <f t="shared" si="250"/>
        <v>0</v>
      </c>
      <c r="AX111" s="30">
        <f t="shared" si="250"/>
        <v>0</v>
      </c>
      <c r="AY111" s="30">
        <f t="shared" si="250"/>
        <v>0</v>
      </c>
      <c r="AZ111" s="30">
        <f t="shared" si="250"/>
        <v>0</v>
      </c>
      <c r="BA111" s="30">
        <f t="shared" si="250"/>
        <v>0</v>
      </c>
      <c r="BB111" s="30">
        <f t="shared" si="250"/>
        <v>0</v>
      </c>
      <c r="BC111" s="30">
        <f t="shared" si="250"/>
        <v>0</v>
      </c>
      <c r="BD111" s="30">
        <f t="shared" si="250"/>
        <v>0</v>
      </c>
      <c r="BE111" s="30">
        <f t="shared" si="250"/>
        <v>0</v>
      </c>
      <c r="BF111" s="30">
        <f t="shared" si="250"/>
        <v>0</v>
      </c>
      <c r="BG111" s="30">
        <f t="shared" si="250"/>
        <v>0</v>
      </c>
      <c r="BH111" s="30">
        <f t="shared" si="250"/>
        <v>0</v>
      </c>
      <c r="BI111" s="45">
        <f t="shared" si="250"/>
        <v>0</v>
      </c>
      <c r="BJ111" s="30">
        <f t="shared" si="250"/>
        <v>0</v>
      </c>
      <c r="BK111" s="30">
        <f t="shared" si="250"/>
        <v>0</v>
      </c>
      <c r="BL111" s="30">
        <f t="shared" si="250"/>
        <v>0</v>
      </c>
      <c r="BM111" s="30">
        <f t="shared" si="250"/>
        <v>0</v>
      </c>
      <c r="BN111" s="30">
        <f t="shared" si="250"/>
        <v>0.25</v>
      </c>
      <c r="BO111" s="30">
        <f t="shared" si="250"/>
        <v>0.5</v>
      </c>
      <c r="BP111" s="30">
        <f t="shared" si="250"/>
        <v>0.75</v>
      </c>
      <c r="BQ111" s="30">
        <f t="shared" si="250"/>
        <v>1</v>
      </c>
      <c r="BR111" s="30">
        <f t="shared" si="250"/>
        <v>1.25</v>
      </c>
      <c r="BS111" s="30">
        <f t="shared" si="250"/>
        <v>1.5</v>
      </c>
      <c r="BT111" s="30">
        <f t="shared" si="250"/>
        <v>1.75</v>
      </c>
      <c r="BU111" s="30">
        <f t="shared" ref="BU111:CZ111" si="251">IF(BU110="***","",IF(BU110&gt;$G$45,INT((BU110-$G$45)/0.25)*0.25,0))</f>
        <v>2</v>
      </c>
      <c r="BV111" s="30">
        <f t="shared" si="251"/>
        <v>2.25</v>
      </c>
      <c r="BW111" s="30">
        <f t="shared" si="251"/>
        <v>2.5</v>
      </c>
      <c r="BX111" s="30">
        <f t="shared" si="251"/>
        <v>2.75</v>
      </c>
      <c r="BY111" s="30">
        <f t="shared" si="251"/>
        <v>3</v>
      </c>
      <c r="BZ111" s="30">
        <f t="shared" si="251"/>
        <v>3.25</v>
      </c>
      <c r="CA111" s="30">
        <f t="shared" si="251"/>
        <v>3.5</v>
      </c>
      <c r="CB111" s="30">
        <f t="shared" si="251"/>
        <v>3.5</v>
      </c>
      <c r="CC111" s="30">
        <f t="shared" si="251"/>
        <v>3.5</v>
      </c>
      <c r="CD111" s="30">
        <f t="shared" si="251"/>
        <v>3.75</v>
      </c>
      <c r="CE111" s="30">
        <f t="shared" si="251"/>
        <v>4</v>
      </c>
      <c r="CF111" s="30">
        <f t="shared" si="251"/>
        <v>4.25</v>
      </c>
      <c r="CG111" s="30">
        <f t="shared" si="251"/>
        <v>4.5</v>
      </c>
      <c r="CH111" s="30">
        <f t="shared" si="251"/>
        <v>4.75</v>
      </c>
      <c r="CI111" s="30">
        <f t="shared" si="251"/>
        <v>5</v>
      </c>
      <c r="CJ111" s="30">
        <f t="shared" si="251"/>
        <v>5.25</v>
      </c>
      <c r="CK111" s="30">
        <f t="shared" si="251"/>
        <v>5.5</v>
      </c>
      <c r="CL111" s="30">
        <f t="shared" si="251"/>
        <v>5.75</v>
      </c>
      <c r="CM111" s="30">
        <f t="shared" si="251"/>
        <v>6</v>
      </c>
      <c r="CN111" s="30">
        <f t="shared" si="251"/>
        <v>6.25</v>
      </c>
      <c r="CO111" s="30">
        <f t="shared" si="251"/>
        <v>6.5</v>
      </c>
      <c r="CP111" s="30">
        <f t="shared" si="251"/>
        <v>6.75</v>
      </c>
      <c r="CQ111" s="30">
        <f t="shared" si="251"/>
        <v>7</v>
      </c>
      <c r="CR111" s="30">
        <f t="shared" si="251"/>
        <v>7.25</v>
      </c>
      <c r="CS111" s="30">
        <f t="shared" si="251"/>
        <v>7.5</v>
      </c>
      <c r="CT111" s="30">
        <f t="shared" si="251"/>
        <v>7.75</v>
      </c>
      <c r="CU111" s="30">
        <f t="shared" si="251"/>
        <v>8</v>
      </c>
      <c r="CV111" s="30">
        <f t="shared" si="251"/>
        <v>8.25</v>
      </c>
      <c r="CW111" s="30">
        <f t="shared" si="251"/>
        <v>8.5</v>
      </c>
      <c r="CX111" s="30">
        <f t="shared" si="251"/>
        <v>8.75</v>
      </c>
      <c r="CY111" s="30">
        <f t="shared" si="251"/>
        <v>9</v>
      </c>
      <c r="CZ111" s="30">
        <f t="shared" si="251"/>
        <v>9</v>
      </c>
      <c r="DA111" s="30">
        <f>IF(DA110="***","",IF(DA110&gt;$G$45,INT((DA110-$G$45)/0.25)*0.25,0))</f>
        <v>9</v>
      </c>
      <c r="DB111" s="109"/>
    </row>
    <row r="112" spans="2:106" ht="14.1" customHeight="1">
      <c r="B112" s="55"/>
      <c r="C112" s="56"/>
      <c r="D112" s="33"/>
      <c r="E112" s="4"/>
      <c r="F112" s="34"/>
      <c r="G112" s="57" t="s">
        <v>33</v>
      </c>
      <c r="H112" s="58">
        <f t="shared" si="126"/>
        <v>66</v>
      </c>
      <c r="I112" s="70" t="str">
        <f t="shared" ref="I112:AN112" si="252">IF(OR(I110=0,I110="***"),"",IF(I$43&lt;22.25,"",IF(I$43&gt;29,H112,SUM(H112,I110,-H110))))</f>
        <v/>
      </c>
      <c r="J112" s="59" t="str">
        <f t="shared" si="252"/>
        <v/>
      </c>
      <c r="K112" s="59" t="str">
        <f t="shared" si="252"/>
        <v/>
      </c>
      <c r="L112" s="59" t="str">
        <f t="shared" si="252"/>
        <v/>
      </c>
      <c r="M112" s="59" t="str">
        <f t="shared" si="252"/>
        <v/>
      </c>
      <c r="N112" s="59" t="str">
        <f t="shared" si="252"/>
        <v/>
      </c>
      <c r="O112" s="59" t="str">
        <f t="shared" si="252"/>
        <v/>
      </c>
      <c r="P112" s="59" t="str">
        <f t="shared" si="252"/>
        <v/>
      </c>
      <c r="Q112" s="59" t="str">
        <f t="shared" si="252"/>
        <v/>
      </c>
      <c r="R112" s="59" t="str">
        <f t="shared" si="252"/>
        <v/>
      </c>
      <c r="S112" s="59" t="str">
        <f t="shared" si="252"/>
        <v/>
      </c>
      <c r="T112" s="59" t="str">
        <f t="shared" si="252"/>
        <v/>
      </c>
      <c r="U112" s="59" t="str">
        <f t="shared" si="252"/>
        <v/>
      </c>
      <c r="V112" s="59" t="str">
        <f t="shared" si="252"/>
        <v/>
      </c>
      <c r="W112" s="59" t="str">
        <f t="shared" si="252"/>
        <v/>
      </c>
      <c r="X112" s="59" t="str">
        <f t="shared" si="252"/>
        <v/>
      </c>
      <c r="Y112" s="59" t="str">
        <f t="shared" si="252"/>
        <v/>
      </c>
      <c r="Z112" s="59" t="str">
        <f t="shared" si="252"/>
        <v/>
      </c>
      <c r="AA112" s="59" t="str">
        <f t="shared" si="252"/>
        <v/>
      </c>
      <c r="AB112" s="59" t="str">
        <f t="shared" si="252"/>
        <v/>
      </c>
      <c r="AC112" s="59" t="str">
        <f t="shared" si="252"/>
        <v/>
      </c>
      <c r="AD112" s="59" t="str">
        <f t="shared" si="252"/>
        <v/>
      </c>
      <c r="AE112" s="59" t="str">
        <f t="shared" si="252"/>
        <v/>
      </c>
      <c r="AF112" s="59" t="str">
        <f t="shared" si="252"/>
        <v/>
      </c>
      <c r="AG112" s="59" t="str">
        <f t="shared" si="252"/>
        <v/>
      </c>
      <c r="AH112" s="59" t="str">
        <f t="shared" si="252"/>
        <v/>
      </c>
      <c r="AI112" s="59" t="str">
        <f t="shared" si="252"/>
        <v/>
      </c>
      <c r="AJ112" s="59" t="str">
        <f t="shared" si="252"/>
        <v/>
      </c>
      <c r="AK112" s="59" t="str">
        <f t="shared" si="252"/>
        <v/>
      </c>
      <c r="AL112" s="59" t="str">
        <f t="shared" si="252"/>
        <v/>
      </c>
      <c r="AM112" s="59" t="str">
        <f t="shared" si="252"/>
        <v/>
      </c>
      <c r="AN112" s="59" t="str">
        <f t="shared" si="252"/>
        <v/>
      </c>
      <c r="AO112" s="59" t="str">
        <f t="shared" ref="AO112:BT112" si="253">IF(OR(AO110=0,AO110="***"),"",IF(AO$43&lt;22.25,"",IF(AO$43&gt;29,AN112,SUM(AN112,AO110,-AN110))))</f>
        <v/>
      </c>
      <c r="AP112" s="59" t="str">
        <f t="shared" si="253"/>
        <v/>
      </c>
      <c r="AQ112" s="59" t="str">
        <f t="shared" si="253"/>
        <v/>
      </c>
      <c r="AR112" s="59" t="str">
        <f t="shared" si="253"/>
        <v/>
      </c>
      <c r="AS112" s="59" t="str">
        <f t="shared" si="253"/>
        <v/>
      </c>
      <c r="AT112" s="59" t="str">
        <f t="shared" si="253"/>
        <v/>
      </c>
      <c r="AU112" s="59" t="str">
        <f t="shared" si="253"/>
        <v/>
      </c>
      <c r="AV112" s="59" t="str">
        <f t="shared" si="253"/>
        <v/>
      </c>
      <c r="AW112" s="59" t="str">
        <f t="shared" si="253"/>
        <v/>
      </c>
      <c r="AX112" s="59" t="str">
        <f t="shared" si="253"/>
        <v/>
      </c>
      <c r="AY112" s="59" t="str">
        <f t="shared" si="253"/>
        <v/>
      </c>
      <c r="AZ112" s="59" t="str">
        <f t="shared" si="253"/>
        <v/>
      </c>
      <c r="BA112" s="59" t="str">
        <f t="shared" si="253"/>
        <v/>
      </c>
      <c r="BB112" s="59" t="str">
        <f t="shared" si="253"/>
        <v/>
      </c>
      <c r="BC112" s="59" t="str">
        <f t="shared" si="253"/>
        <v/>
      </c>
      <c r="BD112" s="59" t="str">
        <f t="shared" si="253"/>
        <v/>
      </c>
      <c r="BE112" s="59" t="str">
        <f t="shared" si="253"/>
        <v/>
      </c>
      <c r="BF112" s="59" t="str">
        <f t="shared" si="253"/>
        <v/>
      </c>
      <c r="BG112" s="59" t="str">
        <f t="shared" si="253"/>
        <v/>
      </c>
      <c r="BH112" s="59" t="str">
        <f t="shared" si="253"/>
        <v/>
      </c>
      <c r="BI112" s="60" t="str">
        <f t="shared" si="253"/>
        <v/>
      </c>
      <c r="BJ112" s="59">
        <f t="shared" si="253"/>
        <v>0</v>
      </c>
      <c r="BK112" s="59">
        <f t="shared" si="253"/>
        <v>0.25</v>
      </c>
      <c r="BL112" s="59">
        <f t="shared" si="253"/>
        <v>0.5</v>
      </c>
      <c r="BM112" s="59">
        <f t="shared" si="253"/>
        <v>0.75</v>
      </c>
      <c r="BN112" s="59">
        <f t="shared" si="253"/>
        <v>1</v>
      </c>
      <c r="BO112" s="59">
        <f t="shared" si="253"/>
        <v>1.25</v>
      </c>
      <c r="BP112" s="59">
        <f t="shared" si="253"/>
        <v>1.5</v>
      </c>
      <c r="BQ112" s="59">
        <f t="shared" si="253"/>
        <v>1.75</v>
      </c>
      <c r="BR112" s="59">
        <f t="shared" si="253"/>
        <v>2</v>
      </c>
      <c r="BS112" s="59">
        <f t="shared" si="253"/>
        <v>2.25</v>
      </c>
      <c r="BT112" s="59">
        <f t="shared" si="253"/>
        <v>2.5</v>
      </c>
      <c r="BU112" s="59">
        <f t="shared" ref="BU112:DA112" si="254">IF(OR(BU110=0,BU110="***"),"",IF(BU$43&lt;22.25,"",IF(BU$43&gt;29,BT112,SUM(BT112,BU110,-BT110))))</f>
        <v>2.75</v>
      </c>
      <c r="BV112" s="59">
        <f t="shared" si="254"/>
        <v>3</v>
      </c>
      <c r="BW112" s="59">
        <f t="shared" si="254"/>
        <v>3.25</v>
      </c>
      <c r="BX112" s="59">
        <f t="shared" si="254"/>
        <v>3.5</v>
      </c>
      <c r="BY112" s="59">
        <f t="shared" si="254"/>
        <v>3.75</v>
      </c>
      <c r="BZ112" s="59">
        <f t="shared" si="254"/>
        <v>4</v>
      </c>
      <c r="CA112" s="59">
        <f t="shared" si="254"/>
        <v>4.25</v>
      </c>
      <c r="CB112" s="59">
        <f t="shared" si="254"/>
        <v>4.25</v>
      </c>
      <c r="CC112" s="59">
        <f t="shared" si="254"/>
        <v>4.25</v>
      </c>
      <c r="CD112" s="59">
        <f t="shared" si="254"/>
        <v>4.5</v>
      </c>
      <c r="CE112" s="59">
        <f t="shared" si="254"/>
        <v>4.75</v>
      </c>
      <c r="CF112" s="59">
        <f t="shared" si="254"/>
        <v>5</v>
      </c>
      <c r="CG112" s="59">
        <f t="shared" si="254"/>
        <v>5.25</v>
      </c>
      <c r="CH112" s="59">
        <f t="shared" si="254"/>
        <v>5.5</v>
      </c>
      <c r="CI112" s="59">
        <f t="shared" si="254"/>
        <v>5.75</v>
      </c>
      <c r="CJ112" s="59">
        <f t="shared" si="254"/>
        <v>6</v>
      </c>
      <c r="CK112" s="59">
        <f t="shared" si="254"/>
        <v>6.25</v>
      </c>
      <c r="CL112" s="59">
        <f t="shared" si="254"/>
        <v>6.25</v>
      </c>
      <c r="CM112" s="59">
        <f t="shared" si="254"/>
        <v>6.25</v>
      </c>
      <c r="CN112" s="59">
        <f t="shared" si="254"/>
        <v>6.25</v>
      </c>
      <c r="CO112" s="59">
        <f t="shared" si="254"/>
        <v>6.25</v>
      </c>
      <c r="CP112" s="59">
        <f t="shared" si="254"/>
        <v>6.25</v>
      </c>
      <c r="CQ112" s="59">
        <f t="shared" si="254"/>
        <v>6.25</v>
      </c>
      <c r="CR112" s="59">
        <f t="shared" si="254"/>
        <v>6.25</v>
      </c>
      <c r="CS112" s="59">
        <f t="shared" si="254"/>
        <v>6.25</v>
      </c>
      <c r="CT112" s="59">
        <f t="shared" si="254"/>
        <v>6.25</v>
      </c>
      <c r="CU112" s="59">
        <f t="shared" si="254"/>
        <v>6.25</v>
      </c>
      <c r="CV112" s="59">
        <f t="shared" si="254"/>
        <v>6.25</v>
      </c>
      <c r="CW112" s="59">
        <f t="shared" si="254"/>
        <v>6.25</v>
      </c>
      <c r="CX112" s="59">
        <f t="shared" si="254"/>
        <v>6.25</v>
      </c>
      <c r="CY112" s="59">
        <f t="shared" si="254"/>
        <v>6.25</v>
      </c>
      <c r="CZ112" s="59">
        <f t="shared" si="254"/>
        <v>6.25</v>
      </c>
      <c r="DA112" s="59">
        <f t="shared" si="254"/>
        <v>6.25</v>
      </c>
      <c r="DB112" s="110"/>
    </row>
    <row r="113" spans="2:106" ht="14.1" customHeight="1">
      <c r="B113" s="61">
        <f>ROUND((DAY(D113)*24*60+HOUR(D113)*60+MINUTE(D113))/60,2)</f>
        <v>14.5</v>
      </c>
      <c r="C113" s="62">
        <f>ROUND((DAY(F113)*24*60+HOUR(F113)*60+MINUTE(F113))/60,2)</f>
        <v>23.25</v>
      </c>
      <c r="D113" s="63">
        <f>D110+TIME(0,15,0)</f>
        <v>0.60416666666666652</v>
      </c>
      <c r="E113" s="64" t="s">
        <v>96</v>
      </c>
      <c r="F113" s="65">
        <f>F110+TIME(0,15,0)</f>
        <v>0.96874999999999922</v>
      </c>
      <c r="G113" s="66" t="s">
        <v>43</v>
      </c>
      <c r="H113" s="67">
        <f t="shared" si="126"/>
        <v>67</v>
      </c>
      <c r="I113" s="71" t="str">
        <f t="shared" ref="I113:BT113" si="255">IF(I$43&lt;$B113,"***",IF(I$43=$B113,0,IF(I$42=1,H113,H113+0.25)))</f>
        <v>***</v>
      </c>
      <c r="J113" s="68" t="str">
        <f t="shared" si="255"/>
        <v>***</v>
      </c>
      <c r="K113" s="68" t="str">
        <f t="shared" si="255"/>
        <v>***</v>
      </c>
      <c r="L113" s="68" t="str">
        <f t="shared" si="255"/>
        <v>***</v>
      </c>
      <c r="M113" s="68" t="str">
        <f t="shared" si="255"/>
        <v>***</v>
      </c>
      <c r="N113" s="68" t="str">
        <f t="shared" si="255"/>
        <v>***</v>
      </c>
      <c r="O113" s="68" t="str">
        <f t="shared" si="255"/>
        <v>***</v>
      </c>
      <c r="P113" s="68" t="str">
        <f t="shared" si="255"/>
        <v>***</v>
      </c>
      <c r="Q113" s="68" t="str">
        <f t="shared" si="255"/>
        <v>***</v>
      </c>
      <c r="R113" s="68" t="str">
        <f t="shared" si="255"/>
        <v>***</v>
      </c>
      <c r="S113" s="68" t="str">
        <f t="shared" si="255"/>
        <v>***</v>
      </c>
      <c r="T113" s="68" t="str">
        <f t="shared" si="255"/>
        <v>***</v>
      </c>
      <c r="U113" s="68" t="str">
        <f t="shared" si="255"/>
        <v>***</v>
      </c>
      <c r="V113" s="68" t="str">
        <f t="shared" si="255"/>
        <v>***</v>
      </c>
      <c r="W113" s="68" t="str">
        <f t="shared" si="255"/>
        <v>***</v>
      </c>
      <c r="X113" s="68" t="str">
        <f t="shared" si="255"/>
        <v>***</v>
      </c>
      <c r="Y113" s="68" t="str">
        <f t="shared" si="255"/>
        <v>***</v>
      </c>
      <c r="Z113" s="68" t="str">
        <f t="shared" si="255"/>
        <v>***</v>
      </c>
      <c r="AA113" s="68" t="str">
        <f t="shared" si="255"/>
        <v>***</v>
      </c>
      <c r="AB113" s="68" t="str">
        <f t="shared" si="255"/>
        <v>***</v>
      </c>
      <c r="AC113" s="68" t="str">
        <f t="shared" si="255"/>
        <v>***</v>
      </c>
      <c r="AD113" s="68" t="str">
        <f t="shared" si="255"/>
        <v>***</v>
      </c>
      <c r="AE113" s="68">
        <f t="shared" si="255"/>
        <v>0</v>
      </c>
      <c r="AF113" s="68">
        <f t="shared" si="255"/>
        <v>0.25</v>
      </c>
      <c r="AG113" s="68">
        <f t="shared" si="255"/>
        <v>0.5</v>
      </c>
      <c r="AH113" s="68">
        <f t="shared" si="255"/>
        <v>0.75</v>
      </c>
      <c r="AI113" s="68">
        <f t="shared" si="255"/>
        <v>1</v>
      </c>
      <c r="AJ113" s="68">
        <f t="shared" si="255"/>
        <v>1.25</v>
      </c>
      <c r="AK113" s="68">
        <f t="shared" si="255"/>
        <v>1.5</v>
      </c>
      <c r="AL113" s="68">
        <f t="shared" si="255"/>
        <v>1.75</v>
      </c>
      <c r="AM113" s="68">
        <f t="shared" si="255"/>
        <v>2</v>
      </c>
      <c r="AN113" s="68">
        <f t="shared" si="255"/>
        <v>2.25</v>
      </c>
      <c r="AO113" s="68">
        <f t="shared" si="255"/>
        <v>2.5</v>
      </c>
      <c r="AP113" s="68">
        <f t="shared" si="255"/>
        <v>2.75</v>
      </c>
      <c r="AQ113" s="68">
        <f t="shared" si="255"/>
        <v>3</v>
      </c>
      <c r="AR113" s="68">
        <f t="shared" si="255"/>
        <v>3.25</v>
      </c>
      <c r="AS113" s="68">
        <f t="shared" si="255"/>
        <v>3.25</v>
      </c>
      <c r="AT113" s="68">
        <f t="shared" si="255"/>
        <v>3.5</v>
      </c>
      <c r="AU113" s="68">
        <f t="shared" si="255"/>
        <v>3.75</v>
      </c>
      <c r="AV113" s="68">
        <f t="shared" si="255"/>
        <v>4</v>
      </c>
      <c r="AW113" s="68">
        <f t="shared" si="255"/>
        <v>4.25</v>
      </c>
      <c r="AX113" s="68">
        <f t="shared" si="255"/>
        <v>4.5</v>
      </c>
      <c r="AY113" s="68">
        <f t="shared" si="255"/>
        <v>4.75</v>
      </c>
      <c r="AZ113" s="68">
        <f t="shared" si="255"/>
        <v>4.75</v>
      </c>
      <c r="BA113" s="68">
        <f t="shared" si="255"/>
        <v>4.75</v>
      </c>
      <c r="BB113" s="68">
        <f t="shared" si="255"/>
        <v>5</v>
      </c>
      <c r="BC113" s="68">
        <f t="shared" si="255"/>
        <v>5.25</v>
      </c>
      <c r="BD113" s="68">
        <f t="shared" si="255"/>
        <v>5.5</v>
      </c>
      <c r="BE113" s="68">
        <f t="shared" si="255"/>
        <v>5.75</v>
      </c>
      <c r="BF113" s="68">
        <f t="shared" si="255"/>
        <v>6</v>
      </c>
      <c r="BG113" s="68">
        <f t="shared" si="255"/>
        <v>6.25</v>
      </c>
      <c r="BH113" s="68">
        <f t="shared" si="255"/>
        <v>6.5</v>
      </c>
      <c r="BI113" s="69">
        <f t="shared" si="255"/>
        <v>6.75</v>
      </c>
      <c r="BJ113" s="68">
        <f t="shared" si="255"/>
        <v>6.75</v>
      </c>
      <c r="BK113" s="68">
        <f t="shared" si="255"/>
        <v>7</v>
      </c>
      <c r="BL113" s="68">
        <f t="shared" si="255"/>
        <v>7.25</v>
      </c>
      <c r="BM113" s="68">
        <f t="shared" si="255"/>
        <v>7.5</v>
      </c>
      <c r="BN113" s="68">
        <f t="shared" si="255"/>
        <v>7.75</v>
      </c>
      <c r="BO113" s="68">
        <f t="shared" si="255"/>
        <v>8</v>
      </c>
      <c r="BP113" s="68">
        <f t="shared" si="255"/>
        <v>8.25</v>
      </c>
      <c r="BQ113" s="68">
        <f t="shared" si="255"/>
        <v>8.5</v>
      </c>
      <c r="BR113" s="68">
        <f t="shared" si="255"/>
        <v>8.75</v>
      </c>
      <c r="BS113" s="68">
        <f t="shared" si="255"/>
        <v>9</v>
      </c>
      <c r="BT113" s="68">
        <f t="shared" si="255"/>
        <v>9.25</v>
      </c>
      <c r="BU113" s="68">
        <f t="shared" ref="BU113:DA113" si="256">IF(BU$43&lt;$B113,"***",IF(BU$43=$B113,0,IF(BU$42=1,BT113,BT113+0.25)))</f>
        <v>9.5</v>
      </c>
      <c r="BV113" s="68">
        <f t="shared" si="256"/>
        <v>9.75</v>
      </c>
      <c r="BW113" s="68">
        <f t="shared" si="256"/>
        <v>10</v>
      </c>
      <c r="BX113" s="68">
        <f t="shared" si="256"/>
        <v>10.25</v>
      </c>
      <c r="BY113" s="68">
        <f t="shared" si="256"/>
        <v>10.5</v>
      </c>
      <c r="BZ113" s="68">
        <f t="shared" si="256"/>
        <v>10.75</v>
      </c>
      <c r="CA113" s="68">
        <f t="shared" si="256"/>
        <v>11</v>
      </c>
      <c r="CB113" s="68">
        <f t="shared" si="256"/>
        <v>11</v>
      </c>
      <c r="CC113" s="68">
        <f t="shared" si="256"/>
        <v>11</v>
      </c>
      <c r="CD113" s="68">
        <f t="shared" si="256"/>
        <v>11.25</v>
      </c>
      <c r="CE113" s="68">
        <f t="shared" si="256"/>
        <v>11.5</v>
      </c>
      <c r="CF113" s="68">
        <f t="shared" si="256"/>
        <v>11.75</v>
      </c>
      <c r="CG113" s="68">
        <f t="shared" si="256"/>
        <v>12</v>
      </c>
      <c r="CH113" s="68">
        <f t="shared" si="256"/>
        <v>12.25</v>
      </c>
      <c r="CI113" s="68">
        <f t="shared" si="256"/>
        <v>12.5</v>
      </c>
      <c r="CJ113" s="68">
        <f t="shared" si="256"/>
        <v>12.75</v>
      </c>
      <c r="CK113" s="68">
        <f t="shared" si="256"/>
        <v>13</v>
      </c>
      <c r="CL113" s="68">
        <f t="shared" si="256"/>
        <v>13.25</v>
      </c>
      <c r="CM113" s="68">
        <f t="shared" si="256"/>
        <v>13.5</v>
      </c>
      <c r="CN113" s="68">
        <f t="shared" si="256"/>
        <v>13.75</v>
      </c>
      <c r="CO113" s="68">
        <f t="shared" si="256"/>
        <v>14</v>
      </c>
      <c r="CP113" s="68">
        <f t="shared" si="256"/>
        <v>14.25</v>
      </c>
      <c r="CQ113" s="68">
        <f t="shared" si="256"/>
        <v>14.5</v>
      </c>
      <c r="CR113" s="68">
        <f t="shared" si="256"/>
        <v>14.75</v>
      </c>
      <c r="CS113" s="68">
        <f t="shared" si="256"/>
        <v>15</v>
      </c>
      <c r="CT113" s="68">
        <f t="shared" si="256"/>
        <v>15.25</v>
      </c>
      <c r="CU113" s="68">
        <f t="shared" si="256"/>
        <v>15.5</v>
      </c>
      <c r="CV113" s="68">
        <f t="shared" si="256"/>
        <v>15.75</v>
      </c>
      <c r="CW113" s="68">
        <f t="shared" si="256"/>
        <v>16</v>
      </c>
      <c r="CX113" s="68">
        <f t="shared" si="256"/>
        <v>16.25</v>
      </c>
      <c r="CY113" s="68">
        <f t="shared" si="256"/>
        <v>16.5</v>
      </c>
      <c r="CZ113" s="68">
        <f t="shared" si="256"/>
        <v>16.5</v>
      </c>
      <c r="DA113" s="68">
        <f t="shared" si="256"/>
        <v>16.5</v>
      </c>
      <c r="DB113" s="111"/>
    </row>
    <row r="114" spans="2:106" ht="14.1" customHeight="1">
      <c r="B114" s="31"/>
      <c r="C114" s="32"/>
      <c r="D114" s="33"/>
      <c r="E114" s="4"/>
      <c r="F114" s="34"/>
      <c r="G114" s="5" t="s">
        <v>32</v>
      </c>
      <c r="H114" s="35">
        <f t="shared" si="126"/>
        <v>68</v>
      </c>
      <c r="I114" s="54" t="str">
        <f t="shared" ref="I114:AN114" si="257">IF(I113="***","",IF(I113&gt;$G$45,INT((I113-$G$45)/0.25)*0.25,0))</f>
        <v/>
      </c>
      <c r="J114" s="30" t="str">
        <f t="shared" si="257"/>
        <v/>
      </c>
      <c r="K114" s="30" t="str">
        <f t="shared" si="257"/>
        <v/>
      </c>
      <c r="L114" s="30" t="str">
        <f t="shared" si="257"/>
        <v/>
      </c>
      <c r="M114" s="30" t="str">
        <f t="shared" si="257"/>
        <v/>
      </c>
      <c r="N114" s="30" t="str">
        <f t="shared" si="257"/>
        <v/>
      </c>
      <c r="O114" s="30" t="str">
        <f t="shared" si="257"/>
        <v/>
      </c>
      <c r="P114" s="30" t="str">
        <f t="shared" si="257"/>
        <v/>
      </c>
      <c r="Q114" s="30" t="str">
        <f t="shared" si="257"/>
        <v/>
      </c>
      <c r="R114" s="30" t="str">
        <f t="shared" si="257"/>
        <v/>
      </c>
      <c r="S114" s="30" t="str">
        <f t="shared" si="257"/>
        <v/>
      </c>
      <c r="T114" s="30" t="str">
        <f t="shared" si="257"/>
        <v/>
      </c>
      <c r="U114" s="30" t="str">
        <f t="shared" si="257"/>
        <v/>
      </c>
      <c r="V114" s="30" t="str">
        <f t="shared" si="257"/>
        <v/>
      </c>
      <c r="W114" s="30" t="str">
        <f t="shared" si="257"/>
        <v/>
      </c>
      <c r="X114" s="30" t="str">
        <f t="shared" si="257"/>
        <v/>
      </c>
      <c r="Y114" s="30" t="str">
        <f t="shared" si="257"/>
        <v/>
      </c>
      <c r="Z114" s="30" t="str">
        <f t="shared" si="257"/>
        <v/>
      </c>
      <c r="AA114" s="30" t="str">
        <f t="shared" si="257"/>
        <v/>
      </c>
      <c r="AB114" s="30" t="str">
        <f t="shared" si="257"/>
        <v/>
      </c>
      <c r="AC114" s="30" t="str">
        <f t="shared" si="257"/>
        <v/>
      </c>
      <c r="AD114" s="30" t="str">
        <f t="shared" si="257"/>
        <v/>
      </c>
      <c r="AE114" s="30">
        <f t="shared" si="257"/>
        <v>0</v>
      </c>
      <c r="AF114" s="30">
        <f t="shared" si="257"/>
        <v>0</v>
      </c>
      <c r="AG114" s="30">
        <f t="shared" si="257"/>
        <v>0</v>
      </c>
      <c r="AH114" s="30">
        <f t="shared" si="257"/>
        <v>0</v>
      </c>
      <c r="AI114" s="30">
        <f t="shared" si="257"/>
        <v>0</v>
      </c>
      <c r="AJ114" s="30">
        <f t="shared" si="257"/>
        <v>0</v>
      </c>
      <c r="AK114" s="30">
        <f t="shared" si="257"/>
        <v>0</v>
      </c>
      <c r="AL114" s="30">
        <f t="shared" si="257"/>
        <v>0</v>
      </c>
      <c r="AM114" s="30">
        <f t="shared" si="257"/>
        <v>0</v>
      </c>
      <c r="AN114" s="30">
        <f t="shared" si="257"/>
        <v>0</v>
      </c>
      <c r="AO114" s="30">
        <f t="shared" ref="AO114:BT114" si="258">IF(AO113="***","",IF(AO113&gt;$G$45,INT((AO113-$G$45)/0.25)*0.25,0))</f>
        <v>0</v>
      </c>
      <c r="AP114" s="30">
        <f t="shared" si="258"/>
        <v>0</v>
      </c>
      <c r="AQ114" s="30">
        <f t="shared" si="258"/>
        <v>0</v>
      </c>
      <c r="AR114" s="30">
        <f t="shared" si="258"/>
        <v>0</v>
      </c>
      <c r="AS114" s="30">
        <f t="shared" si="258"/>
        <v>0</v>
      </c>
      <c r="AT114" s="30">
        <f t="shared" si="258"/>
        <v>0</v>
      </c>
      <c r="AU114" s="30">
        <f t="shared" si="258"/>
        <v>0</v>
      </c>
      <c r="AV114" s="30">
        <f t="shared" si="258"/>
        <v>0</v>
      </c>
      <c r="AW114" s="30">
        <f t="shared" si="258"/>
        <v>0</v>
      </c>
      <c r="AX114" s="30">
        <f t="shared" si="258"/>
        <v>0</v>
      </c>
      <c r="AY114" s="30">
        <f t="shared" si="258"/>
        <v>0</v>
      </c>
      <c r="AZ114" s="30">
        <f t="shared" si="258"/>
        <v>0</v>
      </c>
      <c r="BA114" s="30">
        <f t="shared" si="258"/>
        <v>0</v>
      </c>
      <c r="BB114" s="30">
        <f t="shared" si="258"/>
        <v>0</v>
      </c>
      <c r="BC114" s="30">
        <f t="shared" si="258"/>
        <v>0</v>
      </c>
      <c r="BD114" s="30">
        <f t="shared" si="258"/>
        <v>0</v>
      </c>
      <c r="BE114" s="30">
        <f t="shared" si="258"/>
        <v>0</v>
      </c>
      <c r="BF114" s="30">
        <f t="shared" si="258"/>
        <v>0</v>
      </c>
      <c r="BG114" s="30">
        <f t="shared" si="258"/>
        <v>0</v>
      </c>
      <c r="BH114" s="30">
        <f t="shared" si="258"/>
        <v>0</v>
      </c>
      <c r="BI114" s="45">
        <f t="shared" si="258"/>
        <v>0</v>
      </c>
      <c r="BJ114" s="30">
        <f t="shared" si="258"/>
        <v>0</v>
      </c>
      <c r="BK114" s="30">
        <f t="shared" si="258"/>
        <v>0</v>
      </c>
      <c r="BL114" s="30">
        <f t="shared" si="258"/>
        <v>0</v>
      </c>
      <c r="BM114" s="30">
        <f t="shared" si="258"/>
        <v>0</v>
      </c>
      <c r="BN114" s="30">
        <f t="shared" si="258"/>
        <v>0</v>
      </c>
      <c r="BO114" s="30">
        <f t="shared" si="258"/>
        <v>0.25</v>
      </c>
      <c r="BP114" s="30">
        <f t="shared" si="258"/>
        <v>0.5</v>
      </c>
      <c r="BQ114" s="30">
        <f t="shared" si="258"/>
        <v>0.75</v>
      </c>
      <c r="BR114" s="30">
        <f t="shared" si="258"/>
        <v>1</v>
      </c>
      <c r="BS114" s="30">
        <f t="shared" si="258"/>
        <v>1.25</v>
      </c>
      <c r="BT114" s="30">
        <f t="shared" si="258"/>
        <v>1.5</v>
      </c>
      <c r="BU114" s="30">
        <f t="shared" ref="BU114:CZ114" si="259">IF(BU113="***","",IF(BU113&gt;$G$45,INT((BU113-$G$45)/0.25)*0.25,0))</f>
        <v>1.75</v>
      </c>
      <c r="BV114" s="30">
        <f t="shared" si="259"/>
        <v>2</v>
      </c>
      <c r="BW114" s="30">
        <f t="shared" si="259"/>
        <v>2.25</v>
      </c>
      <c r="BX114" s="30">
        <f t="shared" si="259"/>
        <v>2.5</v>
      </c>
      <c r="BY114" s="30">
        <f t="shared" si="259"/>
        <v>2.75</v>
      </c>
      <c r="BZ114" s="30">
        <f t="shared" si="259"/>
        <v>3</v>
      </c>
      <c r="CA114" s="30">
        <f t="shared" si="259"/>
        <v>3.25</v>
      </c>
      <c r="CB114" s="30">
        <f t="shared" si="259"/>
        <v>3.25</v>
      </c>
      <c r="CC114" s="30">
        <f t="shared" si="259"/>
        <v>3.25</v>
      </c>
      <c r="CD114" s="30">
        <f t="shared" si="259"/>
        <v>3.5</v>
      </c>
      <c r="CE114" s="30">
        <f t="shared" si="259"/>
        <v>3.75</v>
      </c>
      <c r="CF114" s="30">
        <f t="shared" si="259"/>
        <v>4</v>
      </c>
      <c r="CG114" s="30">
        <f t="shared" si="259"/>
        <v>4.25</v>
      </c>
      <c r="CH114" s="30">
        <f t="shared" si="259"/>
        <v>4.5</v>
      </c>
      <c r="CI114" s="30">
        <f t="shared" si="259"/>
        <v>4.75</v>
      </c>
      <c r="CJ114" s="30">
        <f t="shared" si="259"/>
        <v>5</v>
      </c>
      <c r="CK114" s="30">
        <f t="shared" si="259"/>
        <v>5.25</v>
      </c>
      <c r="CL114" s="30">
        <f t="shared" si="259"/>
        <v>5.5</v>
      </c>
      <c r="CM114" s="30">
        <f t="shared" si="259"/>
        <v>5.75</v>
      </c>
      <c r="CN114" s="30">
        <f t="shared" si="259"/>
        <v>6</v>
      </c>
      <c r="CO114" s="30">
        <f t="shared" si="259"/>
        <v>6.25</v>
      </c>
      <c r="CP114" s="30">
        <f t="shared" si="259"/>
        <v>6.5</v>
      </c>
      <c r="CQ114" s="30">
        <f t="shared" si="259"/>
        <v>6.75</v>
      </c>
      <c r="CR114" s="30">
        <f t="shared" si="259"/>
        <v>7</v>
      </c>
      <c r="CS114" s="30">
        <f t="shared" si="259"/>
        <v>7.25</v>
      </c>
      <c r="CT114" s="30">
        <f t="shared" si="259"/>
        <v>7.5</v>
      </c>
      <c r="CU114" s="30">
        <f t="shared" si="259"/>
        <v>7.75</v>
      </c>
      <c r="CV114" s="30">
        <f t="shared" si="259"/>
        <v>8</v>
      </c>
      <c r="CW114" s="30">
        <f t="shared" si="259"/>
        <v>8.25</v>
      </c>
      <c r="CX114" s="30">
        <f t="shared" si="259"/>
        <v>8.5</v>
      </c>
      <c r="CY114" s="30">
        <f t="shared" si="259"/>
        <v>8.75</v>
      </c>
      <c r="CZ114" s="30">
        <f t="shared" si="259"/>
        <v>8.75</v>
      </c>
      <c r="DA114" s="30">
        <f>IF(DA113="***","",IF(DA113&gt;$G$45,INT((DA113-$G$45)/0.25)*0.25,0))</f>
        <v>8.75</v>
      </c>
      <c r="DB114" s="109"/>
    </row>
    <row r="115" spans="2:106" ht="14.1" customHeight="1">
      <c r="B115" s="55"/>
      <c r="C115" s="56"/>
      <c r="D115" s="33"/>
      <c r="E115" s="4"/>
      <c r="F115" s="34"/>
      <c r="G115" s="57" t="s">
        <v>33</v>
      </c>
      <c r="H115" s="58">
        <f t="shared" si="126"/>
        <v>69</v>
      </c>
      <c r="I115" s="70" t="str">
        <f t="shared" ref="I115:AN115" si="260">IF(OR(I113=0,I113="***"),"",IF(I$43&lt;22.25,"",IF(I$43&gt;29,H115,SUM(H115,I113,-H113))))</f>
        <v/>
      </c>
      <c r="J115" s="59" t="str">
        <f t="shared" si="260"/>
        <v/>
      </c>
      <c r="K115" s="59" t="str">
        <f t="shared" si="260"/>
        <v/>
      </c>
      <c r="L115" s="59" t="str">
        <f t="shared" si="260"/>
        <v/>
      </c>
      <c r="M115" s="59" t="str">
        <f t="shared" si="260"/>
        <v/>
      </c>
      <c r="N115" s="59" t="str">
        <f t="shared" si="260"/>
        <v/>
      </c>
      <c r="O115" s="59" t="str">
        <f t="shared" si="260"/>
        <v/>
      </c>
      <c r="P115" s="59" t="str">
        <f t="shared" si="260"/>
        <v/>
      </c>
      <c r="Q115" s="59" t="str">
        <f t="shared" si="260"/>
        <v/>
      </c>
      <c r="R115" s="59" t="str">
        <f t="shared" si="260"/>
        <v/>
      </c>
      <c r="S115" s="59" t="str">
        <f t="shared" si="260"/>
        <v/>
      </c>
      <c r="T115" s="59" t="str">
        <f t="shared" si="260"/>
        <v/>
      </c>
      <c r="U115" s="59" t="str">
        <f t="shared" si="260"/>
        <v/>
      </c>
      <c r="V115" s="59" t="str">
        <f t="shared" si="260"/>
        <v/>
      </c>
      <c r="W115" s="59" t="str">
        <f t="shared" si="260"/>
        <v/>
      </c>
      <c r="X115" s="59" t="str">
        <f t="shared" si="260"/>
        <v/>
      </c>
      <c r="Y115" s="59" t="str">
        <f t="shared" si="260"/>
        <v/>
      </c>
      <c r="Z115" s="59" t="str">
        <f t="shared" si="260"/>
        <v/>
      </c>
      <c r="AA115" s="59" t="str">
        <f t="shared" si="260"/>
        <v/>
      </c>
      <c r="AB115" s="59" t="str">
        <f t="shared" si="260"/>
        <v/>
      </c>
      <c r="AC115" s="59" t="str">
        <f t="shared" si="260"/>
        <v/>
      </c>
      <c r="AD115" s="59" t="str">
        <f t="shared" si="260"/>
        <v/>
      </c>
      <c r="AE115" s="59" t="str">
        <f t="shared" si="260"/>
        <v/>
      </c>
      <c r="AF115" s="59" t="str">
        <f t="shared" si="260"/>
        <v/>
      </c>
      <c r="AG115" s="59" t="str">
        <f t="shared" si="260"/>
        <v/>
      </c>
      <c r="AH115" s="59" t="str">
        <f t="shared" si="260"/>
        <v/>
      </c>
      <c r="AI115" s="59" t="str">
        <f t="shared" si="260"/>
        <v/>
      </c>
      <c r="AJ115" s="59" t="str">
        <f t="shared" si="260"/>
        <v/>
      </c>
      <c r="AK115" s="59" t="str">
        <f t="shared" si="260"/>
        <v/>
      </c>
      <c r="AL115" s="59" t="str">
        <f t="shared" si="260"/>
        <v/>
      </c>
      <c r="AM115" s="59" t="str">
        <f t="shared" si="260"/>
        <v/>
      </c>
      <c r="AN115" s="59" t="str">
        <f t="shared" si="260"/>
        <v/>
      </c>
      <c r="AO115" s="59" t="str">
        <f t="shared" ref="AO115:BT115" si="261">IF(OR(AO113=0,AO113="***"),"",IF(AO$43&lt;22.25,"",IF(AO$43&gt;29,AN115,SUM(AN115,AO113,-AN113))))</f>
        <v/>
      </c>
      <c r="AP115" s="59" t="str">
        <f t="shared" si="261"/>
        <v/>
      </c>
      <c r="AQ115" s="59" t="str">
        <f t="shared" si="261"/>
        <v/>
      </c>
      <c r="AR115" s="59" t="str">
        <f t="shared" si="261"/>
        <v/>
      </c>
      <c r="AS115" s="59" t="str">
        <f t="shared" si="261"/>
        <v/>
      </c>
      <c r="AT115" s="59" t="str">
        <f t="shared" si="261"/>
        <v/>
      </c>
      <c r="AU115" s="59" t="str">
        <f t="shared" si="261"/>
        <v/>
      </c>
      <c r="AV115" s="59" t="str">
        <f t="shared" si="261"/>
        <v/>
      </c>
      <c r="AW115" s="59" t="str">
        <f t="shared" si="261"/>
        <v/>
      </c>
      <c r="AX115" s="59" t="str">
        <f t="shared" si="261"/>
        <v/>
      </c>
      <c r="AY115" s="59" t="str">
        <f t="shared" si="261"/>
        <v/>
      </c>
      <c r="AZ115" s="59" t="str">
        <f t="shared" si="261"/>
        <v/>
      </c>
      <c r="BA115" s="59" t="str">
        <f t="shared" si="261"/>
        <v/>
      </c>
      <c r="BB115" s="59" t="str">
        <f t="shared" si="261"/>
        <v/>
      </c>
      <c r="BC115" s="59" t="str">
        <f t="shared" si="261"/>
        <v/>
      </c>
      <c r="BD115" s="59" t="str">
        <f t="shared" si="261"/>
        <v/>
      </c>
      <c r="BE115" s="59" t="str">
        <f t="shared" si="261"/>
        <v/>
      </c>
      <c r="BF115" s="59" t="str">
        <f t="shared" si="261"/>
        <v/>
      </c>
      <c r="BG115" s="59" t="str">
        <f t="shared" si="261"/>
        <v/>
      </c>
      <c r="BH115" s="59" t="str">
        <f t="shared" si="261"/>
        <v/>
      </c>
      <c r="BI115" s="60" t="str">
        <f t="shared" si="261"/>
        <v/>
      </c>
      <c r="BJ115" s="59">
        <f t="shared" si="261"/>
        <v>0</v>
      </c>
      <c r="BK115" s="59">
        <f t="shared" si="261"/>
        <v>0.25</v>
      </c>
      <c r="BL115" s="59">
        <f t="shared" si="261"/>
        <v>0.5</v>
      </c>
      <c r="BM115" s="59">
        <f t="shared" si="261"/>
        <v>0.75</v>
      </c>
      <c r="BN115" s="59">
        <f t="shared" si="261"/>
        <v>1</v>
      </c>
      <c r="BO115" s="59">
        <f t="shared" si="261"/>
        <v>1.25</v>
      </c>
      <c r="BP115" s="59">
        <f t="shared" si="261"/>
        <v>1.5</v>
      </c>
      <c r="BQ115" s="59">
        <f t="shared" si="261"/>
        <v>1.75</v>
      </c>
      <c r="BR115" s="59">
        <f t="shared" si="261"/>
        <v>2</v>
      </c>
      <c r="BS115" s="59">
        <f t="shared" si="261"/>
        <v>2.25</v>
      </c>
      <c r="BT115" s="59">
        <f t="shared" si="261"/>
        <v>2.5</v>
      </c>
      <c r="BU115" s="59">
        <f t="shared" ref="BU115:DA115" si="262">IF(OR(BU113=0,BU113="***"),"",IF(BU$43&lt;22.25,"",IF(BU$43&gt;29,BT115,SUM(BT115,BU113,-BT113))))</f>
        <v>2.75</v>
      </c>
      <c r="BV115" s="59">
        <f t="shared" si="262"/>
        <v>3</v>
      </c>
      <c r="BW115" s="59">
        <f t="shared" si="262"/>
        <v>3.25</v>
      </c>
      <c r="BX115" s="59">
        <f t="shared" si="262"/>
        <v>3.5</v>
      </c>
      <c r="BY115" s="59">
        <f t="shared" si="262"/>
        <v>3.75</v>
      </c>
      <c r="BZ115" s="59">
        <f t="shared" si="262"/>
        <v>4</v>
      </c>
      <c r="CA115" s="59">
        <f t="shared" si="262"/>
        <v>4.25</v>
      </c>
      <c r="CB115" s="59">
        <f t="shared" si="262"/>
        <v>4.25</v>
      </c>
      <c r="CC115" s="59">
        <f t="shared" si="262"/>
        <v>4.25</v>
      </c>
      <c r="CD115" s="59">
        <f t="shared" si="262"/>
        <v>4.5</v>
      </c>
      <c r="CE115" s="59">
        <f t="shared" si="262"/>
        <v>4.75</v>
      </c>
      <c r="CF115" s="59">
        <f t="shared" si="262"/>
        <v>5</v>
      </c>
      <c r="CG115" s="59">
        <f t="shared" si="262"/>
        <v>5.25</v>
      </c>
      <c r="CH115" s="59">
        <f t="shared" si="262"/>
        <v>5.5</v>
      </c>
      <c r="CI115" s="59">
        <f t="shared" si="262"/>
        <v>5.75</v>
      </c>
      <c r="CJ115" s="59">
        <f t="shared" si="262"/>
        <v>6</v>
      </c>
      <c r="CK115" s="59">
        <f t="shared" si="262"/>
        <v>6.25</v>
      </c>
      <c r="CL115" s="59">
        <f t="shared" si="262"/>
        <v>6.25</v>
      </c>
      <c r="CM115" s="59">
        <f t="shared" si="262"/>
        <v>6.25</v>
      </c>
      <c r="CN115" s="59">
        <f t="shared" si="262"/>
        <v>6.25</v>
      </c>
      <c r="CO115" s="59">
        <f t="shared" si="262"/>
        <v>6.25</v>
      </c>
      <c r="CP115" s="59">
        <f t="shared" si="262"/>
        <v>6.25</v>
      </c>
      <c r="CQ115" s="59">
        <f t="shared" si="262"/>
        <v>6.25</v>
      </c>
      <c r="CR115" s="59">
        <f t="shared" si="262"/>
        <v>6.25</v>
      </c>
      <c r="CS115" s="59">
        <f t="shared" si="262"/>
        <v>6.25</v>
      </c>
      <c r="CT115" s="59">
        <f t="shared" si="262"/>
        <v>6.25</v>
      </c>
      <c r="CU115" s="59">
        <f t="shared" si="262"/>
        <v>6.25</v>
      </c>
      <c r="CV115" s="59">
        <f t="shared" si="262"/>
        <v>6.25</v>
      </c>
      <c r="CW115" s="59">
        <f t="shared" si="262"/>
        <v>6.25</v>
      </c>
      <c r="CX115" s="59">
        <f t="shared" si="262"/>
        <v>6.25</v>
      </c>
      <c r="CY115" s="59">
        <f t="shared" si="262"/>
        <v>6.25</v>
      </c>
      <c r="CZ115" s="59">
        <f t="shared" si="262"/>
        <v>6.25</v>
      </c>
      <c r="DA115" s="59">
        <f t="shared" si="262"/>
        <v>6.25</v>
      </c>
      <c r="DB115" s="110"/>
    </row>
    <row r="116" spans="2:106" ht="14.1" customHeight="1">
      <c r="B116" s="61">
        <f>ROUND((DAY(D116)*24*60+HOUR(D116)*60+MINUTE(D116))/60,2)</f>
        <v>14.75</v>
      </c>
      <c r="C116" s="62">
        <f>ROUND((DAY(F116)*24*60+HOUR(F116)*60+MINUTE(F116))/60,2)</f>
        <v>23.5</v>
      </c>
      <c r="D116" s="63">
        <f>D113+TIME(0,15,0)</f>
        <v>0.61458333333333315</v>
      </c>
      <c r="E116" s="64" t="s">
        <v>96</v>
      </c>
      <c r="F116" s="65">
        <f>F113+TIME(0,15,0)</f>
        <v>0.97916666666666585</v>
      </c>
      <c r="G116" s="66" t="s">
        <v>43</v>
      </c>
      <c r="H116" s="67">
        <f t="shared" si="126"/>
        <v>70</v>
      </c>
      <c r="I116" s="71" t="str">
        <f t="shared" ref="I116:BT116" si="263">IF(I$43&lt;$B116,"***",IF(I$43=$B116,0,IF(I$42=1,H116,H116+0.25)))</f>
        <v>***</v>
      </c>
      <c r="J116" s="68" t="str">
        <f t="shared" si="263"/>
        <v>***</v>
      </c>
      <c r="K116" s="68" t="str">
        <f t="shared" si="263"/>
        <v>***</v>
      </c>
      <c r="L116" s="68" t="str">
        <f t="shared" si="263"/>
        <v>***</v>
      </c>
      <c r="M116" s="68" t="str">
        <f t="shared" si="263"/>
        <v>***</v>
      </c>
      <c r="N116" s="68" t="str">
        <f t="shared" si="263"/>
        <v>***</v>
      </c>
      <c r="O116" s="68" t="str">
        <f t="shared" si="263"/>
        <v>***</v>
      </c>
      <c r="P116" s="68" t="str">
        <f t="shared" si="263"/>
        <v>***</v>
      </c>
      <c r="Q116" s="68" t="str">
        <f t="shared" si="263"/>
        <v>***</v>
      </c>
      <c r="R116" s="68" t="str">
        <f t="shared" si="263"/>
        <v>***</v>
      </c>
      <c r="S116" s="68" t="str">
        <f t="shared" si="263"/>
        <v>***</v>
      </c>
      <c r="T116" s="68" t="str">
        <f t="shared" si="263"/>
        <v>***</v>
      </c>
      <c r="U116" s="68" t="str">
        <f t="shared" si="263"/>
        <v>***</v>
      </c>
      <c r="V116" s="68" t="str">
        <f t="shared" si="263"/>
        <v>***</v>
      </c>
      <c r="W116" s="68" t="str">
        <f t="shared" si="263"/>
        <v>***</v>
      </c>
      <c r="X116" s="68" t="str">
        <f t="shared" si="263"/>
        <v>***</v>
      </c>
      <c r="Y116" s="68" t="str">
        <f t="shared" si="263"/>
        <v>***</v>
      </c>
      <c r="Z116" s="68" t="str">
        <f t="shared" si="263"/>
        <v>***</v>
      </c>
      <c r="AA116" s="68" t="str">
        <f t="shared" si="263"/>
        <v>***</v>
      </c>
      <c r="AB116" s="68" t="str">
        <f t="shared" si="263"/>
        <v>***</v>
      </c>
      <c r="AC116" s="68" t="str">
        <f t="shared" si="263"/>
        <v>***</v>
      </c>
      <c r="AD116" s="68" t="str">
        <f t="shared" si="263"/>
        <v>***</v>
      </c>
      <c r="AE116" s="68" t="str">
        <f t="shared" si="263"/>
        <v>***</v>
      </c>
      <c r="AF116" s="68">
        <f t="shared" si="263"/>
        <v>0</v>
      </c>
      <c r="AG116" s="68">
        <f t="shared" si="263"/>
        <v>0.25</v>
      </c>
      <c r="AH116" s="68">
        <f t="shared" si="263"/>
        <v>0.5</v>
      </c>
      <c r="AI116" s="68">
        <f t="shared" si="263"/>
        <v>0.75</v>
      </c>
      <c r="AJ116" s="68">
        <f t="shared" si="263"/>
        <v>1</v>
      </c>
      <c r="AK116" s="68">
        <f t="shared" si="263"/>
        <v>1.25</v>
      </c>
      <c r="AL116" s="68">
        <f t="shared" si="263"/>
        <v>1.5</v>
      </c>
      <c r="AM116" s="68">
        <f t="shared" si="263"/>
        <v>1.75</v>
      </c>
      <c r="AN116" s="68">
        <f t="shared" si="263"/>
        <v>2</v>
      </c>
      <c r="AO116" s="68">
        <f t="shared" si="263"/>
        <v>2.25</v>
      </c>
      <c r="AP116" s="68">
        <f t="shared" si="263"/>
        <v>2.5</v>
      </c>
      <c r="AQ116" s="68">
        <f t="shared" si="263"/>
        <v>2.75</v>
      </c>
      <c r="AR116" s="68">
        <f t="shared" si="263"/>
        <v>3</v>
      </c>
      <c r="AS116" s="68">
        <f t="shared" si="263"/>
        <v>3</v>
      </c>
      <c r="AT116" s="68">
        <f t="shared" si="263"/>
        <v>3.25</v>
      </c>
      <c r="AU116" s="68">
        <f t="shared" si="263"/>
        <v>3.5</v>
      </c>
      <c r="AV116" s="68">
        <f t="shared" si="263"/>
        <v>3.75</v>
      </c>
      <c r="AW116" s="68">
        <f t="shared" si="263"/>
        <v>4</v>
      </c>
      <c r="AX116" s="68">
        <f t="shared" si="263"/>
        <v>4.25</v>
      </c>
      <c r="AY116" s="68">
        <f t="shared" si="263"/>
        <v>4.5</v>
      </c>
      <c r="AZ116" s="68">
        <f t="shared" si="263"/>
        <v>4.5</v>
      </c>
      <c r="BA116" s="68">
        <f t="shared" si="263"/>
        <v>4.5</v>
      </c>
      <c r="BB116" s="68">
        <f t="shared" si="263"/>
        <v>4.75</v>
      </c>
      <c r="BC116" s="68">
        <f t="shared" si="263"/>
        <v>5</v>
      </c>
      <c r="BD116" s="68">
        <f t="shared" si="263"/>
        <v>5.25</v>
      </c>
      <c r="BE116" s="68">
        <f t="shared" si="263"/>
        <v>5.5</v>
      </c>
      <c r="BF116" s="68">
        <f t="shared" si="263"/>
        <v>5.75</v>
      </c>
      <c r="BG116" s="68">
        <f t="shared" si="263"/>
        <v>6</v>
      </c>
      <c r="BH116" s="68">
        <f t="shared" si="263"/>
        <v>6.25</v>
      </c>
      <c r="BI116" s="69">
        <f t="shared" si="263"/>
        <v>6.5</v>
      </c>
      <c r="BJ116" s="68">
        <f t="shared" si="263"/>
        <v>6.5</v>
      </c>
      <c r="BK116" s="68">
        <f t="shared" si="263"/>
        <v>6.75</v>
      </c>
      <c r="BL116" s="68">
        <f t="shared" si="263"/>
        <v>7</v>
      </c>
      <c r="BM116" s="68">
        <f t="shared" si="263"/>
        <v>7.25</v>
      </c>
      <c r="BN116" s="68">
        <f t="shared" si="263"/>
        <v>7.5</v>
      </c>
      <c r="BO116" s="68">
        <f t="shared" si="263"/>
        <v>7.75</v>
      </c>
      <c r="BP116" s="68">
        <f t="shared" si="263"/>
        <v>8</v>
      </c>
      <c r="BQ116" s="68">
        <f t="shared" si="263"/>
        <v>8.25</v>
      </c>
      <c r="BR116" s="68">
        <f t="shared" si="263"/>
        <v>8.5</v>
      </c>
      <c r="BS116" s="68">
        <f t="shared" si="263"/>
        <v>8.75</v>
      </c>
      <c r="BT116" s="68">
        <f t="shared" si="263"/>
        <v>9</v>
      </c>
      <c r="BU116" s="68">
        <f t="shared" ref="BU116:DA116" si="264">IF(BU$43&lt;$B116,"***",IF(BU$43=$B116,0,IF(BU$42=1,BT116,BT116+0.25)))</f>
        <v>9.25</v>
      </c>
      <c r="BV116" s="68">
        <f t="shared" si="264"/>
        <v>9.5</v>
      </c>
      <c r="BW116" s="68">
        <f t="shared" si="264"/>
        <v>9.75</v>
      </c>
      <c r="BX116" s="68">
        <f t="shared" si="264"/>
        <v>10</v>
      </c>
      <c r="BY116" s="68">
        <f t="shared" si="264"/>
        <v>10.25</v>
      </c>
      <c r="BZ116" s="68">
        <f t="shared" si="264"/>
        <v>10.5</v>
      </c>
      <c r="CA116" s="68">
        <f t="shared" si="264"/>
        <v>10.75</v>
      </c>
      <c r="CB116" s="68">
        <f t="shared" si="264"/>
        <v>10.75</v>
      </c>
      <c r="CC116" s="68">
        <f t="shared" si="264"/>
        <v>10.75</v>
      </c>
      <c r="CD116" s="68">
        <f t="shared" si="264"/>
        <v>11</v>
      </c>
      <c r="CE116" s="68">
        <f t="shared" si="264"/>
        <v>11.25</v>
      </c>
      <c r="CF116" s="68">
        <f t="shared" si="264"/>
        <v>11.5</v>
      </c>
      <c r="CG116" s="68">
        <f t="shared" si="264"/>
        <v>11.75</v>
      </c>
      <c r="CH116" s="68">
        <f t="shared" si="264"/>
        <v>12</v>
      </c>
      <c r="CI116" s="68">
        <f t="shared" si="264"/>
        <v>12.25</v>
      </c>
      <c r="CJ116" s="68">
        <f t="shared" si="264"/>
        <v>12.5</v>
      </c>
      <c r="CK116" s="68">
        <f t="shared" si="264"/>
        <v>12.75</v>
      </c>
      <c r="CL116" s="68">
        <f t="shared" si="264"/>
        <v>13</v>
      </c>
      <c r="CM116" s="68">
        <f t="shared" si="264"/>
        <v>13.25</v>
      </c>
      <c r="CN116" s="68">
        <f t="shared" si="264"/>
        <v>13.5</v>
      </c>
      <c r="CO116" s="68">
        <f t="shared" si="264"/>
        <v>13.75</v>
      </c>
      <c r="CP116" s="68">
        <f t="shared" si="264"/>
        <v>14</v>
      </c>
      <c r="CQ116" s="68">
        <f t="shared" si="264"/>
        <v>14.25</v>
      </c>
      <c r="CR116" s="68">
        <f t="shared" si="264"/>
        <v>14.5</v>
      </c>
      <c r="CS116" s="68">
        <f t="shared" si="264"/>
        <v>14.75</v>
      </c>
      <c r="CT116" s="68">
        <f t="shared" si="264"/>
        <v>15</v>
      </c>
      <c r="CU116" s="68">
        <f t="shared" si="264"/>
        <v>15.25</v>
      </c>
      <c r="CV116" s="68">
        <f t="shared" si="264"/>
        <v>15.5</v>
      </c>
      <c r="CW116" s="68">
        <f t="shared" si="264"/>
        <v>15.75</v>
      </c>
      <c r="CX116" s="68">
        <f t="shared" si="264"/>
        <v>16</v>
      </c>
      <c r="CY116" s="68">
        <f t="shared" si="264"/>
        <v>16.25</v>
      </c>
      <c r="CZ116" s="68">
        <f t="shared" si="264"/>
        <v>16.25</v>
      </c>
      <c r="DA116" s="68">
        <f t="shared" si="264"/>
        <v>16.25</v>
      </c>
      <c r="DB116" s="111"/>
    </row>
    <row r="117" spans="2:106" ht="14.1" customHeight="1">
      <c r="B117" s="31"/>
      <c r="C117" s="32"/>
      <c r="D117" s="33"/>
      <c r="E117" s="4"/>
      <c r="F117" s="34"/>
      <c r="G117" s="5" t="s">
        <v>32</v>
      </c>
      <c r="H117" s="35">
        <f t="shared" si="126"/>
        <v>71</v>
      </c>
      <c r="I117" s="54" t="str">
        <f t="shared" ref="I117:AN117" si="265">IF(I116="***","",IF(I116&gt;$G$45,INT((I116-$G$45)/0.25)*0.25,0))</f>
        <v/>
      </c>
      <c r="J117" s="30" t="str">
        <f t="shared" si="265"/>
        <v/>
      </c>
      <c r="K117" s="30" t="str">
        <f t="shared" si="265"/>
        <v/>
      </c>
      <c r="L117" s="30" t="str">
        <f t="shared" si="265"/>
        <v/>
      </c>
      <c r="M117" s="30" t="str">
        <f t="shared" si="265"/>
        <v/>
      </c>
      <c r="N117" s="30" t="str">
        <f t="shared" si="265"/>
        <v/>
      </c>
      <c r="O117" s="30" t="str">
        <f t="shared" si="265"/>
        <v/>
      </c>
      <c r="P117" s="30" t="str">
        <f t="shared" si="265"/>
        <v/>
      </c>
      <c r="Q117" s="30" t="str">
        <f t="shared" si="265"/>
        <v/>
      </c>
      <c r="R117" s="30" t="str">
        <f t="shared" si="265"/>
        <v/>
      </c>
      <c r="S117" s="30" t="str">
        <f t="shared" si="265"/>
        <v/>
      </c>
      <c r="T117" s="30" t="str">
        <f t="shared" si="265"/>
        <v/>
      </c>
      <c r="U117" s="30" t="str">
        <f t="shared" si="265"/>
        <v/>
      </c>
      <c r="V117" s="30" t="str">
        <f t="shared" si="265"/>
        <v/>
      </c>
      <c r="W117" s="30" t="str">
        <f t="shared" si="265"/>
        <v/>
      </c>
      <c r="X117" s="30" t="str">
        <f t="shared" si="265"/>
        <v/>
      </c>
      <c r="Y117" s="30" t="str">
        <f t="shared" si="265"/>
        <v/>
      </c>
      <c r="Z117" s="30" t="str">
        <f t="shared" si="265"/>
        <v/>
      </c>
      <c r="AA117" s="30" t="str">
        <f t="shared" si="265"/>
        <v/>
      </c>
      <c r="AB117" s="30" t="str">
        <f t="shared" si="265"/>
        <v/>
      </c>
      <c r="AC117" s="30" t="str">
        <f t="shared" si="265"/>
        <v/>
      </c>
      <c r="AD117" s="30" t="str">
        <f t="shared" si="265"/>
        <v/>
      </c>
      <c r="AE117" s="30" t="str">
        <f t="shared" si="265"/>
        <v/>
      </c>
      <c r="AF117" s="30">
        <f t="shared" si="265"/>
        <v>0</v>
      </c>
      <c r="AG117" s="30">
        <f t="shared" si="265"/>
        <v>0</v>
      </c>
      <c r="AH117" s="30">
        <f t="shared" si="265"/>
        <v>0</v>
      </c>
      <c r="AI117" s="30">
        <f t="shared" si="265"/>
        <v>0</v>
      </c>
      <c r="AJ117" s="30">
        <f t="shared" si="265"/>
        <v>0</v>
      </c>
      <c r="AK117" s="30">
        <f t="shared" si="265"/>
        <v>0</v>
      </c>
      <c r="AL117" s="30">
        <f t="shared" si="265"/>
        <v>0</v>
      </c>
      <c r="AM117" s="30">
        <f t="shared" si="265"/>
        <v>0</v>
      </c>
      <c r="AN117" s="30">
        <f t="shared" si="265"/>
        <v>0</v>
      </c>
      <c r="AO117" s="30">
        <f t="shared" ref="AO117:BT117" si="266">IF(AO116="***","",IF(AO116&gt;$G$45,INT((AO116-$G$45)/0.25)*0.25,0))</f>
        <v>0</v>
      </c>
      <c r="AP117" s="30">
        <f t="shared" si="266"/>
        <v>0</v>
      </c>
      <c r="AQ117" s="30">
        <f t="shared" si="266"/>
        <v>0</v>
      </c>
      <c r="AR117" s="30">
        <f t="shared" si="266"/>
        <v>0</v>
      </c>
      <c r="AS117" s="30">
        <f t="shared" si="266"/>
        <v>0</v>
      </c>
      <c r="AT117" s="30">
        <f t="shared" si="266"/>
        <v>0</v>
      </c>
      <c r="AU117" s="30">
        <f t="shared" si="266"/>
        <v>0</v>
      </c>
      <c r="AV117" s="30">
        <f t="shared" si="266"/>
        <v>0</v>
      </c>
      <c r="AW117" s="30">
        <f t="shared" si="266"/>
        <v>0</v>
      </c>
      <c r="AX117" s="30">
        <f t="shared" si="266"/>
        <v>0</v>
      </c>
      <c r="AY117" s="30">
        <f t="shared" si="266"/>
        <v>0</v>
      </c>
      <c r="AZ117" s="30">
        <f t="shared" si="266"/>
        <v>0</v>
      </c>
      <c r="BA117" s="30">
        <f t="shared" si="266"/>
        <v>0</v>
      </c>
      <c r="BB117" s="30">
        <f t="shared" si="266"/>
        <v>0</v>
      </c>
      <c r="BC117" s="30">
        <f t="shared" si="266"/>
        <v>0</v>
      </c>
      <c r="BD117" s="30">
        <f t="shared" si="266"/>
        <v>0</v>
      </c>
      <c r="BE117" s="30">
        <f t="shared" si="266"/>
        <v>0</v>
      </c>
      <c r="BF117" s="30">
        <f t="shared" si="266"/>
        <v>0</v>
      </c>
      <c r="BG117" s="30">
        <f t="shared" si="266"/>
        <v>0</v>
      </c>
      <c r="BH117" s="30">
        <f t="shared" si="266"/>
        <v>0</v>
      </c>
      <c r="BI117" s="45">
        <f t="shared" si="266"/>
        <v>0</v>
      </c>
      <c r="BJ117" s="30">
        <f t="shared" si="266"/>
        <v>0</v>
      </c>
      <c r="BK117" s="30">
        <f t="shared" si="266"/>
        <v>0</v>
      </c>
      <c r="BL117" s="30">
        <f t="shared" si="266"/>
        <v>0</v>
      </c>
      <c r="BM117" s="30">
        <f t="shared" si="266"/>
        <v>0</v>
      </c>
      <c r="BN117" s="30">
        <f t="shared" si="266"/>
        <v>0</v>
      </c>
      <c r="BO117" s="30">
        <f t="shared" si="266"/>
        <v>0</v>
      </c>
      <c r="BP117" s="30">
        <f t="shared" si="266"/>
        <v>0.25</v>
      </c>
      <c r="BQ117" s="30">
        <f t="shared" si="266"/>
        <v>0.5</v>
      </c>
      <c r="BR117" s="30">
        <f t="shared" si="266"/>
        <v>0.75</v>
      </c>
      <c r="BS117" s="30">
        <f t="shared" si="266"/>
        <v>1</v>
      </c>
      <c r="BT117" s="30">
        <f t="shared" si="266"/>
        <v>1.25</v>
      </c>
      <c r="BU117" s="30">
        <f t="shared" ref="BU117:CZ117" si="267">IF(BU116="***","",IF(BU116&gt;$G$45,INT((BU116-$G$45)/0.25)*0.25,0))</f>
        <v>1.5</v>
      </c>
      <c r="BV117" s="30">
        <f t="shared" si="267"/>
        <v>1.75</v>
      </c>
      <c r="BW117" s="30">
        <f t="shared" si="267"/>
        <v>2</v>
      </c>
      <c r="BX117" s="30">
        <f t="shared" si="267"/>
        <v>2.25</v>
      </c>
      <c r="BY117" s="30">
        <f t="shared" si="267"/>
        <v>2.5</v>
      </c>
      <c r="BZ117" s="30">
        <f t="shared" si="267"/>
        <v>2.75</v>
      </c>
      <c r="CA117" s="30">
        <f t="shared" si="267"/>
        <v>3</v>
      </c>
      <c r="CB117" s="30">
        <f t="shared" si="267"/>
        <v>3</v>
      </c>
      <c r="CC117" s="30">
        <f t="shared" si="267"/>
        <v>3</v>
      </c>
      <c r="CD117" s="30">
        <f t="shared" si="267"/>
        <v>3.25</v>
      </c>
      <c r="CE117" s="30">
        <f t="shared" si="267"/>
        <v>3.5</v>
      </c>
      <c r="CF117" s="30">
        <f t="shared" si="267"/>
        <v>3.75</v>
      </c>
      <c r="CG117" s="30">
        <f t="shared" si="267"/>
        <v>4</v>
      </c>
      <c r="CH117" s="30">
        <f t="shared" si="267"/>
        <v>4.25</v>
      </c>
      <c r="CI117" s="30">
        <f t="shared" si="267"/>
        <v>4.5</v>
      </c>
      <c r="CJ117" s="30">
        <f t="shared" si="267"/>
        <v>4.75</v>
      </c>
      <c r="CK117" s="30">
        <f t="shared" si="267"/>
        <v>5</v>
      </c>
      <c r="CL117" s="30">
        <f t="shared" si="267"/>
        <v>5.25</v>
      </c>
      <c r="CM117" s="30">
        <f t="shared" si="267"/>
        <v>5.5</v>
      </c>
      <c r="CN117" s="30">
        <f t="shared" si="267"/>
        <v>5.75</v>
      </c>
      <c r="CO117" s="30">
        <f t="shared" si="267"/>
        <v>6</v>
      </c>
      <c r="CP117" s="30">
        <f t="shared" si="267"/>
        <v>6.25</v>
      </c>
      <c r="CQ117" s="30">
        <f t="shared" si="267"/>
        <v>6.5</v>
      </c>
      <c r="CR117" s="30">
        <f t="shared" si="267"/>
        <v>6.75</v>
      </c>
      <c r="CS117" s="30">
        <f t="shared" si="267"/>
        <v>7</v>
      </c>
      <c r="CT117" s="30">
        <f t="shared" si="267"/>
        <v>7.25</v>
      </c>
      <c r="CU117" s="30">
        <f t="shared" si="267"/>
        <v>7.5</v>
      </c>
      <c r="CV117" s="30">
        <f t="shared" si="267"/>
        <v>7.75</v>
      </c>
      <c r="CW117" s="30">
        <f t="shared" si="267"/>
        <v>8</v>
      </c>
      <c r="CX117" s="30">
        <f t="shared" si="267"/>
        <v>8.25</v>
      </c>
      <c r="CY117" s="30">
        <f t="shared" si="267"/>
        <v>8.5</v>
      </c>
      <c r="CZ117" s="30">
        <f t="shared" si="267"/>
        <v>8.5</v>
      </c>
      <c r="DA117" s="30">
        <f>IF(DA116="***","",IF(DA116&gt;$G$45,INT((DA116-$G$45)/0.25)*0.25,0))</f>
        <v>8.5</v>
      </c>
      <c r="DB117" s="109"/>
    </row>
    <row r="118" spans="2:106" ht="14.1" customHeight="1">
      <c r="B118" s="55"/>
      <c r="C118" s="56"/>
      <c r="D118" s="33"/>
      <c r="E118" s="4"/>
      <c r="F118" s="34"/>
      <c r="G118" s="57" t="s">
        <v>33</v>
      </c>
      <c r="H118" s="58">
        <f t="shared" si="126"/>
        <v>72</v>
      </c>
      <c r="I118" s="70" t="str">
        <f t="shared" ref="I118:AN118" si="268">IF(OR(I116=0,I116="***"),"",IF(I$43&lt;22.25,"",IF(I$43&gt;29,H118,SUM(H118,I116,-H116))))</f>
        <v/>
      </c>
      <c r="J118" s="59" t="str">
        <f t="shared" si="268"/>
        <v/>
      </c>
      <c r="K118" s="59" t="str">
        <f t="shared" si="268"/>
        <v/>
      </c>
      <c r="L118" s="59" t="str">
        <f t="shared" si="268"/>
        <v/>
      </c>
      <c r="M118" s="59" t="str">
        <f t="shared" si="268"/>
        <v/>
      </c>
      <c r="N118" s="59" t="str">
        <f t="shared" si="268"/>
        <v/>
      </c>
      <c r="O118" s="59" t="str">
        <f t="shared" si="268"/>
        <v/>
      </c>
      <c r="P118" s="59" t="str">
        <f t="shared" si="268"/>
        <v/>
      </c>
      <c r="Q118" s="59" t="str">
        <f t="shared" si="268"/>
        <v/>
      </c>
      <c r="R118" s="59" t="str">
        <f t="shared" si="268"/>
        <v/>
      </c>
      <c r="S118" s="59" t="str">
        <f t="shared" si="268"/>
        <v/>
      </c>
      <c r="T118" s="59" t="str">
        <f t="shared" si="268"/>
        <v/>
      </c>
      <c r="U118" s="59" t="str">
        <f t="shared" si="268"/>
        <v/>
      </c>
      <c r="V118" s="59" t="str">
        <f t="shared" si="268"/>
        <v/>
      </c>
      <c r="W118" s="59" t="str">
        <f t="shared" si="268"/>
        <v/>
      </c>
      <c r="X118" s="59" t="str">
        <f t="shared" si="268"/>
        <v/>
      </c>
      <c r="Y118" s="59" t="str">
        <f t="shared" si="268"/>
        <v/>
      </c>
      <c r="Z118" s="59" t="str">
        <f t="shared" si="268"/>
        <v/>
      </c>
      <c r="AA118" s="59" t="str">
        <f t="shared" si="268"/>
        <v/>
      </c>
      <c r="AB118" s="59" t="str">
        <f t="shared" si="268"/>
        <v/>
      </c>
      <c r="AC118" s="59" t="str">
        <f t="shared" si="268"/>
        <v/>
      </c>
      <c r="AD118" s="59" t="str">
        <f t="shared" si="268"/>
        <v/>
      </c>
      <c r="AE118" s="59" t="str">
        <f t="shared" si="268"/>
        <v/>
      </c>
      <c r="AF118" s="59" t="str">
        <f t="shared" si="268"/>
        <v/>
      </c>
      <c r="AG118" s="59" t="str">
        <f t="shared" si="268"/>
        <v/>
      </c>
      <c r="AH118" s="59" t="str">
        <f t="shared" si="268"/>
        <v/>
      </c>
      <c r="AI118" s="59" t="str">
        <f t="shared" si="268"/>
        <v/>
      </c>
      <c r="AJ118" s="59" t="str">
        <f t="shared" si="268"/>
        <v/>
      </c>
      <c r="AK118" s="59" t="str">
        <f t="shared" si="268"/>
        <v/>
      </c>
      <c r="AL118" s="59" t="str">
        <f t="shared" si="268"/>
        <v/>
      </c>
      <c r="AM118" s="59" t="str">
        <f t="shared" si="268"/>
        <v/>
      </c>
      <c r="AN118" s="59" t="str">
        <f t="shared" si="268"/>
        <v/>
      </c>
      <c r="AO118" s="59" t="str">
        <f t="shared" ref="AO118:BT118" si="269">IF(OR(AO116=0,AO116="***"),"",IF(AO$43&lt;22.25,"",IF(AO$43&gt;29,AN118,SUM(AN118,AO116,-AN116))))</f>
        <v/>
      </c>
      <c r="AP118" s="59" t="str">
        <f t="shared" si="269"/>
        <v/>
      </c>
      <c r="AQ118" s="59" t="str">
        <f t="shared" si="269"/>
        <v/>
      </c>
      <c r="AR118" s="59" t="str">
        <f t="shared" si="269"/>
        <v/>
      </c>
      <c r="AS118" s="59" t="str">
        <f t="shared" si="269"/>
        <v/>
      </c>
      <c r="AT118" s="59" t="str">
        <f t="shared" si="269"/>
        <v/>
      </c>
      <c r="AU118" s="59" t="str">
        <f t="shared" si="269"/>
        <v/>
      </c>
      <c r="AV118" s="59" t="str">
        <f t="shared" si="269"/>
        <v/>
      </c>
      <c r="AW118" s="59" t="str">
        <f t="shared" si="269"/>
        <v/>
      </c>
      <c r="AX118" s="59" t="str">
        <f t="shared" si="269"/>
        <v/>
      </c>
      <c r="AY118" s="59" t="str">
        <f t="shared" si="269"/>
        <v/>
      </c>
      <c r="AZ118" s="59" t="str">
        <f t="shared" si="269"/>
        <v/>
      </c>
      <c r="BA118" s="59" t="str">
        <f t="shared" si="269"/>
        <v/>
      </c>
      <c r="BB118" s="59" t="str">
        <f t="shared" si="269"/>
        <v/>
      </c>
      <c r="BC118" s="59" t="str">
        <f t="shared" si="269"/>
        <v/>
      </c>
      <c r="BD118" s="59" t="str">
        <f t="shared" si="269"/>
        <v/>
      </c>
      <c r="BE118" s="59" t="str">
        <f t="shared" si="269"/>
        <v/>
      </c>
      <c r="BF118" s="59" t="str">
        <f t="shared" si="269"/>
        <v/>
      </c>
      <c r="BG118" s="59" t="str">
        <f t="shared" si="269"/>
        <v/>
      </c>
      <c r="BH118" s="59" t="str">
        <f t="shared" si="269"/>
        <v/>
      </c>
      <c r="BI118" s="60" t="str">
        <f t="shared" si="269"/>
        <v/>
      </c>
      <c r="BJ118" s="59">
        <f t="shared" si="269"/>
        <v>0</v>
      </c>
      <c r="BK118" s="59">
        <f t="shared" si="269"/>
        <v>0.25</v>
      </c>
      <c r="BL118" s="59">
        <f t="shared" si="269"/>
        <v>0.5</v>
      </c>
      <c r="BM118" s="59">
        <f t="shared" si="269"/>
        <v>0.75</v>
      </c>
      <c r="BN118" s="59">
        <f t="shared" si="269"/>
        <v>1</v>
      </c>
      <c r="BO118" s="59">
        <f t="shared" si="269"/>
        <v>1.25</v>
      </c>
      <c r="BP118" s="59">
        <f t="shared" si="269"/>
        <v>1.5</v>
      </c>
      <c r="BQ118" s="59">
        <f t="shared" si="269"/>
        <v>1.75</v>
      </c>
      <c r="BR118" s="59">
        <f t="shared" si="269"/>
        <v>2</v>
      </c>
      <c r="BS118" s="59">
        <f t="shared" si="269"/>
        <v>2.25</v>
      </c>
      <c r="BT118" s="59">
        <f t="shared" si="269"/>
        <v>2.5</v>
      </c>
      <c r="BU118" s="59">
        <f t="shared" ref="BU118:DA118" si="270">IF(OR(BU116=0,BU116="***"),"",IF(BU$43&lt;22.25,"",IF(BU$43&gt;29,BT118,SUM(BT118,BU116,-BT116))))</f>
        <v>2.75</v>
      </c>
      <c r="BV118" s="59">
        <f t="shared" si="270"/>
        <v>3</v>
      </c>
      <c r="BW118" s="59">
        <f t="shared" si="270"/>
        <v>3.25</v>
      </c>
      <c r="BX118" s="59">
        <f t="shared" si="270"/>
        <v>3.5</v>
      </c>
      <c r="BY118" s="59">
        <f t="shared" si="270"/>
        <v>3.75</v>
      </c>
      <c r="BZ118" s="59">
        <f t="shared" si="270"/>
        <v>4</v>
      </c>
      <c r="CA118" s="59">
        <f t="shared" si="270"/>
        <v>4.25</v>
      </c>
      <c r="CB118" s="59">
        <f t="shared" si="270"/>
        <v>4.25</v>
      </c>
      <c r="CC118" s="59">
        <f t="shared" si="270"/>
        <v>4.25</v>
      </c>
      <c r="CD118" s="59">
        <f t="shared" si="270"/>
        <v>4.5</v>
      </c>
      <c r="CE118" s="59">
        <f t="shared" si="270"/>
        <v>4.75</v>
      </c>
      <c r="CF118" s="59">
        <f t="shared" si="270"/>
        <v>5</v>
      </c>
      <c r="CG118" s="59">
        <f t="shared" si="270"/>
        <v>5.25</v>
      </c>
      <c r="CH118" s="59">
        <f t="shared" si="270"/>
        <v>5.5</v>
      </c>
      <c r="CI118" s="59">
        <f t="shared" si="270"/>
        <v>5.75</v>
      </c>
      <c r="CJ118" s="59">
        <f t="shared" si="270"/>
        <v>6</v>
      </c>
      <c r="CK118" s="59">
        <f t="shared" si="270"/>
        <v>6.25</v>
      </c>
      <c r="CL118" s="59">
        <f t="shared" si="270"/>
        <v>6.25</v>
      </c>
      <c r="CM118" s="59">
        <f t="shared" si="270"/>
        <v>6.25</v>
      </c>
      <c r="CN118" s="59">
        <f t="shared" si="270"/>
        <v>6.25</v>
      </c>
      <c r="CO118" s="59">
        <f t="shared" si="270"/>
        <v>6.25</v>
      </c>
      <c r="CP118" s="59">
        <f t="shared" si="270"/>
        <v>6.25</v>
      </c>
      <c r="CQ118" s="59">
        <f t="shared" si="270"/>
        <v>6.25</v>
      </c>
      <c r="CR118" s="59">
        <f t="shared" si="270"/>
        <v>6.25</v>
      </c>
      <c r="CS118" s="59">
        <f t="shared" si="270"/>
        <v>6.25</v>
      </c>
      <c r="CT118" s="59">
        <f t="shared" si="270"/>
        <v>6.25</v>
      </c>
      <c r="CU118" s="59">
        <f t="shared" si="270"/>
        <v>6.25</v>
      </c>
      <c r="CV118" s="59">
        <f t="shared" si="270"/>
        <v>6.25</v>
      </c>
      <c r="CW118" s="59">
        <f t="shared" si="270"/>
        <v>6.25</v>
      </c>
      <c r="CX118" s="59">
        <f t="shared" si="270"/>
        <v>6.25</v>
      </c>
      <c r="CY118" s="59">
        <f t="shared" si="270"/>
        <v>6.25</v>
      </c>
      <c r="CZ118" s="59">
        <f t="shared" si="270"/>
        <v>6.25</v>
      </c>
      <c r="DA118" s="59">
        <f t="shared" si="270"/>
        <v>6.25</v>
      </c>
      <c r="DB118" s="110"/>
    </row>
    <row r="119" spans="2:106" ht="14.1" customHeight="1">
      <c r="B119" s="61">
        <f>ROUND((DAY(D119)*24*60+HOUR(D119)*60+MINUTE(D119))/60,2)</f>
        <v>15</v>
      </c>
      <c r="C119" s="62">
        <f>ROUND((DAY(F119)*24*60+HOUR(F119)*60+MINUTE(F119))/60,2)</f>
        <v>23.75</v>
      </c>
      <c r="D119" s="63">
        <f>D116+TIME(0,15,0)</f>
        <v>0.62499999999999978</v>
      </c>
      <c r="E119" s="64" t="s">
        <v>96</v>
      </c>
      <c r="F119" s="65">
        <f>F116+TIME(0,15,0)</f>
        <v>0.98958333333333248</v>
      </c>
      <c r="G119" s="66" t="s">
        <v>43</v>
      </c>
      <c r="H119" s="67">
        <f t="shared" si="126"/>
        <v>73</v>
      </c>
      <c r="I119" s="71" t="str">
        <f t="shared" ref="I119:BT119" si="271">IF(I$43&lt;$B119,"***",IF(I$43=$B119,0,IF(I$42=1,H119,H119+0.25)))</f>
        <v>***</v>
      </c>
      <c r="J119" s="68" t="str">
        <f t="shared" si="271"/>
        <v>***</v>
      </c>
      <c r="K119" s="68" t="str">
        <f t="shared" si="271"/>
        <v>***</v>
      </c>
      <c r="L119" s="68" t="str">
        <f t="shared" si="271"/>
        <v>***</v>
      </c>
      <c r="M119" s="68" t="str">
        <f t="shared" si="271"/>
        <v>***</v>
      </c>
      <c r="N119" s="68" t="str">
        <f t="shared" si="271"/>
        <v>***</v>
      </c>
      <c r="O119" s="68" t="str">
        <f t="shared" si="271"/>
        <v>***</v>
      </c>
      <c r="P119" s="68" t="str">
        <f t="shared" si="271"/>
        <v>***</v>
      </c>
      <c r="Q119" s="68" t="str">
        <f t="shared" si="271"/>
        <v>***</v>
      </c>
      <c r="R119" s="68" t="str">
        <f t="shared" si="271"/>
        <v>***</v>
      </c>
      <c r="S119" s="68" t="str">
        <f t="shared" si="271"/>
        <v>***</v>
      </c>
      <c r="T119" s="68" t="str">
        <f t="shared" si="271"/>
        <v>***</v>
      </c>
      <c r="U119" s="68" t="str">
        <f t="shared" si="271"/>
        <v>***</v>
      </c>
      <c r="V119" s="68" t="str">
        <f t="shared" si="271"/>
        <v>***</v>
      </c>
      <c r="W119" s="68" t="str">
        <f t="shared" si="271"/>
        <v>***</v>
      </c>
      <c r="X119" s="68" t="str">
        <f t="shared" si="271"/>
        <v>***</v>
      </c>
      <c r="Y119" s="68" t="str">
        <f t="shared" si="271"/>
        <v>***</v>
      </c>
      <c r="Z119" s="68" t="str">
        <f t="shared" si="271"/>
        <v>***</v>
      </c>
      <c r="AA119" s="68" t="str">
        <f t="shared" si="271"/>
        <v>***</v>
      </c>
      <c r="AB119" s="68" t="str">
        <f t="shared" si="271"/>
        <v>***</v>
      </c>
      <c r="AC119" s="68" t="str">
        <f t="shared" si="271"/>
        <v>***</v>
      </c>
      <c r="AD119" s="68" t="str">
        <f t="shared" si="271"/>
        <v>***</v>
      </c>
      <c r="AE119" s="68" t="str">
        <f t="shared" si="271"/>
        <v>***</v>
      </c>
      <c r="AF119" s="68" t="str">
        <f t="shared" si="271"/>
        <v>***</v>
      </c>
      <c r="AG119" s="68">
        <f t="shared" si="271"/>
        <v>0</v>
      </c>
      <c r="AH119" s="68">
        <f t="shared" si="271"/>
        <v>0.25</v>
      </c>
      <c r="AI119" s="68">
        <f t="shared" si="271"/>
        <v>0.5</v>
      </c>
      <c r="AJ119" s="68">
        <f t="shared" si="271"/>
        <v>0.75</v>
      </c>
      <c r="AK119" s="68">
        <f t="shared" si="271"/>
        <v>1</v>
      </c>
      <c r="AL119" s="68">
        <f t="shared" si="271"/>
        <v>1.25</v>
      </c>
      <c r="AM119" s="68">
        <f t="shared" si="271"/>
        <v>1.5</v>
      </c>
      <c r="AN119" s="68">
        <f t="shared" si="271"/>
        <v>1.75</v>
      </c>
      <c r="AO119" s="68">
        <f t="shared" si="271"/>
        <v>2</v>
      </c>
      <c r="AP119" s="68">
        <f t="shared" si="271"/>
        <v>2.25</v>
      </c>
      <c r="AQ119" s="68">
        <f t="shared" si="271"/>
        <v>2.5</v>
      </c>
      <c r="AR119" s="68">
        <f t="shared" si="271"/>
        <v>2.75</v>
      </c>
      <c r="AS119" s="68">
        <f t="shared" si="271"/>
        <v>2.75</v>
      </c>
      <c r="AT119" s="68">
        <f t="shared" si="271"/>
        <v>3</v>
      </c>
      <c r="AU119" s="68">
        <f t="shared" si="271"/>
        <v>3.25</v>
      </c>
      <c r="AV119" s="68">
        <f t="shared" si="271"/>
        <v>3.5</v>
      </c>
      <c r="AW119" s="68">
        <f t="shared" si="271"/>
        <v>3.75</v>
      </c>
      <c r="AX119" s="68">
        <f t="shared" si="271"/>
        <v>4</v>
      </c>
      <c r="AY119" s="68">
        <f t="shared" si="271"/>
        <v>4.25</v>
      </c>
      <c r="AZ119" s="68">
        <f t="shared" si="271"/>
        <v>4.25</v>
      </c>
      <c r="BA119" s="68">
        <f t="shared" si="271"/>
        <v>4.25</v>
      </c>
      <c r="BB119" s="68">
        <f t="shared" si="271"/>
        <v>4.5</v>
      </c>
      <c r="BC119" s="68">
        <f t="shared" si="271"/>
        <v>4.75</v>
      </c>
      <c r="BD119" s="68">
        <f t="shared" si="271"/>
        <v>5</v>
      </c>
      <c r="BE119" s="68">
        <f t="shared" si="271"/>
        <v>5.25</v>
      </c>
      <c r="BF119" s="68">
        <f t="shared" si="271"/>
        <v>5.5</v>
      </c>
      <c r="BG119" s="68">
        <f t="shared" si="271"/>
        <v>5.75</v>
      </c>
      <c r="BH119" s="68">
        <f t="shared" si="271"/>
        <v>6</v>
      </c>
      <c r="BI119" s="69">
        <f t="shared" si="271"/>
        <v>6.25</v>
      </c>
      <c r="BJ119" s="68">
        <f t="shared" si="271"/>
        <v>6.25</v>
      </c>
      <c r="BK119" s="68">
        <f t="shared" si="271"/>
        <v>6.5</v>
      </c>
      <c r="BL119" s="68">
        <f t="shared" si="271"/>
        <v>6.75</v>
      </c>
      <c r="BM119" s="68">
        <f t="shared" si="271"/>
        <v>7</v>
      </c>
      <c r="BN119" s="68">
        <f t="shared" si="271"/>
        <v>7.25</v>
      </c>
      <c r="BO119" s="68">
        <f t="shared" si="271"/>
        <v>7.5</v>
      </c>
      <c r="BP119" s="68">
        <f t="shared" si="271"/>
        <v>7.75</v>
      </c>
      <c r="BQ119" s="68">
        <f t="shared" si="271"/>
        <v>8</v>
      </c>
      <c r="BR119" s="68">
        <f t="shared" si="271"/>
        <v>8.25</v>
      </c>
      <c r="BS119" s="68">
        <f t="shared" si="271"/>
        <v>8.5</v>
      </c>
      <c r="BT119" s="68">
        <f t="shared" si="271"/>
        <v>8.75</v>
      </c>
      <c r="BU119" s="68">
        <f t="shared" ref="BU119:DA119" si="272">IF(BU$43&lt;$B119,"***",IF(BU$43=$B119,0,IF(BU$42=1,BT119,BT119+0.25)))</f>
        <v>9</v>
      </c>
      <c r="BV119" s="68">
        <f t="shared" si="272"/>
        <v>9.25</v>
      </c>
      <c r="BW119" s="68">
        <f t="shared" si="272"/>
        <v>9.5</v>
      </c>
      <c r="BX119" s="68">
        <f t="shared" si="272"/>
        <v>9.75</v>
      </c>
      <c r="BY119" s="68">
        <f t="shared" si="272"/>
        <v>10</v>
      </c>
      <c r="BZ119" s="68">
        <f t="shared" si="272"/>
        <v>10.25</v>
      </c>
      <c r="CA119" s="68">
        <f t="shared" si="272"/>
        <v>10.5</v>
      </c>
      <c r="CB119" s="68">
        <f t="shared" si="272"/>
        <v>10.5</v>
      </c>
      <c r="CC119" s="68">
        <f t="shared" si="272"/>
        <v>10.5</v>
      </c>
      <c r="CD119" s="68">
        <f t="shared" si="272"/>
        <v>10.75</v>
      </c>
      <c r="CE119" s="68">
        <f t="shared" si="272"/>
        <v>11</v>
      </c>
      <c r="CF119" s="68">
        <f t="shared" si="272"/>
        <v>11.25</v>
      </c>
      <c r="CG119" s="68">
        <f t="shared" si="272"/>
        <v>11.5</v>
      </c>
      <c r="CH119" s="68">
        <f t="shared" si="272"/>
        <v>11.75</v>
      </c>
      <c r="CI119" s="68">
        <f t="shared" si="272"/>
        <v>12</v>
      </c>
      <c r="CJ119" s="68">
        <f t="shared" si="272"/>
        <v>12.25</v>
      </c>
      <c r="CK119" s="68">
        <f t="shared" si="272"/>
        <v>12.5</v>
      </c>
      <c r="CL119" s="68">
        <f t="shared" si="272"/>
        <v>12.75</v>
      </c>
      <c r="CM119" s="68">
        <f t="shared" si="272"/>
        <v>13</v>
      </c>
      <c r="CN119" s="68">
        <f t="shared" si="272"/>
        <v>13.25</v>
      </c>
      <c r="CO119" s="68">
        <f t="shared" si="272"/>
        <v>13.5</v>
      </c>
      <c r="CP119" s="68">
        <f t="shared" si="272"/>
        <v>13.75</v>
      </c>
      <c r="CQ119" s="68">
        <f t="shared" si="272"/>
        <v>14</v>
      </c>
      <c r="CR119" s="68">
        <f t="shared" si="272"/>
        <v>14.25</v>
      </c>
      <c r="CS119" s="68">
        <f t="shared" si="272"/>
        <v>14.5</v>
      </c>
      <c r="CT119" s="68">
        <f t="shared" si="272"/>
        <v>14.75</v>
      </c>
      <c r="CU119" s="68">
        <f t="shared" si="272"/>
        <v>15</v>
      </c>
      <c r="CV119" s="68">
        <f t="shared" si="272"/>
        <v>15.25</v>
      </c>
      <c r="CW119" s="68">
        <f t="shared" si="272"/>
        <v>15.5</v>
      </c>
      <c r="CX119" s="68">
        <f t="shared" si="272"/>
        <v>15.75</v>
      </c>
      <c r="CY119" s="68">
        <f t="shared" si="272"/>
        <v>16</v>
      </c>
      <c r="CZ119" s="68">
        <f t="shared" si="272"/>
        <v>16</v>
      </c>
      <c r="DA119" s="68">
        <f t="shared" si="272"/>
        <v>16</v>
      </c>
      <c r="DB119" s="111"/>
    </row>
    <row r="120" spans="2:106" ht="14.1" customHeight="1">
      <c r="B120" s="31"/>
      <c r="C120" s="32"/>
      <c r="D120" s="33"/>
      <c r="E120" s="4"/>
      <c r="F120" s="34"/>
      <c r="G120" s="5" t="s">
        <v>32</v>
      </c>
      <c r="H120" s="35">
        <f t="shared" si="126"/>
        <v>74</v>
      </c>
      <c r="I120" s="54" t="str">
        <f t="shared" ref="I120:AN120" si="273">IF(I119="***","",IF(I119&gt;$G$45,INT((I119-$G$45)/0.25)*0.25,0))</f>
        <v/>
      </c>
      <c r="J120" s="30" t="str">
        <f t="shared" si="273"/>
        <v/>
      </c>
      <c r="K120" s="30" t="str">
        <f t="shared" si="273"/>
        <v/>
      </c>
      <c r="L120" s="30" t="str">
        <f t="shared" si="273"/>
        <v/>
      </c>
      <c r="M120" s="30" t="str">
        <f t="shared" si="273"/>
        <v/>
      </c>
      <c r="N120" s="30" t="str">
        <f t="shared" si="273"/>
        <v/>
      </c>
      <c r="O120" s="30" t="str">
        <f t="shared" si="273"/>
        <v/>
      </c>
      <c r="P120" s="30" t="str">
        <f t="shared" si="273"/>
        <v/>
      </c>
      <c r="Q120" s="30" t="str">
        <f t="shared" si="273"/>
        <v/>
      </c>
      <c r="R120" s="30" t="str">
        <f t="shared" si="273"/>
        <v/>
      </c>
      <c r="S120" s="30" t="str">
        <f t="shared" si="273"/>
        <v/>
      </c>
      <c r="T120" s="30" t="str">
        <f t="shared" si="273"/>
        <v/>
      </c>
      <c r="U120" s="30" t="str">
        <f t="shared" si="273"/>
        <v/>
      </c>
      <c r="V120" s="30" t="str">
        <f t="shared" si="273"/>
        <v/>
      </c>
      <c r="W120" s="30" t="str">
        <f t="shared" si="273"/>
        <v/>
      </c>
      <c r="X120" s="30" t="str">
        <f t="shared" si="273"/>
        <v/>
      </c>
      <c r="Y120" s="30" t="str">
        <f t="shared" si="273"/>
        <v/>
      </c>
      <c r="Z120" s="30" t="str">
        <f t="shared" si="273"/>
        <v/>
      </c>
      <c r="AA120" s="30" t="str">
        <f t="shared" si="273"/>
        <v/>
      </c>
      <c r="AB120" s="30" t="str">
        <f t="shared" si="273"/>
        <v/>
      </c>
      <c r="AC120" s="30" t="str">
        <f t="shared" si="273"/>
        <v/>
      </c>
      <c r="AD120" s="30" t="str">
        <f t="shared" si="273"/>
        <v/>
      </c>
      <c r="AE120" s="30" t="str">
        <f t="shared" si="273"/>
        <v/>
      </c>
      <c r="AF120" s="30" t="str">
        <f t="shared" si="273"/>
        <v/>
      </c>
      <c r="AG120" s="30">
        <f t="shared" si="273"/>
        <v>0</v>
      </c>
      <c r="AH120" s="30">
        <f t="shared" si="273"/>
        <v>0</v>
      </c>
      <c r="AI120" s="30">
        <f t="shared" si="273"/>
        <v>0</v>
      </c>
      <c r="AJ120" s="30">
        <f t="shared" si="273"/>
        <v>0</v>
      </c>
      <c r="AK120" s="30">
        <f t="shared" si="273"/>
        <v>0</v>
      </c>
      <c r="AL120" s="30">
        <f t="shared" si="273"/>
        <v>0</v>
      </c>
      <c r="AM120" s="30">
        <f t="shared" si="273"/>
        <v>0</v>
      </c>
      <c r="AN120" s="30">
        <f t="shared" si="273"/>
        <v>0</v>
      </c>
      <c r="AO120" s="30">
        <f t="shared" ref="AO120:BT120" si="274">IF(AO119="***","",IF(AO119&gt;$G$45,INT((AO119-$G$45)/0.25)*0.25,0))</f>
        <v>0</v>
      </c>
      <c r="AP120" s="30">
        <f t="shared" si="274"/>
        <v>0</v>
      </c>
      <c r="AQ120" s="30">
        <f t="shared" si="274"/>
        <v>0</v>
      </c>
      <c r="AR120" s="30">
        <f t="shared" si="274"/>
        <v>0</v>
      </c>
      <c r="AS120" s="30">
        <f t="shared" si="274"/>
        <v>0</v>
      </c>
      <c r="AT120" s="30">
        <f t="shared" si="274"/>
        <v>0</v>
      </c>
      <c r="AU120" s="30">
        <f t="shared" si="274"/>
        <v>0</v>
      </c>
      <c r="AV120" s="30">
        <f t="shared" si="274"/>
        <v>0</v>
      </c>
      <c r="AW120" s="30">
        <f t="shared" si="274"/>
        <v>0</v>
      </c>
      <c r="AX120" s="30">
        <f t="shared" si="274"/>
        <v>0</v>
      </c>
      <c r="AY120" s="30">
        <f t="shared" si="274"/>
        <v>0</v>
      </c>
      <c r="AZ120" s="30">
        <f t="shared" si="274"/>
        <v>0</v>
      </c>
      <c r="BA120" s="30">
        <f t="shared" si="274"/>
        <v>0</v>
      </c>
      <c r="BB120" s="30">
        <f t="shared" si="274"/>
        <v>0</v>
      </c>
      <c r="BC120" s="30">
        <f t="shared" si="274"/>
        <v>0</v>
      </c>
      <c r="BD120" s="30">
        <f t="shared" si="274"/>
        <v>0</v>
      </c>
      <c r="BE120" s="30">
        <f t="shared" si="274"/>
        <v>0</v>
      </c>
      <c r="BF120" s="30">
        <f t="shared" si="274"/>
        <v>0</v>
      </c>
      <c r="BG120" s="30">
        <f t="shared" si="274"/>
        <v>0</v>
      </c>
      <c r="BH120" s="30">
        <f t="shared" si="274"/>
        <v>0</v>
      </c>
      <c r="BI120" s="45">
        <f t="shared" si="274"/>
        <v>0</v>
      </c>
      <c r="BJ120" s="30">
        <f t="shared" si="274"/>
        <v>0</v>
      </c>
      <c r="BK120" s="30">
        <f t="shared" si="274"/>
        <v>0</v>
      </c>
      <c r="BL120" s="30">
        <f t="shared" si="274"/>
        <v>0</v>
      </c>
      <c r="BM120" s="30">
        <f t="shared" si="274"/>
        <v>0</v>
      </c>
      <c r="BN120" s="30">
        <f t="shared" si="274"/>
        <v>0</v>
      </c>
      <c r="BO120" s="30">
        <f t="shared" si="274"/>
        <v>0</v>
      </c>
      <c r="BP120" s="30">
        <f t="shared" si="274"/>
        <v>0</v>
      </c>
      <c r="BQ120" s="30">
        <f t="shared" si="274"/>
        <v>0.25</v>
      </c>
      <c r="BR120" s="30">
        <f t="shared" si="274"/>
        <v>0.5</v>
      </c>
      <c r="BS120" s="30">
        <f t="shared" si="274"/>
        <v>0.75</v>
      </c>
      <c r="BT120" s="30">
        <f t="shared" si="274"/>
        <v>1</v>
      </c>
      <c r="BU120" s="30">
        <f t="shared" ref="BU120:CZ120" si="275">IF(BU119="***","",IF(BU119&gt;$G$45,INT((BU119-$G$45)/0.25)*0.25,0))</f>
        <v>1.25</v>
      </c>
      <c r="BV120" s="30">
        <f t="shared" si="275"/>
        <v>1.5</v>
      </c>
      <c r="BW120" s="30">
        <f t="shared" si="275"/>
        <v>1.75</v>
      </c>
      <c r="BX120" s="30">
        <f t="shared" si="275"/>
        <v>2</v>
      </c>
      <c r="BY120" s="30">
        <f t="shared" si="275"/>
        <v>2.25</v>
      </c>
      <c r="BZ120" s="30">
        <f t="shared" si="275"/>
        <v>2.5</v>
      </c>
      <c r="CA120" s="30">
        <f t="shared" si="275"/>
        <v>2.75</v>
      </c>
      <c r="CB120" s="30">
        <f t="shared" si="275"/>
        <v>2.75</v>
      </c>
      <c r="CC120" s="30">
        <f t="shared" si="275"/>
        <v>2.75</v>
      </c>
      <c r="CD120" s="30">
        <f t="shared" si="275"/>
        <v>3</v>
      </c>
      <c r="CE120" s="30">
        <f t="shared" si="275"/>
        <v>3.25</v>
      </c>
      <c r="CF120" s="30">
        <f t="shared" si="275"/>
        <v>3.5</v>
      </c>
      <c r="CG120" s="30">
        <f t="shared" si="275"/>
        <v>3.75</v>
      </c>
      <c r="CH120" s="30">
        <f t="shared" si="275"/>
        <v>4</v>
      </c>
      <c r="CI120" s="30">
        <f t="shared" si="275"/>
        <v>4.25</v>
      </c>
      <c r="CJ120" s="30">
        <f t="shared" si="275"/>
        <v>4.5</v>
      </c>
      <c r="CK120" s="30">
        <f t="shared" si="275"/>
        <v>4.75</v>
      </c>
      <c r="CL120" s="30">
        <f t="shared" si="275"/>
        <v>5</v>
      </c>
      <c r="CM120" s="30">
        <f t="shared" si="275"/>
        <v>5.25</v>
      </c>
      <c r="CN120" s="30">
        <f t="shared" si="275"/>
        <v>5.5</v>
      </c>
      <c r="CO120" s="30">
        <f t="shared" si="275"/>
        <v>5.75</v>
      </c>
      <c r="CP120" s="30">
        <f t="shared" si="275"/>
        <v>6</v>
      </c>
      <c r="CQ120" s="30">
        <f t="shared" si="275"/>
        <v>6.25</v>
      </c>
      <c r="CR120" s="30">
        <f t="shared" si="275"/>
        <v>6.5</v>
      </c>
      <c r="CS120" s="30">
        <f t="shared" si="275"/>
        <v>6.75</v>
      </c>
      <c r="CT120" s="30">
        <f t="shared" si="275"/>
        <v>7</v>
      </c>
      <c r="CU120" s="30">
        <f t="shared" si="275"/>
        <v>7.25</v>
      </c>
      <c r="CV120" s="30">
        <f t="shared" si="275"/>
        <v>7.5</v>
      </c>
      <c r="CW120" s="30">
        <f t="shared" si="275"/>
        <v>7.75</v>
      </c>
      <c r="CX120" s="30">
        <f t="shared" si="275"/>
        <v>8</v>
      </c>
      <c r="CY120" s="30">
        <f t="shared" si="275"/>
        <v>8.25</v>
      </c>
      <c r="CZ120" s="30">
        <f t="shared" si="275"/>
        <v>8.25</v>
      </c>
      <c r="DA120" s="30">
        <f>IF(DA119="***","",IF(DA119&gt;$G$45,INT((DA119-$G$45)/0.25)*0.25,0))</f>
        <v>8.25</v>
      </c>
      <c r="DB120" s="109"/>
    </row>
    <row r="121" spans="2:106" ht="14.1" customHeight="1">
      <c r="B121" s="55"/>
      <c r="C121" s="56"/>
      <c r="D121" s="33"/>
      <c r="E121" s="4"/>
      <c r="F121" s="34"/>
      <c r="G121" s="57" t="s">
        <v>33</v>
      </c>
      <c r="H121" s="58">
        <f t="shared" si="126"/>
        <v>75</v>
      </c>
      <c r="I121" s="70" t="str">
        <f t="shared" ref="I121:AN121" si="276">IF(OR(I119=0,I119="***"),"",IF(I$43&lt;22.25,"",IF(I$43&gt;29,H121,SUM(H121,I119,-H119))))</f>
        <v/>
      </c>
      <c r="J121" s="59" t="str">
        <f t="shared" si="276"/>
        <v/>
      </c>
      <c r="K121" s="59" t="str">
        <f t="shared" si="276"/>
        <v/>
      </c>
      <c r="L121" s="59" t="str">
        <f t="shared" si="276"/>
        <v/>
      </c>
      <c r="M121" s="59" t="str">
        <f t="shared" si="276"/>
        <v/>
      </c>
      <c r="N121" s="59" t="str">
        <f t="shared" si="276"/>
        <v/>
      </c>
      <c r="O121" s="59" t="str">
        <f t="shared" si="276"/>
        <v/>
      </c>
      <c r="P121" s="59" t="str">
        <f t="shared" si="276"/>
        <v/>
      </c>
      <c r="Q121" s="59" t="str">
        <f t="shared" si="276"/>
        <v/>
      </c>
      <c r="R121" s="59" t="str">
        <f t="shared" si="276"/>
        <v/>
      </c>
      <c r="S121" s="59" t="str">
        <f t="shared" si="276"/>
        <v/>
      </c>
      <c r="T121" s="59" t="str">
        <f t="shared" si="276"/>
        <v/>
      </c>
      <c r="U121" s="59" t="str">
        <f t="shared" si="276"/>
        <v/>
      </c>
      <c r="V121" s="59" t="str">
        <f t="shared" si="276"/>
        <v/>
      </c>
      <c r="W121" s="59" t="str">
        <f t="shared" si="276"/>
        <v/>
      </c>
      <c r="X121" s="59" t="str">
        <f t="shared" si="276"/>
        <v/>
      </c>
      <c r="Y121" s="59" t="str">
        <f t="shared" si="276"/>
        <v/>
      </c>
      <c r="Z121" s="59" t="str">
        <f t="shared" si="276"/>
        <v/>
      </c>
      <c r="AA121" s="59" t="str">
        <f t="shared" si="276"/>
        <v/>
      </c>
      <c r="AB121" s="59" t="str">
        <f t="shared" si="276"/>
        <v/>
      </c>
      <c r="AC121" s="59" t="str">
        <f t="shared" si="276"/>
        <v/>
      </c>
      <c r="AD121" s="59" t="str">
        <f t="shared" si="276"/>
        <v/>
      </c>
      <c r="AE121" s="59" t="str">
        <f t="shared" si="276"/>
        <v/>
      </c>
      <c r="AF121" s="59" t="str">
        <f t="shared" si="276"/>
        <v/>
      </c>
      <c r="AG121" s="59" t="str">
        <f t="shared" si="276"/>
        <v/>
      </c>
      <c r="AH121" s="59" t="str">
        <f t="shared" si="276"/>
        <v/>
      </c>
      <c r="AI121" s="59" t="str">
        <f t="shared" si="276"/>
        <v/>
      </c>
      <c r="AJ121" s="59" t="str">
        <f t="shared" si="276"/>
        <v/>
      </c>
      <c r="AK121" s="59" t="str">
        <f t="shared" si="276"/>
        <v/>
      </c>
      <c r="AL121" s="59" t="str">
        <f t="shared" si="276"/>
        <v/>
      </c>
      <c r="AM121" s="59" t="str">
        <f t="shared" si="276"/>
        <v/>
      </c>
      <c r="AN121" s="59" t="str">
        <f t="shared" si="276"/>
        <v/>
      </c>
      <c r="AO121" s="59" t="str">
        <f t="shared" ref="AO121:BT121" si="277">IF(OR(AO119=0,AO119="***"),"",IF(AO$43&lt;22.25,"",IF(AO$43&gt;29,AN121,SUM(AN121,AO119,-AN119))))</f>
        <v/>
      </c>
      <c r="AP121" s="59" t="str">
        <f t="shared" si="277"/>
        <v/>
      </c>
      <c r="AQ121" s="59" t="str">
        <f t="shared" si="277"/>
        <v/>
      </c>
      <c r="AR121" s="59" t="str">
        <f t="shared" si="277"/>
        <v/>
      </c>
      <c r="AS121" s="59" t="str">
        <f t="shared" si="277"/>
        <v/>
      </c>
      <c r="AT121" s="59" t="str">
        <f t="shared" si="277"/>
        <v/>
      </c>
      <c r="AU121" s="59" t="str">
        <f t="shared" si="277"/>
        <v/>
      </c>
      <c r="AV121" s="59" t="str">
        <f t="shared" si="277"/>
        <v/>
      </c>
      <c r="AW121" s="59" t="str">
        <f t="shared" si="277"/>
        <v/>
      </c>
      <c r="AX121" s="59" t="str">
        <f t="shared" si="277"/>
        <v/>
      </c>
      <c r="AY121" s="59" t="str">
        <f t="shared" si="277"/>
        <v/>
      </c>
      <c r="AZ121" s="59" t="str">
        <f t="shared" si="277"/>
        <v/>
      </c>
      <c r="BA121" s="59" t="str">
        <f t="shared" si="277"/>
        <v/>
      </c>
      <c r="BB121" s="59" t="str">
        <f t="shared" si="277"/>
        <v/>
      </c>
      <c r="BC121" s="59" t="str">
        <f t="shared" si="277"/>
        <v/>
      </c>
      <c r="BD121" s="59" t="str">
        <f t="shared" si="277"/>
        <v/>
      </c>
      <c r="BE121" s="59" t="str">
        <f t="shared" si="277"/>
        <v/>
      </c>
      <c r="BF121" s="59" t="str">
        <f t="shared" si="277"/>
        <v/>
      </c>
      <c r="BG121" s="59" t="str">
        <f t="shared" si="277"/>
        <v/>
      </c>
      <c r="BH121" s="59" t="str">
        <f t="shared" si="277"/>
        <v/>
      </c>
      <c r="BI121" s="60" t="str">
        <f t="shared" si="277"/>
        <v/>
      </c>
      <c r="BJ121" s="59">
        <f t="shared" si="277"/>
        <v>0</v>
      </c>
      <c r="BK121" s="59">
        <f t="shared" si="277"/>
        <v>0.25</v>
      </c>
      <c r="BL121" s="59">
        <f t="shared" si="277"/>
        <v>0.5</v>
      </c>
      <c r="BM121" s="59">
        <f t="shared" si="277"/>
        <v>0.75</v>
      </c>
      <c r="BN121" s="59">
        <f t="shared" si="277"/>
        <v>1</v>
      </c>
      <c r="BO121" s="59">
        <f t="shared" si="277"/>
        <v>1.25</v>
      </c>
      <c r="BP121" s="59">
        <f t="shared" si="277"/>
        <v>1.5</v>
      </c>
      <c r="BQ121" s="59">
        <f t="shared" si="277"/>
        <v>1.75</v>
      </c>
      <c r="BR121" s="59">
        <f t="shared" si="277"/>
        <v>2</v>
      </c>
      <c r="BS121" s="59">
        <f t="shared" si="277"/>
        <v>2.25</v>
      </c>
      <c r="BT121" s="59">
        <f t="shared" si="277"/>
        <v>2.5</v>
      </c>
      <c r="BU121" s="59">
        <f t="shared" ref="BU121:DA121" si="278">IF(OR(BU119=0,BU119="***"),"",IF(BU$43&lt;22.25,"",IF(BU$43&gt;29,BT121,SUM(BT121,BU119,-BT119))))</f>
        <v>2.75</v>
      </c>
      <c r="BV121" s="59">
        <f t="shared" si="278"/>
        <v>3</v>
      </c>
      <c r="BW121" s="59">
        <f t="shared" si="278"/>
        <v>3.25</v>
      </c>
      <c r="BX121" s="59">
        <f t="shared" si="278"/>
        <v>3.5</v>
      </c>
      <c r="BY121" s="59">
        <f t="shared" si="278"/>
        <v>3.75</v>
      </c>
      <c r="BZ121" s="59">
        <f t="shared" si="278"/>
        <v>4</v>
      </c>
      <c r="CA121" s="59">
        <f t="shared" si="278"/>
        <v>4.25</v>
      </c>
      <c r="CB121" s="59">
        <f t="shared" si="278"/>
        <v>4.25</v>
      </c>
      <c r="CC121" s="59">
        <f t="shared" si="278"/>
        <v>4.25</v>
      </c>
      <c r="CD121" s="59">
        <f t="shared" si="278"/>
        <v>4.5</v>
      </c>
      <c r="CE121" s="59">
        <f t="shared" si="278"/>
        <v>4.75</v>
      </c>
      <c r="CF121" s="59">
        <f t="shared" si="278"/>
        <v>5</v>
      </c>
      <c r="CG121" s="59">
        <f t="shared" si="278"/>
        <v>5.25</v>
      </c>
      <c r="CH121" s="59">
        <f t="shared" si="278"/>
        <v>5.5</v>
      </c>
      <c r="CI121" s="59">
        <f t="shared" si="278"/>
        <v>5.75</v>
      </c>
      <c r="CJ121" s="59">
        <f t="shared" si="278"/>
        <v>6</v>
      </c>
      <c r="CK121" s="59">
        <f t="shared" si="278"/>
        <v>6.25</v>
      </c>
      <c r="CL121" s="59">
        <f t="shared" si="278"/>
        <v>6.25</v>
      </c>
      <c r="CM121" s="59">
        <f t="shared" si="278"/>
        <v>6.25</v>
      </c>
      <c r="CN121" s="59">
        <f t="shared" si="278"/>
        <v>6.25</v>
      </c>
      <c r="CO121" s="59">
        <f t="shared" si="278"/>
        <v>6.25</v>
      </c>
      <c r="CP121" s="59">
        <f t="shared" si="278"/>
        <v>6.25</v>
      </c>
      <c r="CQ121" s="59">
        <f t="shared" si="278"/>
        <v>6.25</v>
      </c>
      <c r="CR121" s="59">
        <f t="shared" si="278"/>
        <v>6.25</v>
      </c>
      <c r="CS121" s="59">
        <f t="shared" si="278"/>
        <v>6.25</v>
      </c>
      <c r="CT121" s="59">
        <f t="shared" si="278"/>
        <v>6.25</v>
      </c>
      <c r="CU121" s="59">
        <f t="shared" si="278"/>
        <v>6.25</v>
      </c>
      <c r="CV121" s="59">
        <f t="shared" si="278"/>
        <v>6.25</v>
      </c>
      <c r="CW121" s="59">
        <f t="shared" si="278"/>
        <v>6.25</v>
      </c>
      <c r="CX121" s="59">
        <f t="shared" si="278"/>
        <v>6.25</v>
      </c>
      <c r="CY121" s="59">
        <f t="shared" si="278"/>
        <v>6.25</v>
      </c>
      <c r="CZ121" s="59">
        <f t="shared" si="278"/>
        <v>6.25</v>
      </c>
      <c r="DA121" s="59">
        <f t="shared" si="278"/>
        <v>6.25</v>
      </c>
      <c r="DB121" s="110"/>
    </row>
    <row r="122" spans="2:106" ht="14.1" customHeight="1">
      <c r="B122" s="61">
        <f>ROUND((DAY(D122)*24*60+HOUR(D122)*60+MINUTE(D122))/60,2)</f>
        <v>15.25</v>
      </c>
      <c r="C122" s="62">
        <f>ROUND((DAY(F122)*24*60+HOUR(F122)*60+MINUTE(F122))/60,2)</f>
        <v>24</v>
      </c>
      <c r="D122" s="63">
        <f>D119+TIME(0,15,0)</f>
        <v>0.63541666666666641</v>
      </c>
      <c r="E122" s="64" t="s">
        <v>96</v>
      </c>
      <c r="F122" s="65">
        <f>F119+TIME(0,15,0)</f>
        <v>0.99999999999999911</v>
      </c>
      <c r="G122" s="66" t="s">
        <v>43</v>
      </c>
      <c r="H122" s="67">
        <f t="shared" si="126"/>
        <v>76</v>
      </c>
      <c r="I122" s="71" t="str">
        <f t="shared" ref="I122:BT122" si="279">IF(I$43&lt;$B122,"***",IF(I$43=$B122,0,IF(I$42=1,H122,H122+0.25)))</f>
        <v>***</v>
      </c>
      <c r="J122" s="68" t="str">
        <f t="shared" si="279"/>
        <v>***</v>
      </c>
      <c r="K122" s="68" t="str">
        <f t="shared" si="279"/>
        <v>***</v>
      </c>
      <c r="L122" s="68" t="str">
        <f t="shared" si="279"/>
        <v>***</v>
      </c>
      <c r="M122" s="68" t="str">
        <f t="shared" si="279"/>
        <v>***</v>
      </c>
      <c r="N122" s="68" t="str">
        <f t="shared" si="279"/>
        <v>***</v>
      </c>
      <c r="O122" s="68" t="str">
        <f t="shared" si="279"/>
        <v>***</v>
      </c>
      <c r="P122" s="68" t="str">
        <f t="shared" si="279"/>
        <v>***</v>
      </c>
      <c r="Q122" s="68" t="str">
        <f t="shared" si="279"/>
        <v>***</v>
      </c>
      <c r="R122" s="68" t="str">
        <f t="shared" si="279"/>
        <v>***</v>
      </c>
      <c r="S122" s="68" t="str">
        <f t="shared" si="279"/>
        <v>***</v>
      </c>
      <c r="T122" s="68" t="str">
        <f t="shared" si="279"/>
        <v>***</v>
      </c>
      <c r="U122" s="68" t="str">
        <f t="shared" si="279"/>
        <v>***</v>
      </c>
      <c r="V122" s="68" t="str">
        <f t="shared" si="279"/>
        <v>***</v>
      </c>
      <c r="W122" s="68" t="str">
        <f t="shared" si="279"/>
        <v>***</v>
      </c>
      <c r="X122" s="68" t="str">
        <f t="shared" si="279"/>
        <v>***</v>
      </c>
      <c r="Y122" s="68" t="str">
        <f t="shared" si="279"/>
        <v>***</v>
      </c>
      <c r="Z122" s="68" t="str">
        <f t="shared" si="279"/>
        <v>***</v>
      </c>
      <c r="AA122" s="68" t="str">
        <f t="shared" si="279"/>
        <v>***</v>
      </c>
      <c r="AB122" s="68" t="str">
        <f t="shared" si="279"/>
        <v>***</v>
      </c>
      <c r="AC122" s="68" t="str">
        <f t="shared" si="279"/>
        <v>***</v>
      </c>
      <c r="AD122" s="68" t="str">
        <f t="shared" si="279"/>
        <v>***</v>
      </c>
      <c r="AE122" s="68" t="str">
        <f t="shared" si="279"/>
        <v>***</v>
      </c>
      <c r="AF122" s="68" t="str">
        <f t="shared" si="279"/>
        <v>***</v>
      </c>
      <c r="AG122" s="68" t="str">
        <f t="shared" si="279"/>
        <v>***</v>
      </c>
      <c r="AH122" s="68">
        <f t="shared" si="279"/>
        <v>0</v>
      </c>
      <c r="AI122" s="68">
        <f t="shared" si="279"/>
        <v>0.25</v>
      </c>
      <c r="AJ122" s="68">
        <f t="shared" si="279"/>
        <v>0.5</v>
      </c>
      <c r="AK122" s="68">
        <f t="shared" si="279"/>
        <v>0.75</v>
      </c>
      <c r="AL122" s="68">
        <f t="shared" si="279"/>
        <v>1</v>
      </c>
      <c r="AM122" s="68">
        <f t="shared" si="279"/>
        <v>1.25</v>
      </c>
      <c r="AN122" s="68">
        <f t="shared" si="279"/>
        <v>1.5</v>
      </c>
      <c r="AO122" s="68">
        <f t="shared" si="279"/>
        <v>1.75</v>
      </c>
      <c r="AP122" s="68">
        <f t="shared" si="279"/>
        <v>2</v>
      </c>
      <c r="AQ122" s="68">
        <f t="shared" si="279"/>
        <v>2.25</v>
      </c>
      <c r="AR122" s="68">
        <f t="shared" si="279"/>
        <v>2.5</v>
      </c>
      <c r="AS122" s="68">
        <f t="shared" si="279"/>
        <v>2.5</v>
      </c>
      <c r="AT122" s="68">
        <f t="shared" si="279"/>
        <v>2.75</v>
      </c>
      <c r="AU122" s="68">
        <f t="shared" si="279"/>
        <v>3</v>
      </c>
      <c r="AV122" s="68">
        <f t="shared" si="279"/>
        <v>3.25</v>
      </c>
      <c r="AW122" s="68">
        <f t="shared" si="279"/>
        <v>3.5</v>
      </c>
      <c r="AX122" s="68">
        <f t="shared" si="279"/>
        <v>3.75</v>
      </c>
      <c r="AY122" s="68">
        <f t="shared" si="279"/>
        <v>4</v>
      </c>
      <c r="AZ122" s="68">
        <f t="shared" si="279"/>
        <v>4</v>
      </c>
      <c r="BA122" s="68">
        <f t="shared" si="279"/>
        <v>4</v>
      </c>
      <c r="BB122" s="68">
        <f t="shared" si="279"/>
        <v>4.25</v>
      </c>
      <c r="BC122" s="68">
        <f t="shared" si="279"/>
        <v>4.5</v>
      </c>
      <c r="BD122" s="68">
        <f t="shared" si="279"/>
        <v>4.75</v>
      </c>
      <c r="BE122" s="68">
        <f t="shared" si="279"/>
        <v>5</v>
      </c>
      <c r="BF122" s="68">
        <f t="shared" si="279"/>
        <v>5.25</v>
      </c>
      <c r="BG122" s="68">
        <f t="shared" si="279"/>
        <v>5.5</v>
      </c>
      <c r="BH122" s="68">
        <f t="shared" si="279"/>
        <v>5.75</v>
      </c>
      <c r="BI122" s="69">
        <f t="shared" si="279"/>
        <v>6</v>
      </c>
      <c r="BJ122" s="68">
        <f t="shared" si="279"/>
        <v>6</v>
      </c>
      <c r="BK122" s="68">
        <f t="shared" si="279"/>
        <v>6.25</v>
      </c>
      <c r="BL122" s="68">
        <f t="shared" si="279"/>
        <v>6.5</v>
      </c>
      <c r="BM122" s="68">
        <f t="shared" si="279"/>
        <v>6.75</v>
      </c>
      <c r="BN122" s="68">
        <f t="shared" si="279"/>
        <v>7</v>
      </c>
      <c r="BO122" s="68">
        <f t="shared" si="279"/>
        <v>7.25</v>
      </c>
      <c r="BP122" s="68">
        <f t="shared" si="279"/>
        <v>7.5</v>
      </c>
      <c r="BQ122" s="68">
        <f t="shared" si="279"/>
        <v>7.75</v>
      </c>
      <c r="BR122" s="68">
        <f t="shared" si="279"/>
        <v>8</v>
      </c>
      <c r="BS122" s="68">
        <f t="shared" si="279"/>
        <v>8.25</v>
      </c>
      <c r="BT122" s="68">
        <f t="shared" si="279"/>
        <v>8.5</v>
      </c>
      <c r="BU122" s="68">
        <f t="shared" ref="BU122:DA122" si="280">IF(BU$43&lt;$B122,"***",IF(BU$43=$B122,0,IF(BU$42=1,BT122,BT122+0.25)))</f>
        <v>8.75</v>
      </c>
      <c r="BV122" s="68">
        <f t="shared" si="280"/>
        <v>9</v>
      </c>
      <c r="BW122" s="68">
        <f t="shared" si="280"/>
        <v>9.25</v>
      </c>
      <c r="BX122" s="68">
        <f t="shared" si="280"/>
        <v>9.5</v>
      </c>
      <c r="BY122" s="68">
        <f t="shared" si="280"/>
        <v>9.75</v>
      </c>
      <c r="BZ122" s="68">
        <f t="shared" si="280"/>
        <v>10</v>
      </c>
      <c r="CA122" s="68">
        <f t="shared" si="280"/>
        <v>10.25</v>
      </c>
      <c r="CB122" s="68">
        <f t="shared" si="280"/>
        <v>10.25</v>
      </c>
      <c r="CC122" s="68">
        <f t="shared" si="280"/>
        <v>10.25</v>
      </c>
      <c r="CD122" s="68">
        <f t="shared" si="280"/>
        <v>10.5</v>
      </c>
      <c r="CE122" s="68">
        <f t="shared" si="280"/>
        <v>10.75</v>
      </c>
      <c r="CF122" s="68">
        <f t="shared" si="280"/>
        <v>11</v>
      </c>
      <c r="CG122" s="68">
        <f t="shared" si="280"/>
        <v>11.25</v>
      </c>
      <c r="CH122" s="68">
        <f t="shared" si="280"/>
        <v>11.5</v>
      </c>
      <c r="CI122" s="68">
        <f t="shared" si="280"/>
        <v>11.75</v>
      </c>
      <c r="CJ122" s="68">
        <f t="shared" si="280"/>
        <v>12</v>
      </c>
      <c r="CK122" s="68">
        <f t="shared" si="280"/>
        <v>12.25</v>
      </c>
      <c r="CL122" s="68">
        <f t="shared" si="280"/>
        <v>12.5</v>
      </c>
      <c r="CM122" s="68">
        <f t="shared" si="280"/>
        <v>12.75</v>
      </c>
      <c r="CN122" s="68">
        <f t="shared" si="280"/>
        <v>13</v>
      </c>
      <c r="CO122" s="68">
        <f t="shared" si="280"/>
        <v>13.25</v>
      </c>
      <c r="CP122" s="68">
        <f t="shared" si="280"/>
        <v>13.5</v>
      </c>
      <c r="CQ122" s="68">
        <f t="shared" si="280"/>
        <v>13.75</v>
      </c>
      <c r="CR122" s="68">
        <f t="shared" si="280"/>
        <v>14</v>
      </c>
      <c r="CS122" s="68">
        <f t="shared" si="280"/>
        <v>14.25</v>
      </c>
      <c r="CT122" s="68">
        <f t="shared" si="280"/>
        <v>14.5</v>
      </c>
      <c r="CU122" s="68">
        <f t="shared" si="280"/>
        <v>14.75</v>
      </c>
      <c r="CV122" s="68">
        <f t="shared" si="280"/>
        <v>15</v>
      </c>
      <c r="CW122" s="68">
        <f t="shared" si="280"/>
        <v>15.25</v>
      </c>
      <c r="CX122" s="68">
        <f t="shared" si="280"/>
        <v>15.5</v>
      </c>
      <c r="CY122" s="68">
        <f t="shared" si="280"/>
        <v>15.75</v>
      </c>
      <c r="CZ122" s="68">
        <f t="shared" si="280"/>
        <v>15.75</v>
      </c>
      <c r="DA122" s="68">
        <f t="shared" si="280"/>
        <v>15.75</v>
      </c>
      <c r="DB122" s="111"/>
    </row>
    <row r="123" spans="2:106" ht="14.1" customHeight="1">
      <c r="B123" s="31"/>
      <c r="C123" s="32"/>
      <c r="D123" s="33"/>
      <c r="E123" s="4"/>
      <c r="F123" s="34"/>
      <c r="G123" s="5" t="s">
        <v>32</v>
      </c>
      <c r="H123" s="35">
        <f t="shared" si="126"/>
        <v>77</v>
      </c>
      <c r="I123" s="54" t="str">
        <f t="shared" ref="I123:AN123" si="281">IF(I122="***","",IF(I122&gt;$G$45,INT((I122-$G$45)/0.25)*0.25,0))</f>
        <v/>
      </c>
      <c r="J123" s="30" t="str">
        <f t="shared" si="281"/>
        <v/>
      </c>
      <c r="K123" s="30" t="str">
        <f t="shared" si="281"/>
        <v/>
      </c>
      <c r="L123" s="30" t="str">
        <f t="shared" si="281"/>
        <v/>
      </c>
      <c r="M123" s="30" t="str">
        <f t="shared" si="281"/>
        <v/>
      </c>
      <c r="N123" s="30" t="str">
        <f t="shared" si="281"/>
        <v/>
      </c>
      <c r="O123" s="30" t="str">
        <f t="shared" si="281"/>
        <v/>
      </c>
      <c r="P123" s="30" t="str">
        <f t="shared" si="281"/>
        <v/>
      </c>
      <c r="Q123" s="30" t="str">
        <f t="shared" si="281"/>
        <v/>
      </c>
      <c r="R123" s="30" t="str">
        <f t="shared" si="281"/>
        <v/>
      </c>
      <c r="S123" s="30" t="str">
        <f t="shared" si="281"/>
        <v/>
      </c>
      <c r="T123" s="30" t="str">
        <f t="shared" si="281"/>
        <v/>
      </c>
      <c r="U123" s="30" t="str">
        <f t="shared" si="281"/>
        <v/>
      </c>
      <c r="V123" s="30" t="str">
        <f t="shared" si="281"/>
        <v/>
      </c>
      <c r="W123" s="30" t="str">
        <f t="shared" si="281"/>
        <v/>
      </c>
      <c r="X123" s="30" t="str">
        <f t="shared" si="281"/>
        <v/>
      </c>
      <c r="Y123" s="30" t="str">
        <f t="shared" si="281"/>
        <v/>
      </c>
      <c r="Z123" s="30" t="str">
        <f t="shared" si="281"/>
        <v/>
      </c>
      <c r="AA123" s="30" t="str">
        <f t="shared" si="281"/>
        <v/>
      </c>
      <c r="AB123" s="30" t="str">
        <f t="shared" si="281"/>
        <v/>
      </c>
      <c r="AC123" s="30" t="str">
        <f t="shared" si="281"/>
        <v/>
      </c>
      <c r="AD123" s="30" t="str">
        <f t="shared" si="281"/>
        <v/>
      </c>
      <c r="AE123" s="30" t="str">
        <f t="shared" si="281"/>
        <v/>
      </c>
      <c r="AF123" s="30" t="str">
        <f t="shared" si="281"/>
        <v/>
      </c>
      <c r="AG123" s="30" t="str">
        <f t="shared" si="281"/>
        <v/>
      </c>
      <c r="AH123" s="30">
        <f t="shared" si="281"/>
        <v>0</v>
      </c>
      <c r="AI123" s="30">
        <f t="shared" si="281"/>
        <v>0</v>
      </c>
      <c r="AJ123" s="30">
        <f t="shared" si="281"/>
        <v>0</v>
      </c>
      <c r="AK123" s="30">
        <f t="shared" si="281"/>
        <v>0</v>
      </c>
      <c r="AL123" s="30">
        <f t="shared" si="281"/>
        <v>0</v>
      </c>
      <c r="AM123" s="30">
        <f t="shared" si="281"/>
        <v>0</v>
      </c>
      <c r="AN123" s="30">
        <f t="shared" si="281"/>
        <v>0</v>
      </c>
      <c r="AO123" s="30">
        <f t="shared" ref="AO123:BT123" si="282">IF(AO122="***","",IF(AO122&gt;$G$45,INT((AO122-$G$45)/0.25)*0.25,0))</f>
        <v>0</v>
      </c>
      <c r="AP123" s="30">
        <f t="shared" si="282"/>
        <v>0</v>
      </c>
      <c r="AQ123" s="30">
        <f t="shared" si="282"/>
        <v>0</v>
      </c>
      <c r="AR123" s="30">
        <f t="shared" si="282"/>
        <v>0</v>
      </c>
      <c r="AS123" s="30">
        <f t="shared" si="282"/>
        <v>0</v>
      </c>
      <c r="AT123" s="30">
        <f t="shared" si="282"/>
        <v>0</v>
      </c>
      <c r="AU123" s="30">
        <f t="shared" si="282"/>
        <v>0</v>
      </c>
      <c r="AV123" s="30">
        <f t="shared" si="282"/>
        <v>0</v>
      </c>
      <c r="AW123" s="30">
        <f t="shared" si="282"/>
        <v>0</v>
      </c>
      <c r="AX123" s="30">
        <f t="shared" si="282"/>
        <v>0</v>
      </c>
      <c r="AY123" s="30">
        <f t="shared" si="282"/>
        <v>0</v>
      </c>
      <c r="AZ123" s="30">
        <f t="shared" si="282"/>
        <v>0</v>
      </c>
      <c r="BA123" s="30">
        <f t="shared" si="282"/>
        <v>0</v>
      </c>
      <c r="BB123" s="30">
        <f t="shared" si="282"/>
        <v>0</v>
      </c>
      <c r="BC123" s="30">
        <f t="shared" si="282"/>
        <v>0</v>
      </c>
      <c r="BD123" s="30">
        <f t="shared" si="282"/>
        <v>0</v>
      </c>
      <c r="BE123" s="30">
        <f t="shared" si="282"/>
        <v>0</v>
      </c>
      <c r="BF123" s="30">
        <f t="shared" si="282"/>
        <v>0</v>
      </c>
      <c r="BG123" s="30">
        <f t="shared" si="282"/>
        <v>0</v>
      </c>
      <c r="BH123" s="30">
        <f t="shared" si="282"/>
        <v>0</v>
      </c>
      <c r="BI123" s="45">
        <f t="shared" si="282"/>
        <v>0</v>
      </c>
      <c r="BJ123" s="30">
        <f t="shared" si="282"/>
        <v>0</v>
      </c>
      <c r="BK123" s="30">
        <f t="shared" si="282"/>
        <v>0</v>
      </c>
      <c r="BL123" s="30">
        <f t="shared" si="282"/>
        <v>0</v>
      </c>
      <c r="BM123" s="30">
        <f t="shared" si="282"/>
        <v>0</v>
      </c>
      <c r="BN123" s="30">
        <f t="shared" si="282"/>
        <v>0</v>
      </c>
      <c r="BO123" s="30">
        <f t="shared" si="282"/>
        <v>0</v>
      </c>
      <c r="BP123" s="30">
        <f t="shared" si="282"/>
        <v>0</v>
      </c>
      <c r="BQ123" s="30">
        <f t="shared" si="282"/>
        <v>0</v>
      </c>
      <c r="BR123" s="30">
        <f t="shared" si="282"/>
        <v>0.25</v>
      </c>
      <c r="BS123" s="30">
        <f t="shared" si="282"/>
        <v>0.5</v>
      </c>
      <c r="BT123" s="30">
        <f t="shared" si="282"/>
        <v>0.75</v>
      </c>
      <c r="BU123" s="30">
        <f t="shared" ref="BU123:CZ123" si="283">IF(BU122="***","",IF(BU122&gt;$G$45,INT((BU122-$G$45)/0.25)*0.25,0))</f>
        <v>1</v>
      </c>
      <c r="BV123" s="30">
        <f t="shared" si="283"/>
        <v>1.25</v>
      </c>
      <c r="BW123" s="30">
        <f t="shared" si="283"/>
        <v>1.5</v>
      </c>
      <c r="BX123" s="30">
        <f t="shared" si="283"/>
        <v>1.75</v>
      </c>
      <c r="BY123" s="30">
        <f t="shared" si="283"/>
        <v>2</v>
      </c>
      <c r="BZ123" s="30">
        <f t="shared" si="283"/>
        <v>2.25</v>
      </c>
      <c r="CA123" s="30">
        <f t="shared" si="283"/>
        <v>2.5</v>
      </c>
      <c r="CB123" s="30">
        <f t="shared" si="283"/>
        <v>2.5</v>
      </c>
      <c r="CC123" s="30">
        <f t="shared" si="283"/>
        <v>2.5</v>
      </c>
      <c r="CD123" s="30">
        <f t="shared" si="283"/>
        <v>2.75</v>
      </c>
      <c r="CE123" s="30">
        <f t="shared" si="283"/>
        <v>3</v>
      </c>
      <c r="CF123" s="30">
        <f t="shared" si="283"/>
        <v>3.25</v>
      </c>
      <c r="CG123" s="30">
        <f t="shared" si="283"/>
        <v>3.5</v>
      </c>
      <c r="CH123" s="30">
        <f t="shared" si="283"/>
        <v>3.75</v>
      </c>
      <c r="CI123" s="30">
        <f t="shared" si="283"/>
        <v>4</v>
      </c>
      <c r="CJ123" s="30">
        <f t="shared" si="283"/>
        <v>4.25</v>
      </c>
      <c r="CK123" s="30">
        <f t="shared" si="283"/>
        <v>4.5</v>
      </c>
      <c r="CL123" s="30">
        <f t="shared" si="283"/>
        <v>4.75</v>
      </c>
      <c r="CM123" s="30">
        <f t="shared" si="283"/>
        <v>5</v>
      </c>
      <c r="CN123" s="30">
        <f t="shared" si="283"/>
        <v>5.25</v>
      </c>
      <c r="CO123" s="30">
        <f t="shared" si="283"/>
        <v>5.5</v>
      </c>
      <c r="CP123" s="30">
        <f t="shared" si="283"/>
        <v>5.75</v>
      </c>
      <c r="CQ123" s="30">
        <f t="shared" si="283"/>
        <v>6</v>
      </c>
      <c r="CR123" s="30">
        <f t="shared" si="283"/>
        <v>6.25</v>
      </c>
      <c r="CS123" s="30">
        <f t="shared" si="283"/>
        <v>6.5</v>
      </c>
      <c r="CT123" s="30">
        <f t="shared" si="283"/>
        <v>6.75</v>
      </c>
      <c r="CU123" s="30">
        <f t="shared" si="283"/>
        <v>7</v>
      </c>
      <c r="CV123" s="30">
        <f t="shared" si="283"/>
        <v>7.25</v>
      </c>
      <c r="CW123" s="30">
        <f t="shared" si="283"/>
        <v>7.5</v>
      </c>
      <c r="CX123" s="30">
        <f t="shared" si="283"/>
        <v>7.75</v>
      </c>
      <c r="CY123" s="30">
        <f t="shared" si="283"/>
        <v>8</v>
      </c>
      <c r="CZ123" s="30">
        <f t="shared" si="283"/>
        <v>8</v>
      </c>
      <c r="DA123" s="30">
        <f>IF(DA122="***","",IF(DA122&gt;$G$45,INT((DA122-$G$45)/0.25)*0.25,0))</f>
        <v>8</v>
      </c>
      <c r="DB123" s="109"/>
    </row>
    <row r="124" spans="2:106" ht="14.1" customHeight="1">
      <c r="B124" s="55"/>
      <c r="C124" s="56"/>
      <c r="D124" s="33"/>
      <c r="E124" s="4"/>
      <c r="F124" s="34"/>
      <c r="G124" s="57" t="s">
        <v>33</v>
      </c>
      <c r="H124" s="58">
        <f t="shared" si="126"/>
        <v>78</v>
      </c>
      <c r="I124" s="70" t="str">
        <f t="shared" ref="I124:AN124" si="284">IF(OR(I122=0,I122="***"),"",IF(I$43&lt;22.25,"",IF(I$43&gt;29,H124,SUM(H124,I122,-H122))))</f>
        <v/>
      </c>
      <c r="J124" s="59" t="str">
        <f t="shared" si="284"/>
        <v/>
      </c>
      <c r="K124" s="59" t="str">
        <f t="shared" si="284"/>
        <v/>
      </c>
      <c r="L124" s="59" t="str">
        <f t="shared" si="284"/>
        <v/>
      </c>
      <c r="M124" s="59" t="str">
        <f t="shared" si="284"/>
        <v/>
      </c>
      <c r="N124" s="59" t="str">
        <f t="shared" si="284"/>
        <v/>
      </c>
      <c r="O124" s="59" t="str">
        <f t="shared" si="284"/>
        <v/>
      </c>
      <c r="P124" s="59" t="str">
        <f t="shared" si="284"/>
        <v/>
      </c>
      <c r="Q124" s="59" t="str">
        <f t="shared" si="284"/>
        <v/>
      </c>
      <c r="R124" s="59" t="str">
        <f t="shared" si="284"/>
        <v/>
      </c>
      <c r="S124" s="59" t="str">
        <f t="shared" si="284"/>
        <v/>
      </c>
      <c r="T124" s="59" t="str">
        <f t="shared" si="284"/>
        <v/>
      </c>
      <c r="U124" s="59" t="str">
        <f t="shared" si="284"/>
        <v/>
      </c>
      <c r="V124" s="59" t="str">
        <f t="shared" si="284"/>
        <v/>
      </c>
      <c r="W124" s="59" t="str">
        <f t="shared" si="284"/>
        <v/>
      </c>
      <c r="X124" s="59" t="str">
        <f t="shared" si="284"/>
        <v/>
      </c>
      <c r="Y124" s="59" t="str">
        <f t="shared" si="284"/>
        <v/>
      </c>
      <c r="Z124" s="59" t="str">
        <f t="shared" si="284"/>
        <v/>
      </c>
      <c r="AA124" s="59" t="str">
        <f t="shared" si="284"/>
        <v/>
      </c>
      <c r="AB124" s="59" t="str">
        <f t="shared" si="284"/>
        <v/>
      </c>
      <c r="AC124" s="59" t="str">
        <f t="shared" si="284"/>
        <v/>
      </c>
      <c r="AD124" s="59" t="str">
        <f t="shared" si="284"/>
        <v/>
      </c>
      <c r="AE124" s="59" t="str">
        <f t="shared" si="284"/>
        <v/>
      </c>
      <c r="AF124" s="59" t="str">
        <f t="shared" si="284"/>
        <v/>
      </c>
      <c r="AG124" s="59" t="str">
        <f t="shared" si="284"/>
        <v/>
      </c>
      <c r="AH124" s="59" t="str">
        <f t="shared" si="284"/>
        <v/>
      </c>
      <c r="AI124" s="59" t="str">
        <f t="shared" si="284"/>
        <v/>
      </c>
      <c r="AJ124" s="59" t="str">
        <f t="shared" si="284"/>
        <v/>
      </c>
      <c r="AK124" s="59" t="str">
        <f t="shared" si="284"/>
        <v/>
      </c>
      <c r="AL124" s="59" t="str">
        <f t="shared" si="284"/>
        <v/>
      </c>
      <c r="AM124" s="59" t="str">
        <f t="shared" si="284"/>
        <v/>
      </c>
      <c r="AN124" s="59" t="str">
        <f t="shared" si="284"/>
        <v/>
      </c>
      <c r="AO124" s="59" t="str">
        <f t="shared" ref="AO124:BT124" si="285">IF(OR(AO122=0,AO122="***"),"",IF(AO$43&lt;22.25,"",IF(AO$43&gt;29,AN124,SUM(AN124,AO122,-AN122))))</f>
        <v/>
      </c>
      <c r="AP124" s="59" t="str">
        <f t="shared" si="285"/>
        <v/>
      </c>
      <c r="AQ124" s="59" t="str">
        <f t="shared" si="285"/>
        <v/>
      </c>
      <c r="AR124" s="59" t="str">
        <f t="shared" si="285"/>
        <v/>
      </c>
      <c r="AS124" s="59" t="str">
        <f t="shared" si="285"/>
        <v/>
      </c>
      <c r="AT124" s="59" t="str">
        <f t="shared" si="285"/>
        <v/>
      </c>
      <c r="AU124" s="59" t="str">
        <f t="shared" si="285"/>
        <v/>
      </c>
      <c r="AV124" s="59" t="str">
        <f t="shared" si="285"/>
        <v/>
      </c>
      <c r="AW124" s="59" t="str">
        <f t="shared" si="285"/>
        <v/>
      </c>
      <c r="AX124" s="59" t="str">
        <f t="shared" si="285"/>
        <v/>
      </c>
      <c r="AY124" s="59" t="str">
        <f t="shared" si="285"/>
        <v/>
      </c>
      <c r="AZ124" s="59" t="str">
        <f t="shared" si="285"/>
        <v/>
      </c>
      <c r="BA124" s="59" t="str">
        <f t="shared" si="285"/>
        <v/>
      </c>
      <c r="BB124" s="59" t="str">
        <f t="shared" si="285"/>
        <v/>
      </c>
      <c r="BC124" s="59" t="str">
        <f t="shared" si="285"/>
        <v/>
      </c>
      <c r="BD124" s="59" t="str">
        <f t="shared" si="285"/>
        <v/>
      </c>
      <c r="BE124" s="59" t="str">
        <f t="shared" si="285"/>
        <v/>
      </c>
      <c r="BF124" s="59" t="str">
        <f t="shared" si="285"/>
        <v/>
      </c>
      <c r="BG124" s="59" t="str">
        <f t="shared" si="285"/>
        <v/>
      </c>
      <c r="BH124" s="59" t="str">
        <f t="shared" si="285"/>
        <v/>
      </c>
      <c r="BI124" s="60" t="str">
        <f t="shared" si="285"/>
        <v/>
      </c>
      <c r="BJ124" s="59">
        <f t="shared" si="285"/>
        <v>0</v>
      </c>
      <c r="BK124" s="59">
        <f t="shared" si="285"/>
        <v>0.25</v>
      </c>
      <c r="BL124" s="59">
        <f t="shared" si="285"/>
        <v>0.5</v>
      </c>
      <c r="BM124" s="59">
        <f t="shared" si="285"/>
        <v>0.75</v>
      </c>
      <c r="BN124" s="59">
        <f t="shared" si="285"/>
        <v>1</v>
      </c>
      <c r="BO124" s="59">
        <f t="shared" si="285"/>
        <v>1.25</v>
      </c>
      <c r="BP124" s="59">
        <f t="shared" si="285"/>
        <v>1.5</v>
      </c>
      <c r="BQ124" s="59">
        <f t="shared" si="285"/>
        <v>1.75</v>
      </c>
      <c r="BR124" s="59">
        <f t="shared" si="285"/>
        <v>2</v>
      </c>
      <c r="BS124" s="59">
        <f t="shared" si="285"/>
        <v>2.25</v>
      </c>
      <c r="BT124" s="59">
        <f t="shared" si="285"/>
        <v>2.5</v>
      </c>
      <c r="BU124" s="59">
        <f t="shared" ref="BU124:DA124" si="286">IF(OR(BU122=0,BU122="***"),"",IF(BU$43&lt;22.25,"",IF(BU$43&gt;29,BT124,SUM(BT124,BU122,-BT122))))</f>
        <v>2.75</v>
      </c>
      <c r="BV124" s="59">
        <f t="shared" si="286"/>
        <v>3</v>
      </c>
      <c r="BW124" s="59">
        <f t="shared" si="286"/>
        <v>3.25</v>
      </c>
      <c r="BX124" s="59">
        <f t="shared" si="286"/>
        <v>3.5</v>
      </c>
      <c r="BY124" s="59">
        <f t="shared" si="286"/>
        <v>3.75</v>
      </c>
      <c r="BZ124" s="59">
        <f t="shared" si="286"/>
        <v>4</v>
      </c>
      <c r="CA124" s="59">
        <f t="shared" si="286"/>
        <v>4.25</v>
      </c>
      <c r="CB124" s="59">
        <f t="shared" si="286"/>
        <v>4.25</v>
      </c>
      <c r="CC124" s="59">
        <f t="shared" si="286"/>
        <v>4.25</v>
      </c>
      <c r="CD124" s="59">
        <f t="shared" si="286"/>
        <v>4.5</v>
      </c>
      <c r="CE124" s="59">
        <f t="shared" si="286"/>
        <v>4.75</v>
      </c>
      <c r="CF124" s="59">
        <f t="shared" si="286"/>
        <v>5</v>
      </c>
      <c r="CG124" s="59">
        <f t="shared" si="286"/>
        <v>5.25</v>
      </c>
      <c r="CH124" s="59">
        <f t="shared" si="286"/>
        <v>5.5</v>
      </c>
      <c r="CI124" s="59">
        <f t="shared" si="286"/>
        <v>5.75</v>
      </c>
      <c r="CJ124" s="59">
        <f t="shared" si="286"/>
        <v>6</v>
      </c>
      <c r="CK124" s="59">
        <f t="shared" si="286"/>
        <v>6.25</v>
      </c>
      <c r="CL124" s="59">
        <f t="shared" si="286"/>
        <v>6.25</v>
      </c>
      <c r="CM124" s="59">
        <f t="shared" si="286"/>
        <v>6.25</v>
      </c>
      <c r="CN124" s="59">
        <f t="shared" si="286"/>
        <v>6.25</v>
      </c>
      <c r="CO124" s="59">
        <f t="shared" si="286"/>
        <v>6.25</v>
      </c>
      <c r="CP124" s="59">
        <f t="shared" si="286"/>
        <v>6.25</v>
      </c>
      <c r="CQ124" s="59">
        <f t="shared" si="286"/>
        <v>6.25</v>
      </c>
      <c r="CR124" s="59">
        <f t="shared" si="286"/>
        <v>6.25</v>
      </c>
      <c r="CS124" s="59">
        <f t="shared" si="286"/>
        <v>6.25</v>
      </c>
      <c r="CT124" s="59">
        <f t="shared" si="286"/>
        <v>6.25</v>
      </c>
      <c r="CU124" s="59">
        <f t="shared" si="286"/>
        <v>6.25</v>
      </c>
      <c r="CV124" s="59">
        <f t="shared" si="286"/>
        <v>6.25</v>
      </c>
      <c r="CW124" s="59">
        <f t="shared" si="286"/>
        <v>6.25</v>
      </c>
      <c r="CX124" s="59">
        <f t="shared" si="286"/>
        <v>6.25</v>
      </c>
      <c r="CY124" s="59">
        <f t="shared" si="286"/>
        <v>6.25</v>
      </c>
      <c r="CZ124" s="59">
        <f t="shared" si="286"/>
        <v>6.25</v>
      </c>
      <c r="DA124" s="59">
        <f t="shared" si="286"/>
        <v>6.25</v>
      </c>
      <c r="DB124" s="110"/>
    </row>
    <row r="125" spans="2:106" ht="14.1" customHeight="1">
      <c r="B125" s="61">
        <f>ROUND((DAY(D125)*24*60+HOUR(D125)*60+MINUTE(D125))/60,2)</f>
        <v>15.5</v>
      </c>
      <c r="C125" s="62">
        <f>ROUND((DAY(F125)*24*60+HOUR(F125)*60+MINUTE(F125))/60,2)</f>
        <v>24.25</v>
      </c>
      <c r="D125" s="63">
        <f>D122+TIME(0,15,0)</f>
        <v>0.64583333333333304</v>
      </c>
      <c r="E125" s="64" t="s">
        <v>96</v>
      </c>
      <c r="F125" s="65">
        <f>F122+TIME(0,15,0)</f>
        <v>1.0104166666666659</v>
      </c>
      <c r="G125" s="66" t="s">
        <v>43</v>
      </c>
      <c r="H125" s="67">
        <f t="shared" si="126"/>
        <v>79</v>
      </c>
      <c r="I125" s="71" t="str">
        <f t="shared" ref="I125:BT125" si="287">IF(I$43&lt;$B125,"***",IF(I$43=$B125,0,IF(I$42=1,H125,H125+0.25)))</f>
        <v>***</v>
      </c>
      <c r="J125" s="68" t="str">
        <f t="shared" si="287"/>
        <v>***</v>
      </c>
      <c r="K125" s="68" t="str">
        <f t="shared" si="287"/>
        <v>***</v>
      </c>
      <c r="L125" s="68" t="str">
        <f t="shared" si="287"/>
        <v>***</v>
      </c>
      <c r="M125" s="68" t="str">
        <f t="shared" si="287"/>
        <v>***</v>
      </c>
      <c r="N125" s="68" t="str">
        <f t="shared" si="287"/>
        <v>***</v>
      </c>
      <c r="O125" s="68" t="str">
        <f t="shared" si="287"/>
        <v>***</v>
      </c>
      <c r="P125" s="68" t="str">
        <f t="shared" si="287"/>
        <v>***</v>
      </c>
      <c r="Q125" s="68" t="str">
        <f t="shared" si="287"/>
        <v>***</v>
      </c>
      <c r="R125" s="68" t="str">
        <f t="shared" si="287"/>
        <v>***</v>
      </c>
      <c r="S125" s="68" t="str">
        <f t="shared" si="287"/>
        <v>***</v>
      </c>
      <c r="T125" s="68" t="str">
        <f t="shared" si="287"/>
        <v>***</v>
      </c>
      <c r="U125" s="68" t="str">
        <f t="shared" si="287"/>
        <v>***</v>
      </c>
      <c r="V125" s="68" t="str">
        <f t="shared" si="287"/>
        <v>***</v>
      </c>
      <c r="W125" s="68" t="str">
        <f t="shared" si="287"/>
        <v>***</v>
      </c>
      <c r="X125" s="68" t="str">
        <f t="shared" si="287"/>
        <v>***</v>
      </c>
      <c r="Y125" s="68" t="str">
        <f t="shared" si="287"/>
        <v>***</v>
      </c>
      <c r="Z125" s="68" t="str">
        <f t="shared" si="287"/>
        <v>***</v>
      </c>
      <c r="AA125" s="68" t="str">
        <f t="shared" si="287"/>
        <v>***</v>
      </c>
      <c r="AB125" s="68" t="str">
        <f t="shared" si="287"/>
        <v>***</v>
      </c>
      <c r="AC125" s="68" t="str">
        <f t="shared" si="287"/>
        <v>***</v>
      </c>
      <c r="AD125" s="68" t="str">
        <f t="shared" si="287"/>
        <v>***</v>
      </c>
      <c r="AE125" s="68" t="str">
        <f t="shared" si="287"/>
        <v>***</v>
      </c>
      <c r="AF125" s="68" t="str">
        <f t="shared" si="287"/>
        <v>***</v>
      </c>
      <c r="AG125" s="68" t="str">
        <f t="shared" si="287"/>
        <v>***</v>
      </c>
      <c r="AH125" s="68" t="str">
        <f t="shared" si="287"/>
        <v>***</v>
      </c>
      <c r="AI125" s="68">
        <f t="shared" si="287"/>
        <v>0</v>
      </c>
      <c r="AJ125" s="68">
        <f t="shared" si="287"/>
        <v>0.25</v>
      </c>
      <c r="AK125" s="68">
        <f t="shared" si="287"/>
        <v>0.5</v>
      </c>
      <c r="AL125" s="68">
        <f t="shared" si="287"/>
        <v>0.75</v>
      </c>
      <c r="AM125" s="68">
        <f t="shared" si="287"/>
        <v>1</v>
      </c>
      <c r="AN125" s="68">
        <f t="shared" si="287"/>
        <v>1.25</v>
      </c>
      <c r="AO125" s="68">
        <f t="shared" si="287"/>
        <v>1.5</v>
      </c>
      <c r="AP125" s="68">
        <f t="shared" si="287"/>
        <v>1.75</v>
      </c>
      <c r="AQ125" s="68">
        <f t="shared" si="287"/>
        <v>2</v>
      </c>
      <c r="AR125" s="68">
        <f t="shared" si="287"/>
        <v>2.25</v>
      </c>
      <c r="AS125" s="68">
        <f t="shared" si="287"/>
        <v>2.25</v>
      </c>
      <c r="AT125" s="68">
        <f t="shared" si="287"/>
        <v>2.5</v>
      </c>
      <c r="AU125" s="68">
        <f t="shared" si="287"/>
        <v>2.75</v>
      </c>
      <c r="AV125" s="68">
        <f t="shared" si="287"/>
        <v>3</v>
      </c>
      <c r="AW125" s="68">
        <f t="shared" si="287"/>
        <v>3.25</v>
      </c>
      <c r="AX125" s="68">
        <f t="shared" si="287"/>
        <v>3.5</v>
      </c>
      <c r="AY125" s="68">
        <f t="shared" si="287"/>
        <v>3.75</v>
      </c>
      <c r="AZ125" s="68">
        <f t="shared" si="287"/>
        <v>3.75</v>
      </c>
      <c r="BA125" s="68">
        <f t="shared" si="287"/>
        <v>3.75</v>
      </c>
      <c r="BB125" s="68">
        <f t="shared" si="287"/>
        <v>4</v>
      </c>
      <c r="BC125" s="68">
        <f t="shared" si="287"/>
        <v>4.25</v>
      </c>
      <c r="BD125" s="68">
        <f t="shared" si="287"/>
        <v>4.5</v>
      </c>
      <c r="BE125" s="68">
        <f t="shared" si="287"/>
        <v>4.75</v>
      </c>
      <c r="BF125" s="68">
        <f t="shared" si="287"/>
        <v>5</v>
      </c>
      <c r="BG125" s="68">
        <f t="shared" si="287"/>
        <v>5.25</v>
      </c>
      <c r="BH125" s="68">
        <f t="shared" si="287"/>
        <v>5.5</v>
      </c>
      <c r="BI125" s="69">
        <f t="shared" si="287"/>
        <v>5.75</v>
      </c>
      <c r="BJ125" s="68">
        <f t="shared" si="287"/>
        <v>5.75</v>
      </c>
      <c r="BK125" s="68">
        <f t="shared" si="287"/>
        <v>6</v>
      </c>
      <c r="BL125" s="68">
        <f t="shared" si="287"/>
        <v>6.25</v>
      </c>
      <c r="BM125" s="68">
        <f t="shared" si="287"/>
        <v>6.5</v>
      </c>
      <c r="BN125" s="68">
        <f t="shared" si="287"/>
        <v>6.75</v>
      </c>
      <c r="BO125" s="68">
        <f t="shared" si="287"/>
        <v>7</v>
      </c>
      <c r="BP125" s="68">
        <f t="shared" si="287"/>
        <v>7.25</v>
      </c>
      <c r="BQ125" s="68">
        <f t="shared" si="287"/>
        <v>7.5</v>
      </c>
      <c r="BR125" s="68">
        <f t="shared" si="287"/>
        <v>7.75</v>
      </c>
      <c r="BS125" s="68">
        <f t="shared" si="287"/>
        <v>8</v>
      </c>
      <c r="BT125" s="68">
        <f t="shared" si="287"/>
        <v>8.25</v>
      </c>
      <c r="BU125" s="68">
        <f t="shared" ref="BU125:DA125" si="288">IF(BU$43&lt;$B125,"***",IF(BU$43=$B125,0,IF(BU$42=1,BT125,BT125+0.25)))</f>
        <v>8.5</v>
      </c>
      <c r="BV125" s="68">
        <f t="shared" si="288"/>
        <v>8.75</v>
      </c>
      <c r="BW125" s="68">
        <f t="shared" si="288"/>
        <v>9</v>
      </c>
      <c r="BX125" s="68">
        <f t="shared" si="288"/>
        <v>9.25</v>
      </c>
      <c r="BY125" s="68">
        <f t="shared" si="288"/>
        <v>9.5</v>
      </c>
      <c r="BZ125" s="68">
        <f t="shared" si="288"/>
        <v>9.75</v>
      </c>
      <c r="CA125" s="68">
        <f t="shared" si="288"/>
        <v>10</v>
      </c>
      <c r="CB125" s="68">
        <f t="shared" si="288"/>
        <v>10</v>
      </c>
      <c r="CC125" s="68">
        <f t="shared" si="288"/>
        <v>10</v>
      </c>
      <c r="CD125" s="68">
        <f t="shared" si="288"/>
        <v>10.25</v>
      </c>
      <c r="CE125" s="68">
        <f t="shared" si="288"/>
        <v>10.5</v>
      </c>
      <c r="CF125" s="68">
        <f t="shared" si="288"/>
        <v>10.75</v>
      </c>
      <c r="CG125" s="68">
        <f t="shared" si="288"/>
        <v>11</v>
      </c>
      <c r="CH125" s="68">
        <f t="shared" si="288"/>
        <v>11.25</v>
      </c>
      <c r="CI125" s="68">
        <f t="shared" si="288"/>
        <v>11.5</v>
      </c>
      <c r="CJ125" s="68">
        <f t="shared" si="288"/>
        <v>11.75</v>
      </c>
      <c r="CK125" s="68">
        <f t="shared" si="288"/>
        <v>12</v>
      </c>
      <c r="CL125" s="68">
        <f t="shared" si="288"/>
        <v>12.25</v>
      </c>
      <c r="CM125" s="68">
        <f t="shared" si="288"/>
        <v>12.5</v>
      </c>
      <c r="CN125" s="68">
        <f t="shared" si="288"/>
        <v>12.75</v>
      </c>
      <c r="CO125" s="68">
        <f t="shared" si="288"/>
        <v>13</v>
      </c>
      <c r="CP125" s="68">
        <f t="shared" si="288"/>
        <v>13.25</v>
      </c>
      <c r="CQ125" s="68">
        <f t="shared" si="288"/>
        <v>13.5</v>
      </c>
      <c r="CR125" s="68">
        <f t="shared" si="288"/>
        <v>13.75</v>
      </c>
      <c r="CS125" s="68">
        <f t="shared" si="288"/>
        <v>14</v>
      </c>
      <c r="CT125" s="68">
        <f t="shared" si="288"/>
        <v>14.25</v>
      </c>
      <c r="CU125" s="68">
        <f t="shared" si="288"/>
        <v>14.5</v>
      </c>
      <c r="CV125" s="68">
        <f t="shared" si="288"/>
        <v>14.75</v>
      </c>
      <c r="CW125" s="68">
        <f t="shared" si="288"/>
        <v>15</v>
      </c>
      <c r="CX125" s="68">
        <f t="shared" si="288"/>
        <v>15.25</v>
      </c>
      <c r="CY125" s="68">
        <f t="shared" si="288"/>
        <v>15.5</v>
      </c>
      <c r="CZ125" s="68">
        <f t="shared" si="288"/>
        <v>15.5</v>
      </c>
      <c r="DA125" s="68">
        <f t="shared" si="288"/>
        <v>15.5</v>
      </c>
      <c r="DB125" s="111"/>
    </row>
    <row r="126" spans="2:106" ht="14.1" customHeight="1">
      <c r="B126" s="31"/>
      <c r="C126" s="32"/>
      <c r="D126" s="33"/>
      <c r="E126" s="4"/>
      <c r="F126" s="34"/>
      <c r="G126" s="5" t="s">
        <v>32</v>
      </c>
      <c r="H126" s="35">
        <f t="shared" si="126"/>
        <v>80</v>
      </c>
      <c r="I126" s="54" t="str">
        <f t="shared" ref="I126:AN126" si="289">IF(I125="***","",IF(I125&gt;$G$45,INT((I125-$G$45)/0.25)*0.25,0))</f>
        <v/>
      </c>
      <c r="J126" s="30" t="str">
        <f t="shared" si="289"/>
        <v/>
      </c>
      <c r="K126" s="30" t="str">
        <f t="shared" si="289"/>
        <v/>
      </c>
      <c r="L126" s="30" t="str">
        <f t="shared" si="289"/>
        <v/>
      </c>
      <c r="M126" s="30" t="str">
        <f t="shared" si="289"/>
        <v/>
      </c>
      <c r="N126" s="30" t="str">
        <f t="shared" si="289"/>
        <v/>
      </c>
      <c r="O126" s="30" t="str">
        <f t="shared" si="289"/>
        <v/>
      </c>
      <c r="P126" s="30" t="str">
        <f t="shared" si="289"/>
        <v/>
      </c>
      <c r="Q126" s="30" t="str">
        <f t="shared" si="289"/>
        <v/>
      </c>
      <c r="R126" s="30" t="str">
        <f t="shared" si="289"/>
        <v/>
      </c>
      <c r="S126" s="30" t="str">
        <f t="shared" si="289"/>
        <v/>
      </c>
      <c r="T126" s="30" t="str">
        <f t="shared" si="289"/>
        <v/>
      </c>
      <c r="U126" s="30" t="str">
        <f t="shared" si="289"/>
        <v/>
      </c>
      <c r="V126" s="30" t="str">
        <f t="shared" si="289"/>
        <v/>
      </c>
      <c r="W126" s="30" t="str">
        <f t="shared" si="289"/>
        <v/>
      </c>
      <c r="X126" s="30" t="str">
        <f t="shared" si="289"/>
        <v/>
      </c>
      <c r="Y126" s="30" t="str">
        <f t="shared" si="289"/>
        <v/>
      </c>
      <c r="Z126" s="30" t="str">
        <f t="shared" si="289"/>
        <v/>
      </c>
      <c r="AA126" s="30" t="str">
        <f t="shared" si="289"/>
        <v/>
      </c>
      <c r="AB126" s="30" t="str">
        <f t="shared" si="289"/>
        <v/>
      </c>
      <c r="AC126" s="30" t="str">
        <f t="shared" si="289"/>
        <v/>
      </c>
      <c r="AD126" s="30" t="str">
        <f t="shared" si="289"/>
        <v/>
      </c>
      <c r="AE126" s="30" t="str">
        <f t="shared" si="289"/>
        <v/>
      </c>
      <c r="AF126" s="30" t="str">
        <f t="shared" si="289"/>
        <v/>
      </c>
      <c r="AG126" s="30" t="str">
        <f t="shared" si="289"/>
        <v/>
      </c>
      <c r="AH126" s="30" t="str">
        <f t="shared" si="289"/>
        <v/>
      </c>
      <c r="AI126" s="30">
        <f t="shared" si="289"/>
        <v>0</v>
      </c>
      <c r="AJ126" s="30">
        <f t="shared" si="289"/>
        <v>0</v>
      </c>
      <c r="AK126" s="30">
        <f t="shared" si="289"/>
        <v>0</v>
      </c>
      <c r="AL126" s="30">
        <f t="shared" si="289"/>
        <v>0</v>
      </c>
      <c r="AM126" s="30">
        <f t="shared" si="289"/>
        <v>0</v>
      </c>
      <c r="AN126" s="30">
        <f t="shared" si="289"/>
        <v>0</v>
      </c>
      <c r="AO126" s="30">
        <f t="shared" ref="AO126:BT126" si="290">IF(AO125="***","",IF(AO125&gt;$G$45,INT((AO125-$G$45)/0.25)*0.25,0))</f>
        <v>0</v>
      </c>
      <c r="AP126" s="30">
        <f t="shared" si="290"/>
        <v>0</v>
      </c>
      <c r="AQ126" s="30">
        <f t="shared" si="290"/>
        <v>0</v>
      </c>
      <c r="AR126" s="30">
        <f t="shared" si="290"/>
        <v>0</v>
      </c>
      <c r="AS126" s="30">
        <f t="shared" si="290"/>
        <v>0</v>
      </c>
      <c r="AT126" s="30">
        <f t="shared" si="290"/>
        <v>0</v>
      </c>
      <c r="AU126" s="30">
        <f t="shared" si="290"/>
        <v>0</v>
      </c>
      <c r="AV126" s="30">
        <f t="shared" si="290"/>
        <v>0</v>
      </c>
      <c r="AW126" s="30">
        <f t="shared" si="290"/>
        <v>0</v>
      </c>
      <c r="AX126" s="30">
        <f t="shared" si="290"/>
        <v>0</v>
      </c>
      <c r="AY126" s="30">
        <f t="shared" si="290"/>
        <v>0</v>
      </c>
      <c r="AZ126" s="30">
        <f t="shared" si="290"/>
        <v>0</v>
      </c>
      <c r="BA126" s="30">
        <f t="shared" si="290"/>
        <v>0</v>
      </c>
      <c r="BB126" s="30">
        <f t="shared" si="290"/>
        <v>0</v>
      </c>
      <c r="BC126" s="30">
        <f t="shared" si="290"/>
        <v>0</v>
      </c>
      <c r="BD126" s="30">
        <f t="shared" si="290"/>
        <v>0</v>
      </c>
      <c r="BE126" s="30">
        <f t="shared" si="290"/>
        <v>0</v>
      </c>
      <c r="BF126" s="30">
        <f t="shared" si="290"/>
        <v>0</v>
      </c>
      <c r="BG126" s="30">
        <f t="shared" si="290"/>
        <v>0</v>
      </c>
      <c r="BH126" s="30">
        <f t="shared" si="290"/>
        <v>0</v>
      </c>
      <c r="BI126" s="45">
        <f t="shared" si="290"/>
        <v>0</v>
      </c>
      <c r="BJ126" s="30">
        <f t="shared" si="290"/>
        <v>0</v>
      </c>
      <c r="BK126" s="30">
        <f t="shared" si="290"/>
        <v>0</v>
      </c>
      <c r="BL126" s="30">
        <f t="shared" si="290"/>
        <v>0</v>
      </c>
      <c r="BM126" s="30">
        <f t="shared" si="290"/>
        <v>0</v>
      </c>
      <c r="BN126" s="30">
        <f t="shared" si="290"/>
        <v>0</v>
      </c>
      <c r="BO126" s="30">
        <f t="shared" si="290"/>
        <v>0</v>
      </c>
      <c r="BP126" s="30">
        <f t="shared" si="290"/>
        <v>0</v>
      </c>
      <c r="BQ126" s="30">
        <f t="shared" si="290"/>
        <v>0</v>
      </c>
      <c r="BR126" s="30">
        <f t="shared" si="290"/>
        <v>0</v>
      </c>
      <c r="BS126" s="30">
        <f t="shared" si="290"/>
        <v>0.25</v>
      </c>
      <c r="BT126" s="30">
        <f t="shared" si="290"/>
        <v>0.5</v>
      </c>
      <c r="BU126" s="30">
        <f t="shared" ref="BU126:CZ126" si="291">IF(BU125="***","",IF(BU125&gt;$G$45,INT((BU125-$G$45)/0.25)*0.25,0))</f>
        <v>0.75</v>
      </c>
      <c r="BV126" s="30">
        <f t="shared" si="291"/>
        <v>1</v>
      </c>
      <c r="BW126" s="30">
        <f t="shared" si="291"/>
        <v>1.25</v>
      </c>
      <c r="BX126" s="30">
        <f t="shared" si="291"/>
        <v>1.5</v>
      </c>
      <c r="BY126" s="30">
        <f t="shared" si="291"/>
        <v>1.75</v>
      </c>
      <c r="BZ126" s="30">
        <f t="shared" si="291"/>
        <v>2</v>
      </c>
      <c r="CA126" s="30">
        <f t="shared" si="291"/>
        <v>2.25</v>
      </c>
      <c r="CB126" s="30">
        <f t="shared" si="291"/>
        <v>2.25</v>
      </c>
      <c r="CC126" s="30">
        <f t="shared" si="291"/>
        <v>2.25</v>
      </c>
      <c r="CD126" s="30">
        <f t="shared" si="291"/>
        <v>2.5</v>
      </c>
      <c r="CE126" s="30">
        <f t="shared" si="291"/>
        <v>2.75</v>
      </c>
      <c r="CF126" s="30">
        <f t="shared" si="291"/>
        <v>3</v>
      </c>
      <c r="CG126" s="30">
        <f t="shared" si="291"/>
        <v>3.25</v>
      </c>
      <c r="CH126" s="30">
        <f t="shared" si="291"/>
        <v>3.5</v>
      </c>
      <c r="CI126" s="30">
        <f t="shared" si="291"/>
        <v>3.75</v>
      </c>
      <c r="CJ126" s="30">
        <f t="shared" si="291"/>
        <v>4</v>
      </c>
      <c r="CK126" s="30">
        <f t="shared" si="291"/>
        <v>4.25</v>
      </c>
      <c r="CL126" s="30">
        <f t="shared" si="291"/>
        <v>4.5</v>
      </c>
      <c r="CM126" s="30">
        <f t="shared" si="291"/>
        <v>4.75</v>
      </c>
      <c r="CN126" s="30">
        <f t="shared" si="291"/>
        <v>5</v>
      </c>
      <c r="CO126" s="30">
        <f t="shared" si="291"/>
        <v>5.25</v>
      </c>
      <c r="CP126" s="30">
        <f t="shared" si="291"/>
        <v>5.5</v>
      </c>
      <c r="CQ126" s="30">
        <f t="shared" si="291"/>
        <v>5.75</v>
      </c>
      <c r="CR126" s="30">
        <f t="shared" si="291"/>
        <v>6</v>
      </c>
      <c r="CS126" s="30">
        <f t="shared" si="291"/>
        <v>6.25</v>
      </c>
      <c r="CT126" s="30">
        <f t="shared" si="291"/>
        <v>6.5</v>
      </c>
      <c r="CU126" s="30">
        <f t="shared" si="291"/>
        <v>6.75</v>
      </c>
      <c r="CV126" s="30">
        <f t="shared" si="291"/>
        <v>7</v>
      </c>
      <c r="CW126" s="30">
        <f t="shared" si="291"/>
        <v>7.25</v>
      </c>
      <c r="CX126" s="30">
        <f t="shared" si="291"/>
        <v>7.5</v>
      </c>
      <c r="CY126" s="30">
        <f t="shared" si="291"/>
        <v>7.75</v>
      </c>
      <c r="CZ126" s="30">
        <f t="shared" si="291"/>
        <v>7.75</v>
      </c>
      <c r="DA126" s="30">
        <f>IF(DA125="***","",IF(DA125&gt;$G$45,INT((DA125-$G$45)/0.25)*0.25,0))</f>
        <v>7.75</v>
      </c>
      <c r="DB126" s="109"/>
    </row>
    <row r="127" spans="2:106" ht="14.1" customHeight="1">
      <c r="B127" s="55"/>
      <c r="C127" s="56"/>
      <c r="D127" s="33"/>
      <c r="E127" s="4"/>
      <c r="F127" s="34"/>
      <c r="G127" s="57" t="s">
        <v>33</v>
      </c>
      <c r="H127" s="58">
        <f t="shared" si="126"/>
        <v>81</v>
      </c>
      <c r="I127" s="70" t="str">
        <f t="shared" ref="I127:AN127" si="292">IF(OR(I125=0,I125="***"),"",IF(I$43&lt;22.25,"",IF(I$43&gt;29,H127,SUM(H127,I125,-H125))))</f>
        <v/>
      </c>
      <c r="J127" s="59" t="str">
        <f t="shared" si="292"/>
        <v/>
      </c>
      <c r="K127" s="59" t="str">
        <f t="shared" si="292"/>
        <v/>
      </c>
      <c r="L127" s="59" t="str">
        <f t="shared" si="292"/>
        <v/>
      </c>
      <c r="M127" s="59" t="str">
        <f t="shared" si="292"/>
        <v/>
      </c>
      <c r="N127" s="59" t="str">
        <f t="shared" si="292"/>
        <v/>
      </c>
      <c r="O127" s="59" t="str">
        <f t="shared" si="292"/>
        <v/>
      </c>
      <c r="P127" s="59" t="str">
        <f t="shared" si="292"/>
        <v/>
      </c>
      <c r="Q127" s="59" t="str">
        <f t="shared" si="292"/>
        <v/>
      </c>
      <c r="R127" s="59" t="str">
        <f t="shared" si="292"/>
        <v/>
      </c>
      <c r="S127" s="59" t="str">
        <f t="shared" si="292"/>
        <v/>
      </c>
      <c r="T127" s="59" t="str">
        <f t="shared" si="292"/>
        <v/>
      </c>
      <c r="U127" s="59" t="str">
        <f t="shared" si="292"/>
        <v/>
      </c>
      <c r="V127" s="59" t="str">
        <f t="shared" si="292"/>
        <v/>
      </c>
      <c r="W127" s="59" t="str">
        <f t="shared" si="292"/>
        <v/>
      </c>
      <c r="X127" s="59" t="str">
        <f t="shared" si="292"/>
        <v/>
      </c>
      <c r="Y127" s="59" t="str">
        <f t="shared" si="292"/>
        <v/>
      </c>
      <c r="Z127" s="59" t="str">
        <f t="shared" si="292"/>
        <v/>
      </c>
      <c r="AA127" s="59" t="str">
        <f t="shared" si="292"/>
        <v/>
      </c>
      <c r="AB127" s="59" t="str">
        <f t="shared" si="292"/>
        <v/>
      </c>
      <c r="AC127" s="59" t="str">
        <f t="shared" si="292"/>
        <v/>
      </c>
      <c r="AD127" s="59" t="str">
        <f t="shared" si="292"/>
        <v/>
      </c>
      <c r="AE127" s="59" t="str">
        <f t="shared" si="292"/>
        <v/>
      </c>
      <c r="AF127" s="59" t="str">
        <f t="shared" si="292"/>
        <v/>
      </c>
      <c r="AG127" s="59" t="str">
        <f t="shared" si="292"/>
        <v/>
      </c>
      <c r="AH127" s="59" t="str">
        <f t="shared" si="292"/>
        <v/>
      </c>
      <c r="AI127" s="59" t="str">
        <f t="shared" si="292"/>
        <v/>
      </c>
      <c r="AJ127" s="59" t="str">
        <f t="shared" si="292"/>
        <v/>
      </c>
      <c r="AK127" s="59" t="str">
        <f t="shared" si="292"/>
        <v/>
      </c>
      <c r="AL127" s="59" t="str">
        <f t="shared" si="292"/>
        <v/>
      </c>
      <c r="AM127" s="59" t="str">
        <f t="shared" si="292"/>
        <v/>
      </c>
      <c r="AN127" s="59" t="str">
        <f t="shared" si="292"/>
        <v/>
      </c>
      <c r="AO127" s="59" t="str">
        <f t="shared" ref="AO127:BT127" si="293">IF(OR(AO125=0,AO125="***"),"",IF(AO$43&lt;22.25,"",IF(AO$43&gt;29,AN127,SUM(AN127,AO125,-AN125))))</f>
        <v/>
      </c>
      <c r="AP127" s="59" t="str">
        <f t="shared" si="293"/>
        <v/>
      </c>
      <c r="AQ127" s="59" t="str">
        <f t="shared" si="293"/>
        <v/>
      </c>
      <c r="AR127" s="59" t="str">
        <f t="shared" si="293"/>
        <v/>
      </c>
      <c r="AS127" s="59" t="str">
        <f t="shared" si="293"/>
        <v/>
      </c>
      <c r="AT127" s="59" t="str">
        <f t="shared" si="293"/>
        <v/>
      </c>
      <c r="AU127" s="59" t="str">
        <f t="shared" si="293"/>
        <v/>
      </c>
      <c r="AV127" s="59" t="str">
        <f t="shared" si="293"/>
        <v/>
      </c>
      <c r="AW127" s="59" t="str">
        <f t="shared" si="293"/>
        <v/>
      </c>
      <c r="AX127" s="59" t="str">
        <f t="shared" si="293"/>
        <v/>
      </c>
      <c r="AY127" s="59" t="str">
        <f t="shared" si="293"/>
        <v/>
      </c>
      <c r="AZ127" s="59" t="str">
        <f t="shared" si="293"/>
        <v/>
      </c>
      <c r="BA127" s="59" t="str">
        <f t="shared" si="293"/>
        <v/>
      </c>
      <c r="BB127" s="59" t="str">
        <f t="shared" si="293"/>
        <v/>
      </c>
      <c r="BC127" s="59" t="str">
        <f t="shared" si="293"/>
        <v/>
      </c>
      <c r="BD127" s="59" t="str">
        <f t="shared" si="293"/>
        <v/>
      </c>
      <c r="BE127" s="59" t="str">
        <f t="shared" si="293"/>
        <v/>
      </c>
      <c r="BF127" s="59" t="str">
        <f t="shared" si="293"/>
        <v/>
      </c>
      <c r="BG127" s="59" t="str">
        <f t="shared" si="293"/>
        <v/>
      </c>
      <c r="BH127" s="59" t="str">
        <f t="shared" si="293"/>
        <v/>
      </c>
      <c r="BI127" s="60" t="str">
        <f t="shared" si="293"/>
        <v/>
      </c>
      <c r="BJ127" s="59">
        <f t="shared" si="293"/>
        <v>0</v>
      </c>
      <c r="BK127" s="59">
        <f t="shared" si="293"/>
        <v>0.25</v>
      </c>
      <c r="BL127" s="59">
        <f t="shared" si="293"/>
        <v>0.5</v>
      </c>
      <c r="BM127" s="59">
        <f t="shared" si="293"/>
        <v>0.75</v>
      </c>
      <c r="BN127" s="59">
        <f t="shared" si="293"/>
        <v>1</v>
      </c>
      <c r="BO127" s="59">
        <f t="shared" si="293"/>
        <v>1.25</v>
      </c>
      <c r="BP127" s="59">
        <f t="shared" si="293"/>
        <v>1.5</v>
      </c>
      <c r="BQ127" s="59">
        <f t="shared" si="293"/>
        <v>1.75</v>
      </c>
      <c r="BR127" s="59">
        <f t="shared" si="293"/>
        <v>2</v>
      </c>
      <c r="BS127" s="59">
        <f t="shared" si="293"/>
        <v>2.25</v>
      </c>
      <c r="BT127" s="59">
        <f t="shared" si="293"/>
        <v>2.5</v>
      </c>
      <c r="BU127" s="59">
        <f t="shared" ref="BU127:DA127" si="294">IF(OR(BU125=0,BU125="***"),"",IF(BU$43&lt;22.25,"",IF(BU$43&gt;29,BT127,SUM(BT127,BU125,-BT125))))</f>
        <v>2.75</v>
      </c>
      <c r="BV127" s="59">
        <f t="shared" si="294"/>
        <v>3</v>
      </c>
      <c r="BW127" s="59">
        <f t="shared" si="294"/>
        <v>3.25</v>
      </c>
      <c r="BX127" s="59">
        <f t="shared" si="294"/>
        <v>3.5</v>
      </c>
      <c r="BY127" s="59">
        <f t="shared" si="294"/>
        <v>3.75</v>
      </c>
      <c r="BZ127" s="59">
        <f t="shared" si="294"/>
        <v>4</v>
      </c>
      <c r="CA127" s="59">
        <f t="shared" si="294"/>
        <v>4.25</v>
      </c>
      <c r="CB127" s="59">
        <f t="shared" si="294"/>
        <v>4.25</v>
      </c>
      <c r="CC127" s="59">
        <f t="shared" si="294"/>
        <v>4.25</v>
      </c>
      <c r="CD127" s="59">
        <f t="shared" si="294"/>
        <v>4.5</v>
      </c>
      <c r="CE127" s="59">
        <f t="shared" si="294"/>
        <v>4.75</v>
      </c>
      <c r="CF127" s="59">
        <f t="shared" si="294"/>
        <v>5</v>
      </c>
      <c r="CG127" s="59">
        <f t="shared" si="294"/>
        <v>5.25</v>
      </c>
      <c r="CH127" s="59">
        <f t="shared" si="294"/>
        <v>5.5</v>
      </c>
      <c r="CI127" s="59">
        <f t="shared" si="294"/>
        <v>5.75</v>
      </c>
      <c r="CJ127" s="59">
        <f t="shared" si="294"/>
        <v>6</v>
      </c>
      <c r="CK127" s="59">
        <f t="shared" si="294"/>
        <v>6.25</v>
      </c>
      <c r="CL127" s="59">
        <f t="shared" si="294"/>
        <v>6.25</v>
      </c>
      <c r="CM127" s="59">
        <f t="shared" si="294"/>
        <v>6.25</v>
      </c>
      <c r="CN127" s="59">
        <f t="shared" si="294"/>
        <v>6.25</v>
      </c>
      <c r="CO127" s="59">
        <f t="shared" si="294"/>
        <v>6.25</v>
      </c>
      <c r="CP127" s="59">
        <f t="shared" si="294"/>
        <v>6.25</v>
      </c>
      <c r="CQ127" s="59">
        <f t="shared" si="294"/>
        <v>6.25</v>
      </c>
      <c r="CR127" s="59">
        <f t="shared" si="294"/>
        <v>6.25</v>
      </c>
      <c r="CS127" s="59">
        <f t="shared" si="294"/>
        <v>6.25</v>
      </c>
      <c r="CT127" s="59">
        <f t="shared" si="294"/>
        <v>6.25</v>
      </c>
      <c r="CU127" s="59">
        <f t="shared" si="294"/>
        <v>6.25</v>
      </c>
      <c r="CV127" s="59">
        <f t="shared" si="294"/>
        <v>6.25</v>
      </c>
      <c r="CW127" s="59">
        <f t="shared" si="294"/>
        <v>6.25</v>
      </c>
      <c r="CX127" s="59">
        <f t="shared" si="294"/>
        <v>6.25</v>
      </c>
      <c r="CY127" s="59">
        <f t="shared" si="294"/>
        <v>6.25</v>
      </c>
      <c r="CZ127" s="59">
        <f t="shared" si="294"/>
        <v>6.25</v>
      </c>
      <c r="DA127" s="59">
        <f t="shared" si="294"/>
        <v>6.25</v>
      </c>
      <c r="DB127" s="110"/>
    </row>
    <row r="128" spans="2:106" ht="14.1" customHeight="1">
      <c r="B128" s="61">
        <f>ROUND((DAY(D128)*24*60+HOUR(D128)*60+MINUTE(D128))/60,2)</f>
        <v>15.75</v>
      </c>
      <c r="C128" s="62">
        <f>ROUND((DAY(F128)*24*60+HOUR(F128)*60+MINUTE(F128))/60,2)</f>
        <v>24.5</v>
      </c>
      <c r="D128" s="63">
        <f>D125+TIME(0,15,0)</f>
        <v>0.65624999999999967</v>
      </c>
      <c r="E128" s="64" t="s">
        <v>96</v>
      </c>
      <c r="F128" s="65">
        <f>F125+TIME(0,15,0)</f>
        <v>1.0208333333333326</v>
      </c>
      <c r="G128" s="66" t="s">
        <v>43</v>
      </c>
      <c r="H128" s="67">
        <f t="shared" si="126"/>
        <v>82</v>
      </c>
      <c r="I128" s="71" t="str">
        <f t="shared" ref="I128:BT128" si="295">IF(I$43&lt;$B128,"***",IF(I$43=$B128,0,IF(I$42=1,H128,H128+0.25)))</f>
        <v>***</v>
      </c>
      <c r="J128" s="68" t="str">
        <f t="shared" si="295"/>
        <v>***</v>
      </c>
      <c r="K128" s="68" t="str">
        <f t="shared" si="295"/>
        <v>***</v>
      </c>
      <c r="L128" s="68" t="str">
        <f t="shared" si="295"/>
        <v>***</v>
      </c>
      <c r="M128" s="68" t="str">
        <f t="shared" si="295"/>
        <v>***</v>
      </c>
      <c r="N128" s="68" t="str">
        <f t="shared" si="295"/>
        <v>***</v>
      </c>
      <c r="O128" s="68" t="str">
        <f t="shared" si="295"/>
        <v>***</v>
      </c>
      <c r="P128" s="68" t="str">
        <f t="shared" si="295"/>
        <v>***</v>
      </c>
      <c r="Q128" s="68" t="str">
        <f t="shared" si="295"/>
        <v>***</v>
      </c>
      <c r="R128" s="68" t="str">
        <f t="shared" si="295"/>
        <v>***</v>
      </c>
      <c r="S128" s="68" t="str">
        <f t="shared" si="295"/>
        <v>***</v>
      </c>
      <c r="T128" s="68" t="str">
        <f t="shared" si="295"/>
        <v>***</v>
      </c>
      <c r="U128" s="68" t="str">
        <f t="shared" si="295"/>
        <v>***</v>
      </c>
      <c r="V128" s="68" t="str">
        <f t="shared" si="295"/>
        <v>***</v>
      </c>
      <c r="W128" s="68" t="str">
        <f t="shared" si="295"/>
        <v>***</v>
      </c>
      <c r="X128" s="68" t="str">
        <f t="shared" si="295"/>
        <v>***</v>
      </c>
      <c r="Y128" s="68" t="str">
        <f t="shared" si="295"/>
        <v>***</v>
      </c>
      <c r="Z128" s="68" t="str">
        <f t="shared" si="295"/>
        <v>***</v>
      </c>
      <c r="AA128" s="68" t="str">
        <f t="shared" si="295"/>
        <v>***</v>
      </c>
      <c r="AB128" s="68" t="str">
        <f t="shared" si="295"/>
        <v>***</v>
      </c>
      <c r="AC128" s="68" t="str">
        <f t="shared" si="295"/>
        <v>***</v>
      </c>
      <c r="AD128" s="68" t="str">
        <f t="shared" si="295"/>
        <v>***</v>
      </c>
      <c r="AE128" s="68" t="str">
        <f t="shared" si="295"/>
        <v>***</v>
      </c>
      <c r="AF128" s="68" t="str">
        <f t="shared" si="295"/>
        <v>***</v>
      </c>
      <c r="AG128" s="68" t="str">
        <f t="shared" si="295"/>
        <v>***</v>
      </c>
      <c r="AH128" s="68" t="str">
        <f t="shared" si="295"/>
        <v>***</v>
      </c>
      <c r="AI128" s="68" t="str">
        <f t="shared" si="295"/>
        <v>***</v>
      </c>
      <c r="AJ128" s="68">
        <f t="shared" si="295"/>
        <v>0</v>
      </c>
      <c r="AK128" s="68">
        <f t="shared" si="295"/>
        <v>0.25</v>
      </c>
      <c r="AL128" s="68">
        <f t="shared" si="295"/>
        <v>0.5</v>
      </c>
      <c r="AM128" s="68">
        <f t="shared" si="295"/>
        <v>0.75</v>
      </c>
      <c r="AN128" s="68">
        <f t="shared" si="295"/>
        <v>1</v>
      </c>
      <c r="AO128" s="68">
        <f t="shared" si="295"/>
        <v>1.25</v>
      </c>
      <c r="AP128" s="68">
        <f t="shared" si="295"/>
        <v>1.5</v>
      </c>
      <c r="AQ128" s="68">
        <f t="shared" si="295"/>
        <v>1.75</v>
      </c>
      <c r="AR128" s="68">
        <f t="shared" si="295"/>
        <v>2</v>
      </c>
      <c r="AS128" s="68">
        <f t="shared" si="295"/>
        <v>2</v>
      </c>
      <c r="AT128" s="68">
        <f t="shared" si="295"/>
        <v>2.25</v>
      </c>
      <c r="AU128" s="68">
        <f t="shared" si="295"/>
        <v>2.5</v>
      </c>
      <c r="AV128" s="68">
        <f t="shared" si="295"/>
        <v>2.75</v>
      </c>
      <c r="AW128" s="68">
        <f t="shared" si="295"/>
        <v>3</v>
      </c>
      <c r="AX128" s="68">
        <f t="shared" si="295"/>
        <v>3.25</v>
      </c>
      <c r="AY128" s="68">
        <f t="shared" si="295"/>
        <v>3.5</v>
      </c>
      <c r="AZ128" s="68">
        <f t="shared" si="295"/>
        <v>3.5</v>
      </c>
      <c r="BA128" s="68">
        <f t="shared" si="295"/>
        <v>3.5</v>
      </c>
      <c r="BB128" s="68">
        <f t="shared" si="295"/>
        <v>3.75</v>
      </c>
      <c r="BC128" s="68">
        <f t="shared" si="295"/>
        <v>4</v>
      </c>
      <c r="BD128" s="68">
        <f t="shared" si="295"/>
        <v>4.25</v>
      </c>
      <c r="BE128" s="68">
        <f t="shared" si="295"/>
        <v>4.5</v>
      </c>
      <c r="BF128" s="68">
        <f t="shared" si="295"/>
        <v>4.75</v>
      </c>
      <c r="BG128" s="68">
        <f t="shared" si="295"/>
        <v>5</v>
      </c>
      <c r="BH128" s="68">
        <f t="shared" si="295"/>
        <v>5.25</v>
      </c>
      <c r="BI128" s="69">
        <f t="shared" si="295"/>
        <v>5.5</v>
      </c>
      <c r="BJ128" s="68">
        <f t="shared" si="295"/>
        <v>5.5</v>
      </c>
      <c r="BK128" s="68">
        <f t="shared" si="295"/>
        <v>5.75</v>
      </c>
      <c r="BL128" s="68">
        <f t="shared" si="295"/>
        <v>6</v>
      </c>
      <c r="BM128" s="68">
        <f t="shared" si="295"/>
        <v>6.25</v>
      </c>
      <c r="BN128" s="68">
        <f t="shared" si="295"/>
        <v>6.5</v>
      </c>
      <c r="BO128" s="68">
        <f t="shared" si="295"/>
        <v>6.75</v>
      </c>
      <c r="BP128" s="68">
        <f t="shared" si="295"/>
        <v>7</v>
      </c>
      <c r="BQ128" s="68">
        <f t="shared" si="295"/>
        <v>7.25</v>
      </c>
      <c r="BR128" s="68">
        <f t="shared" si="295"/>
        <v>7.5</v>
      </c>
      <c r="BS128" s="68">
        <f t="shared" si="295"/>
        <v>7.75</v>
      </c>
      <c r="BT128" s="68">
        <f t="shared" si="295"/>
        <v>8</v>
      </c>
      <c r="BU128" s="68">
        <f t="shared" ref="BU128:DA128" si="296">IF(BU$43&lt;$B128,"***",IF(BU$43=$B128,0,IF(BU$42=1,BT128,BT128+0.25)))</f>
        <v>8.25</v>
      </c>
      <c r="BV128" s="68">
        <f t="shared" si="296"/>
        <v>8.5</v>
      </c>
      <c r="BW128" s="68">
        <f t="shared" si="296"/>
        <v>8.75</v>
      </c>
      <c r="BX128" s="68">
        <f t="shared" si="296"/>
        <v>9</v>
      </c>
      <c r="BY128" s="68">
        <f t="shared" si="296"/>
        <v>9.25</v>
      </c>
      <c r="BZ128" s="68">
        <f t="shared" si="296"/>
        <v>9.5</v>
      </c>
      <c r="CA128" s="68">
        <f t="shared" si="296"/>
        <v>9.75</v>
      </c>
      <c r="CB128" s="68">
        <f t="shared" si="296"/>
        <v>9.75</v>
      </c>
      <c r="CC128" s="68">
        <f t="shared" si="296"/>
        <v>9.75</v>
      </c>
      <c r="CD128" s="68">
        <f t="shared" si="296"/>
        <v>10</v>
      </c>
      <c r="CE128" s="68">
        <f t="shared" si="296"/>
        <v>10.25</v>
      </c>
      <c r="CF128" s="68">
        <f t="shared" si="296"/>
        <v>10.5</v>
      </c>
      <c r="CG128" s="68">
        <f t="shared" si="296"/>
        <v>10.75</v>
      </c>
      <c r="CH128" s="68">
        <f t="shared" si="296"/>
        <v>11</v>
      </c>
      <c r="CI128" s="68">
        <f t="shared" si="296"/>
        <v>11.25</v>
      </c>
      <c r="CJ128" s="68">
        <f t="shared" si="296"/>
        <v>11.5</v>
      </c>
      <c r="CK128" s="68">
        <f t="shared" si="296"/>
        <v>11.75</v>
      </c>
      <c r="CL128" s="68">
        <f t="shared" si="296"/>
        <v>12</v>
      </c>
      <c r="CM128" s="68">
        <f t="shared" si="296"/>
        <v>12.25</v>
      </c>
      <c r="CN128" s="68">
        <f t="shared" si="296"/>
        <v>12.5</v>
      </c>
      <c r="CO128" s="68">
        <f t="shared" si="296"/>
        <v>12.75</v>
      </c>
      <c r="CP128" s="68">
        <f t="shared" si="296"/>
        <v>13</v>
      </c>
      <c r="CQ128" s="68">
        <f t="shared" si="296"/>
        <v>13.25</v>
      </c>
      <c r="CR128" s="68">
        <f t="shared" si="296"/>
        <v>13.5</v>
      </c>
      <c r="CS128" s="68">
        <f t="shared" si="296"/>
        <v>13.75</v>
      </c>
      <c r="CT128" s="68">
        <f t="shared" si="296"/>
        <v>14</v>
      </c>
      <c r="CU128" s="68">
        <f t="shared" si="296"/>
        <v>14.25</v>
      </c>
      <c r="CV128" s="68">
        <f t="shared" si="296"/>
        <v>14.5</v>
      </c>
      <c r="CW128" s="68">
        <f t="shared" si="296"/>
        <v>14.75</v>
      </c>
      <c r="CX128" s="68">
        <f t="shared" si="296"/>
        <v>15</v>
      </c>
      <c r="CY128" s="68">
        <f t="shared" si="296"/>
        <v>15.25</v>
      </c>
      <c r="CZ128" s="68">
        <f t="shared" si="296"/>
        <v>15.25</v>
      </c>
      <c r="DA128" s="68">
        <f t="shared" si="296"/>
        <v>15.25</v>
      </c>
      <c r="DB128" s="111"/>
    </row>
    <row r="129" spans="2:106" ht="14.1" customHeight="1">
      <c r="B129" s="31"/>
      <c r="C129" s="32"/>
      <c r="D129" s="33"/>
      <c r="E129" s="4"/>
      <c r="F129" s="34"/>
      <c r="G129" s="5" t="s">
        <v>32</v>
      </c>
      <c r="H129" s="35">
        <f t="shared" ref="H129:H192" si="297">H128+1</f>
        <v>83</v>
      </c>
      <c r="I129" s="54" t="str">
        <f t="shared" ref="I129:AN129" si="298">IF(I128="***","",IF(I128&gt;$G$45,INT((I128-$G$45)/0.25)*0.25,0))</f>
        <v/>
      </c>
      <c r="J129" s="30" t="str">
        <f t="shared" si="298"/>
        <v/>
      </c>
      <c r="K129" s="30" t="str">
        <f t="shared" si="298"/>
        <v/>
      </c>
      <c r="L129" s="30" t="str">
        <f t="shared" si="298"/>
        <v/>
      </c>
      <c r="M129" s="30" t="str">
        <f t="shared" si="298"/>
        <v/>
      </c>
      <c r="N129" s="30" t="str">
        <f t="shared" si="298"/>
        <v/>
      </c>
      <c r="O129" s="30" t="str">
        <f t="shared" si="298"/>
        <v/>
      </c>
      <c r="P129" s="30" t="str">
        <f t="shared" si="298"/>
        <v/>
      </c>
      <c r="Q129" s="30" t="str">
        <f t="shared" si="298"/>
        <v/>
      </c>
      <c r="R129" s="30" t="str">
        <f t="shared" si="298"/>
        <v/>
      </c>
      <c r="S129" s="30" t="str">
        <f t="shared" si="298"/>
        <v/>
      </c>
      <c r="T129" s="30" t="str">
        <f t="shared" si="298"/>
        <v/>
      </c>
      <c r="U129" s="30" t="str">
        <f t="shared" si="298"/>
        <v/>
      </c>
      <c r="V129" s="30" t="str">
        <f t="shared" si="298"/>
        <v/>
      </c>
      <c r="W129" s="30" t="str">
        <f t="shared" si="298"/>
        <v/>
      </c>
      <c r="X129" s="30" t="str">
        <f t="shared" si="298"/>
        <v/>
      </c>
      <c r="Y129" s="30" t="str">
        <f t="shared" si="298"/>
        <v/>
      </c>
      <c r="Z129" s="30" t="str">
        <f t="shared" si="298"/>
        <v/>
      </c>
      <c r="AA129" s="30" t="str">
        <f t="shared" si="298"/>
        <v/>
      </c>
      <c r="AB129" s="30" t="str">
        <f t="shared" si="298"/>
        <v/>
      </c>
      <c r="AC129" s="30" t="str">
        <f t="shared" si="298"/>
        <v/>
      </c>
      <c r="AD129" s="30" t="str">
        <f t="shared" si="298"/>
        <v/>
      </c>
      <c r="AE129" s="30" t="str">
        <f t="shared" si="298"/>
        <v/>
      </c>
      <c r="AF129" s="30" t="str">
        <f t="shared" si="298"/>
        <v/>
      </c>
      <c r="AG129" s="30" t="str">
        <f t="shared" si="298"/>
        <v/>
      </c>
      <c r="AH129" s="30" t="str">
        <f t="shared" si="298"/>
        <v/>
      </c>
      <c r="AI129" s="30" t="str">
        <f t="shared" si="298"/>
        <v/>
      </c>
      <c r="AJ129" s="30">
        <f t="shared" si="298"/>
        <v>0</v>
      </c>
      <c r="AK129" s="30">
        <f t="shared" si="298"/>
        <v>0</v>
      </c>
      <c r="AL129" s="30">
        <f t="shared" si="298"/>
        <v>0</v>
      </c>
      <c r="AM129" s="30">
        <f t="shared" si="298"/>
        <v>0</v>
      </c>
      <c r="AN129" s="30">
        <f t="shared" si="298"/>
        <v>0</v>
      </c>
      <c r="AO129" s="30">
        <f t="shared" ref="AO129:BT129" si="299">IF(AO128="***","",IF(AO128&gt;$G$45,INT((AO128-$G$45)/0.25)*0.25,0))</f>
        <v>0</v>
      </c>
      <c r="AP129" s="30">
        <f t="shared" si="299"/>
        <v>0</v>
      </c>
      <c r="AQ129" s="30">
        <f t="shared" si="299"/>
        <v>0</v>
      </c>
      <c r="AR129" s="30">
        <f t="shared" si="299"/>
        <v>0</v>
      </c>
      <c r="AS129" s="30">
        <f t="shared" si="299"/>
        <v>0</v>
      </c>
      <c r="AT129" s="30">
        <f t="shared" si="299"/>
        <v>0</v>
      </c>
      <c r="AU129" s="30">
        <f t="shared" si="299"/>
        <v>0</v>
      </c>
      <c r="AV129" s="30">
        <f t="shared" si="299"/>
        <v>0</v>
      </c>
      <c r="AW129" s="30">
        <f t="shared" si="299"/>
        <v>0</v>
      </c>
      <c r="AX129" s="30">
        <f t="shared" si="299"/>
        <v>0</v>
      </c>
      <c r="AY129" s="30">
        <f t="shared" si="299"/>
        <v>0</v>
      </c>
      <c r="AZ129" s="30">
        <f t="shared" si="299"/>
        <v>0</v>
      </c>
      <c r="BA129" s="30">
        <f t="shared" si="299"/>
        <v>0</v>
      </c>
      <c r="BB129" s="30">
        <f t="shared" si="299"/>
        <v>0</v>
      </c>
      <c r="BC129" s="30">
        <f t="shared" si="299"/>
        <v>0</v>
      </c>
      <c r="BD129" s="30">
        <f t="shared" si="299"/>
        <v>0</v>
      </c>
      <c r="BE129" s="30">
        <f t="shared" si="299"/>
        <v>0</v>
      </c>
      <c r="BF129" s="30">
        <f t="shared" si="299"/>
        <v>0</v>
      </c>
      <c r="BG129" s="30">
        <f t="shared" si="299"/>
        <v>0</v>
      </c>
      <c r="BH129" s="30">
        <f t="shared" si="299"/>
        <v>0</v>
      </c>
      <c r="BI129" s="45">
        <f t="shared" si="299"/>
        <v>0</v>
      </c>
      <c r="BJ129" s="30">
        <f t="shared" si="299"/>
        <v>0</v>
      </c>
      <c r="BK129" s="30">
        <f t="shared" si="299"/>
        <v>0</v>
      </c>
      <c r="BL129" s="30">
        <f t="shared" si="299"/>
        <v>0</v>
      </c>
      <c r="BM129" s="30">
        <f t="shared" si="299"/>
        <v>0</v>
      </c>
      <c r="BN129" s="30">
        <f t="shared" si="299"/>
        <v>0</v>
      </c>
      <c r="BO129" s="30">
        <f t="shared" si="299"/>
        <v>0</v>
      </c>
      <c r="BP129" s="30">
        <f t="shared" si="299"/>
        <v>0</v>
      </c>
      <c r="BQ129" s="30">
        <f t="shared" si="299"/>
        <v>0</v>
      </c>
      <c r="BR129" s="30">
        <f t="shared" si="299"/>
        <v>0</v>
      </c>
      <c r="BS129" s="30">
        <f t="shared" si="299"/>
        <v>0</v>
      </c>
      <c r="BT129" s="30">
        <f t="shared" si="299"/>
        <v>0.25</v>
      </c>
      <c r="BU129" s="30">
        <f t="shared" ref="BU129:CZ129" si="300">IF(BU128="***","",IF(BU128&gt;$G$45,INT((BU128-$G$45)/0.25)*0.25,0))</f>
        <v>0.5</v>
      </c>
      <c r="BV129" s="30">
        <f t="shared" si="300"/>
        <v>0.75</v>
      </c>
      <c r="BW129" s="30">
        <f t="shared" si="300"/>
        <v>1</v>
      </c>
      <c r="BX129" s="30">
        <f t="shared" si="300"/>
        <v>1.25</v>
      </c>
      <c r="BY129" s="30">
        <f t="shared" si="300"/>
        <v>1.5</v>
      </c>
      <c r="BZ129" s="30">
        <f t="shared" si="300"/>
        <v>1.75</v>
      </c>
      <c r="CA129" s="30">
        <f t="shared" si="300"/>
        <v>2</v>
      </c>
      <c r="CB129" s="30">
        <f t="shared" si="300"/>
        <v>2</v>
      </c>
      <c r="CC129" s="30">
        <f t="shared" si="300"/>
        <v>2</v>
      </c>
      <c r="CD129" s="30">
        <f t="shared" si="300"/>
        <v>2.25</v>
      </c>
      <c r="CE129" s="30">
        <f t="shared" si="300"/>
        <v>2.5</v>
      </c>
      <c r="CF129" s="30">
        <f t="shared" si="300"/>
        <v>2.75</v>
      </c>
      <c r="CG129" s="30">
        <f t="shared" si="300"/>
        <v>3</v>
      </c>
      <c r="CH129" s="30">
        <f t="shared" si="300"/>
        <v>3.25</v>
      </c>
      <c r="CI129" s="30">
        <f t="shared" si="300"/>
        <v>3.5</v>
      </c>
      <c r="CJ129" s="30">
        <f t="shared" si="300"/>
        <v>3.75</v>
      </c>
      <c r="CK129" s="30">
        <f t="shared" si="300"/>
        <v>4</v>
      </c>
      <c r="CL129" s="30">
        <f t="shared" si="300"/>
        <v>4.25</v>
      </c>
      <c r="CM129" s="30">
        <f t="shared" si="300"/>
        <v>4.5</v>
      </c>
      <c r="CN129" s="30">
        <f t="shared" si="300"/>
        <v>4.75</v>
      </c>
      <c r="CO129" s="30">
        <f t="shared" si="300"/>
        <v>5</v>
      </c>
      <c r="CP129" s="30">
        <f t="shared" si="300"/>
        <v>5.25</v>
      </c>
      <c r="CQ129" s="30">
        <f t="shared" si="300"/>
        <v>5.5</v>
      </c>
      <c r="CR129" s="30">
        <f t="shared" si="300"/>
        <v>5.75</v>
      </c>
      <c r="CS129" s="30">
        <f t="shared" si="300"/>
        <v>6</v>
      </c>
      <c r="CT129" s="30">
        <f t="shared" si="300"/>
        <v>6.25</v>
      </c>
      <c r="CU129" s="30">
        <f t="shared" si="300"/>
        <v>6.5</v>
      </c>
      <c r="CV129" s="30">
        <f t="shared" si="300"/>
        <v>6.75</v>
      </c>
      <c r="CW129" s="30">
        <f t="shared" si="300"/>
        <v>7</v>
      </c>
      <c r="CX129" s="30">
        <f t="shared" si="300"/>
        <v>7.25</v>
      </c>
      <c r="CY129" s="30">
        <f t="shared" si="300"/>
        <v>7.5</v>
      </c>
      <c r="CZ129" s="30">
        <f t="shared" si="300"/>
        <v>7.5</v>
      </c>
      <c r="DA129" s="30">
        <f>IF(DA128="***","",IF(DA128&gt;$G$45,INT((DA128-$G$45)/0.25)*0.25,0))</f>
        <v>7.5</v>
      </c>
      <c r="DB129" s="109"/>
    </row>
    <row r="130" spans="2:106" ht="14.1" customHeight="1">
      <c r="B130" s="55"/>
      <c r="C130" s="56"/>
      <c r="D130" s="33"/>
      <c r="E130" s="4"/>
      <c r="F130" s="34"/>
      <c r="G130" s="57" t="s">
        <v>33</v>
      </c>
      <c r="H130" s="58">
        <f t="shared" si="297"/>
        <v>84</v>
      </c>
      <c r="I130" s="70" t="str">
        <f t="shared" ref="I130:AN130" si="301">IF(OR(I128=0,I128="***"),"",IF(I$43&lt;22.25,"",IF(I$43&gt;29,H130,SUM(H130,I128,-H128))))</f>
        <v/>
      </c>
      <c r="J130" s="59" t="str">
        <f t="shared" si="301"/>
        <v/>
      </c>
      <c r="K130" s="59" t="str">
        <f t="shared" si="301"/>
        <v/>
      </c>
      <c r="L130" s="59" t="str">
        <f t="shared" si="301"/>
        <v/>
      </c>
      <c r="M130" s="59" t="str">
        <f t="shared" si="301"/>
        <v/>
      </c>
      <c r="N130" s="59" t="str">
        <f t="shared" si="301"/>
        <v/>
      </c>
      <c r="O130" s="59" t="str">
        <f t="shared" si="301"/>
        <v/>
      </c>
      <c r="P130" s="59" t="str">
        <f t="shared" si="301"/>
        <v/>
      </c>
      <c r="Q130" s="59" t="str">
        <f t="shared" si="301"/>
        <v/>
      </c>
      <c r="R130" s="59" t="str">
        <f t="shared" si="301"/>
        <v/>
      </c>
      <c r="S130" s="59" t="str">
        <f t="shared" si="301"/>
        <v/>
      </c>
      <c r="T130" s="59" t="str">
        <f t="shared" si="301"/>
        <v/>
      </c>
      <c r="U130" s="59" t="str">
        <f t="shared" si="301"/>
        <v/>
      </c>
      <c r="V130" s="59" t="str">
        <f t="shared" si="301"/>
        <v/>
      </c>
      <c r="W130" s="59" t="str">
        <f t="shared" si="301"/>
        <v/>
      </c>
      <c r="X130" s="59" t="str">
        <f t="shared" si="301"/>
        <v/>
      </c>
      <c r="Y130" s="59" t="str">
        <f t="shared" si="301"/>
        <v/>
      </c>
      <c r="Z130" s="59" t="str">
        <f t="shared" si="301"/>
        <v/>
      </c>
      <c r="AA130" s="59" t="str">
        <f t="shared" si="301"/>
        <v/>
      </c>
      <c r="AB130" s="59" t="str">
        <f t="shared" si="301"/>
        <v/>
      </c>
      <c r="AC130" s="59" t="str">
        <f t="shared" si="301"/>
        <v/>
      </c>
      <c r="AD130" s="59" t="str">
        <f t="shared" si="301"/>
        <v/>
      </c>
      <c r="AE130" s="59" t="str">
        <f t="shared" si="301"/>
        <v/>
      </c>
      <c r="AF130" s="59" t="str">
        <f t="shared" si="301"/>
        <v/>
      </c>
      <c r="AG130" s="59" t="str">
        <f t="shared" si="301"/>
        <v/>
      </c>
      <c r="AH130" s="59" t="str">
        <f t="shared" si="301"/>
        <v/>
      </c>
      <c r="AI130" s="59" t="str">
        <f t="shared" si="301"/>
        <v/>
      </c>
      <c r="AJ130" s="59" t="str">
        <f t="shared" si="301"/>
        <v/>
      </c>
      <c r="AK130" s="59" t="str">
        <f t="shared" si="301"/>
        <v/>
      </c>
      <c r="AL130" s="59" t="str">
        <f t="shared" si="301"/>
        <v/>
      </c>
      <c r="AM130" s="59" t="str">
        <f t="shared" si="301"/>
        <v/>
      </c>
      <c r="AN130" s="59" t="str">
        <f t="shared" si="301"/>
        <v/>
      </c>
      <c r="AO130" s="59" t="str">
        <f t="shared" ref="AO130:BT130" si="302">IF(OR(AO128=0,AO128="***"),"",IF(AO$43&lt;22.25,"",IF(AO$43&gt;29,AN130,SUM(AN130,AO128,-AN128))))</f>
        <v/>
      </c>
      <c r="AP130" s="59" t="str">
        <f t="shared" si="302"/>
        <v/>
      </c>
      <c r="AQ130" s="59" t="str">
        <f t="shared" si="302"/>
        <v/>
      </c>
      <c r="AR130" s="59" t="str">
        <f t="shared" si="302"/>
        <v/>
      </c>
      <c r="AS130" s="59" t="str">
        <f t="shared" si="302"/>
        <v/>
      </c>
      <c r="AT130" s="59" t="str">
        <f t="shared" si="302"/>
        <v/>
      </c>
      <c r="AU130" s="59" t="str">
        <f t="shared" si="302"/>
        <v/>
      </c>
      <c r="AV130" s="59" t="str">
        <f t="shared" si="302"/>
        <v/>
      </c>
      <c r="AW130" s="59" t="str">
        <f t="shared" si="302"/>
        <v/>
      </c>
      <c r="AX130" s="59" t="str">
        <f t="shared" si="302"/>
        <v/>
      </c>
      <c r="AY130" s="59" t="str">
        <f t="shared" si="302"/>
        <v/>
      </c>
      <c r="AZ130" s="59" t="str">
        <f t="shared" si="302"/>
        <v/>
      </c>
      <c r="BA130" s="59" t="str">
        <f t="shared" si="302"/>
        <v/>
      </c>
      <c r="BB130" s="59" t="str">
        <f t="shared" si="302"/>
        <v/>
      </c>
      <c r="BC130" s="59" t="str">
        <f t="shared" si="302"/>
        <v/>
      </c>
      <c r="BD130" s="59" t="str">
        <f t="shared" si="302"/>
        <v/>
      </c>
      <c r="BE130" s="59" t="str">
        <f t="shared" si="302"/>
        <v/>
      </c>
      <c r="BF130" s="59" t="str">
        <f t="shared" si="302"/>
        <v/>
      </c>
      <c r="BG130" s="59" t="str">
        <f t="shared" si="302"/>
        <v/>
      </c>
      <c r="BH130" s="59" t="str">
        <f t="shared" si="302"/>
        <v/>
      </c>
      <c r="BI130" s="60" t="str">
        <f t="shared" si="302"/>
        <v/>
      </c>
      <c r="BJ130" s="59">
        <f t="shared" si="302"/>
        <v>0</v>
      </c>
      <c r="BK130" s="59">
        <f t="shared" si="302"/>
        <v>0.25</v>
      </c>
      <c r="BL130" s="59">
        <f t="shared" si="302"/>
        <v>0.5</v>
      </c>
      <c r="BM130" s="59">
        <f t="shared" si="302"/>
        <v>0.75</v>
      </c>
      <c r="BN130" s="59">
        <f t="shared" si="302"/>
        <v>1</v>
      </c>
      <c r="BO130" s="59">
        <f t="shared" si="302"/>
        <v>1.25</v>
      </c>
      <c r="BP130" s="59">
        <f t="shared" si="302"/>
        <v>1.5</v>
      </c>
      <c r="BQ130" s="59">
        <f t="shared" si="302"/>
        <v>1.75</v>
      </c>
      <c r="BR130" s="59">
        <f t="shared" si="302"/>
        <v>2</v>
      </c>
      <c r="BS130" s="59">
        <f t="shared" si="302"/>
        <v>2.25</v>
      </c>
      <c r="BT130" s="59">
        <f t="shared" si="302"/>
        <v>2.5</v>
      </c>
      <c r="BU130" s="59">
        <f t="shared" ref="BU130:DA130" si="303">IF(OR(BU128=0,BU128="***"),"",IF(BU$43&lt;22.25,"",IF(BU$43&gt;29,BT130,SUM(BT130,BU128,-BT128))))</f>
        <v>2.75</v>
      </c>
      <c r="BV130" s="59">
        <f t="shared" si="303"/>
        <v>3</v>
      </c>
      <c r="BW130" s="59">
        <f t="shared" si="303"/>
        <v>3.25</v>
      </c>
      <c r="BX130" s="59">
        <f t="shared" si="303"/>
        <v>3.5</v>
      </c>
      <c r="BY130" s="59">
        <f t="shared" si="303"/>
        <v>3.75</v>
      </c>
      <c r="BZ130" s="59">
        <f t="shared" si="303"/>
        <v>4</v>
      </c>
      <c r="CA130" s="59">
        <f t="shared" si="303"/>
        <v>4.25</v>
      </c>
      <c r="CB130" s="59">
        <f t="shared" si="303"/>
        <v>4.25</v>
      </c>
      <c r="CC130" s="59">
        <f t="shared" si="303"/>
        <v>4.25</v>
      </c>
      <c r="CD130" s="59">
        <f t="shared" si="303"/>
        <v>4.5</v>
      </c>
      <c r="CE130" s="59">
        <f t="shared" si="303"/>
        <v>4.75</v>
      </c>
      <c r="CF130" s="59">
        <f t="shared" si="303"/>
        <v>5</v>
      </c>
      <c r="CG130" s="59">
        <f t="shared" si="303"/>
        <v>5.25</v>
      </c>
      <c r="CH130" s="59">
        <f t="shared" si="303"/>
        <v>5.5</v>
      </c>
      <c r="CI130" s="59">
        <f t="shared" si="303"/>
        <v>5.75</v>
      </c>
      <c r="CJ130" s="59">
        <f t="shared" si="303"/>
        <v>6</v>
      </c>
      <c r="CK130" s="59">
        <f t="shared" si="303"/>
        <v>6.25</v>
      </c>
      <c r="CL130" s="59">
        <f t="shared" si="303"/>
        <v>6.25</v>
      </c>
      <c r="CM130" s="59">
        <f t="shared" si="303"/>
        <v>6.25</v>
      </c>
      <c r="CN130" s="59">
        <f t="shared" si="303"/>
        <v>6.25</v>
      </c>
      <c r="CO130" s="59">
        <f t="shared" si="303"/>
        <v>6.25</v>
      </c>
      <c r="CP130" s="59">
        <f t="shared" si="303"/>
        <v>6.25</v>
      </c>
      <c r="CQ130" s="59">
        <f t="shared" si="303"/>
        <v>6.25</v>
      </c>
      <c r="CR130" s="59">
        <f t="shared" si="303"/>
        <v>6.25</v>
      </c>
      <c r="CS130" s="59">
        <f t="shared" si="303"/>
        <v>6.25</v>
      </c>
      <c r="CT130" s="59">
        <f t="shared" si="303"/>
        <v>6.25</v>
      </c>
      <c r="CU130" s="59">
        <f t="shared" si="303"/>
        <v>6.25</v>
      </c>
      <c r="CV130" s="59">
        <f t="shared" si="303"/>
        <v>6.25</v>
      </c>
      <c r="CW130" s="59">
        <f t="shared" si="303"/>
        <v>6.25</v>
      </c>
      <c r="CX130" s="59">
        <f t="shared" si="303"/>
        <v>6.25</v>
      </c>
      <c r="CY130" s="59">
        <f t="shared" si="303"/>
        <v>6.25</v>
      </c>
      <c r="CZ130" s="59">
        <f t="shared" si="303"/>
        <v>6.25</v>
      </c>
      <c r="DA130" s="59">
        <f t="shared" si="303"/>
        <v>6.25</v>
      </c>
      <c r="DB130" s="110"/>
    </row>
    <row r="131" spans="2:106" ht="14.1" customHeight="1">
      <c r="B131" s="61">
        <f>ROUND((DAY(D131)*24*60+HOUR(D131)*60+MINUTE(D131))/60,2)</f>
        <v>16</v>
      </c>
      <c r="C131" s="62">
        <f>ROUND((DAY(F131)*24*60+HOUR(F131)*60+MINUTE(F131))/60,2)</f>
        <v>24.75</v>
      </c>
      <c r="D131" s="63">
        <f>D128+TIME(0,15,0)</f>
        <v>0.6666666666666663</v>
      </c>
      <c r="E131" s="64" t="s">
        <v>96</v>
      </c>
      <c r="F131" s="65">
        <f>F128+TIME(0,15,0)</f>
        <v>1.0312499999999993</v>
      </c>
      <c r="G131" s="66" t="s">
        <v>43</v>
      </c>
      <c r="H131" s="67">
        <f t="shared" si="297"/>
        <v>85</v>
      </c>
      <c r="I131" s="71" t="str">
        <f t="shared" ref="I131:BT131" si="304">IF(I$43&lt;$B131,"***",IF(I$43=$B131,0,IF(I$42=1,H131,H131+0.25)))</f>
        <v>***</v>
      </c>
      <c r="J131" s="68" t="str">
        <f t="shared" si="304"/>
        <v>***</v>
      </c>
      <c r="K131" s="68" t="str">
        <f t="shared" si="304"/>
        <v>***</v>
      </c>
      <c r="L131" s="68" t="str">
        <f t="shared" si="304"/>
        <v>***</v>
      </c>
      <c r="M131" s="68" t="str">
        <f t="shared" si="304"/>
        <v>***</v>
      </c>
      <c r="N131" s="68" t="str">
        <f t="shared" si="304"/>
        <v>***</v>
      </c>
      <c r="O131" s="68" t="str">
        <f t="shared" si="304"/>
        <v>***</v>
      </c>
      <c r="P131" s="68" t="str">
        <f t="shared" si="304"/>
        <v>***</v>
      </c>
      <c r="Q131" s="68" t="str">
        <f t="shared" si="304"/>
        <v>***</v>
      </c>
      <c r="R131" s="68" t="str">
        <f t="shared" si="304"/>
        <v>***</v>
      </c>
      <c r="S131" s="68" t="str">
        <f t="shared" si="304"/>
        <v>***</v>
      </c>
      <c r="T131" s="68" t="str">
        <f t="shared" si="304"/>
        <v>***</v>
      </c>
      <c r="U131" s="68" t="str">
        <f t="shared" si="304"/>
        <v>***</v>
      </c>
      <c r="V131" s="68" t="str">
        <f t="shared" si="304"/>
        <v>***</v>
      </c>
      <c r="W131" s="68" t="str">
        <f t="shared" si="304"/>
        <v>***</v>
      </c>
      <c r="X131" s="68" t="str">
        <f t="shared" si="304"/>
        <v>***</v>
      </c>
      <c r="Y131" s="68" t="str">
        <f t="shared" si="304"/>
        <v>***</v>
      </c>
      <c r="Z131" s="68" t="str">
        <f t="shared" si="304"/>
        <v>***</v>
      </c>
      <c r="AA131" s="68" t="str">
        <f t="shared" si="304"/>
        <v>***</v>
      </c>
      <c r="AB131" s="68" t="str">
        <f t="shared" si="304"/>
        <v>***</v>
      </c>
      <c r="AC131" s="68" t="str">
        <f t="shared" si="304"/>
        <v>***</v>
      </c>
      <c r="AD131" s="68" t="str">
        <f t="shared" si="304"/>
        <v>***</v>
      </c>
      <c r="AE131" s="68" t="str">
        <f t="shared" si="304"/>
        <v>***</v>
      </c>
      <c r="AF131" s="68" t="str">
        <f t="shared" si="304"/>
        <v>***</v>
      </c>
      <c r="AG131" s="68" t="str">
        <f t="shared" si="304"/>
        <v>***</v>
      </c>
      <c r="AH131" s="68" t="str">
        <f t="shared" si="304"/>
        <v>***</v>
      </c>
      <c r="AI131" s="68" t="str">
        <f t="shared" si="304"/>
        <v>***</v>
      </c>
      <c r="AJ131" s="68" t="str">
        <f t="shared" si="304"/>
        <v>***</v>
      </c>
      <c r="AK131" s="68">
        <f t="shared" si="304"/>
        <v>0</v>
      </c>
      <c r="AL131" s="68">
        <f t="shared" si="304"/>
        <v>0.25</v>
      </c>
      <c r="AM131" s="68">
        <f t="shared" si="304"/>
        <v>0.5</v>
      </c>
      <c r="AN131" s="68">
        <f t="shared" si="304"/>
        <v>0.75</v>
      </c>
      <c r="AO131" s="68">
        <f t="shared" si="304"/>
        <v>1</v>
      </c>
      <c r="AP131" s="68">
        <f t="shared" si="304"/>
        <v>1.25</v>
      </c>
      <c r="AQ131" s="68">
        <f t="shared" si="304"/>
        <v>1.5</v>
      </c>
      <c r="AR131" s="68">
        <f t="shared" si="304"/>
        <v>1.75</v>
      </c>
      <c r="AS131" s="68">
        <f t="shared" si="304"/>
        <v>1.75</v>
      </c>
      <c r="AT131" s="68">
        <f t="shared" si="304"/>
        <v>2</v>
      </c>
      <c r="AU131" s="68">
        <f t="shared" si="304"/>
        <v>2.25</v>
      </c>
      <c r="AV131" s="68">
        <f t="shared" si="304"/>
        <v>2.5</v>
      </c>
      <c r="AW131" s="68">
        <f t="shared" si="304"/>
        <v>2.75</v>
      </c>
      <c r="AX131" s="68">
        <f t="shared" si="304"/>
        <v>3</v>
      </c>
      <c r="AY131" s="68">
        <f t="shared" si="304"/>
        <v>3.25</v>
      </c>
      <c r="AZ131" s="68">
        <f t="shared" si="304"/>
        <v>3.25</v>
      </c>
      <c r="BA131" s="68">
        <f t="shared" si="304"/>
        <v>3.25</v>
      </c>
      <c r="BB131" s="68">
        <f t="shared" si="304"/>
        <v>3.5</v>
      </c>
      <c r="BC131" s="68">
        <f t="shared" si="304"/>
        <v>3.75</v>
      </c>
      <c r="BD131" s="68">
        <f t="shared" si="304"/>
        <v>4</v>
      </c>
      <c r="BE131" s="68">
        <f t="shared" si="304"/>
        <v>4.25</v>
      </c>
      <c r="BF131" s="68">
        <f t="shared" si="304"/>
        <v>4.5</v>
      </c>
      <c r="BG131" s="68">
        <f t="shared" si="304"/>
        <v>4.75</v>
      </c>
      <c r="BH131" s="68">
        <f t="shared" si="304"/>
        <v>5</v>
      </c>
      <c r="BI131" s="69">
        <f t="shared" si="304"/>
        <v>5.25</v>
      </c>
      <c r="BJ131" s="68">
        <f t="shared" si="304"/>
        <v>5.25</v>
      </c>
      <c r="BK131" s="68">
        <f t="shared" si="304"/>
        <v>5.5</v>
      </c>
      <c r="BL131" s="68">
        <f t="shared" si="304"/>
        <v>5.75</v>
      </c>
      <c r="BM131" s="68">
        <f t="shared" si="304"/>
        <v>6</v>
      </c>
      <c r="BN131" s="68">
        <f t="shared" si="304"/>
        <v>6.25</v>
      </c>
      <c r="BO131" s="68">
        <f t="shared" si="304"/>
        <v>6.5</v>
      </c>
      <c r="BP131" s="68">
        <f t="shared" si="304"/>
        <v>6.75</v>
      </c>
      <c r="BQ131" s="68">
        <f t="shared" si="304"/>
        <v>7</v>
      </c>
      <c r="BR131" s="68">
        <f t="shared" si="304"/>
        <v>7.25</v>
      </c>
      <c r="BS131" s="68">
        <f t="shared" si="304"/>
        <v>7.5</v>
      </c>
      <c r="BT131" s="68">
        <f t="shared" si="304"/>
        <v>7.75</v>
      </c>
      <c r="BU131" s="68">
        <f t="shared" ref="BU131:DA131" si="305">IF(BU$43&lt;$B131,"***",IF(BU$43=$B131,0,IF(BU$42=1,BT131,BT131+0.25)))</f>
        <v>8</v>
      </c>
      <c r="BV131" s="68">
        <f t="shared" si="305"/>
        <v>8.25</v>
      </c>
      <c r="BW131" s="68">
        <f t="shared" si="305"/>
        <v>8.5</v>
      </c>
      <c r="BX131" s="68">
        <f t="shared" si="305"/>
        <v>8.75</v>
      </c>
      <c r="BY131" s="68">
        <f t="shared" si="305"/>
        <v>9</v>
      </c>
      <c r="BZ131" s="68">
        <f t="shared" si="305"/>
        <v>9.25</v>
      </c>
      <c r="CA131" s="68">
        <f t="shared" si="305"/>
        <v>9.5</v>
      </c>
      <c r="CB131" s="68">
        <f t="shared" si="305"/>
        <v>9.5</v>
      </c>
      <c r="CC131" s="68">
        <f t="shared" si="305"/>
        <v>9.5</v>
      </c>
      <c r="CD131" s="68">
        <f t="shared" si="305"/>
        <v>9.75</v>
      </c>
      <c r="CE131" s="68">
        <f t="shared" si="305"/>
        <v>10</v>
      </c>
      <c r="CF131" s="68">
        <f t="shared" si="305"/>
        <v>10.25</v>
      </c>
      <c r="CG131" s="68">
        <f t="shared" si="305"/>
        <v>10.5</v>
      </c>
      <c r="CH131" s="68">
        <f t="shared" si="305"/>
        <v>10.75</v>
      </c>
      <c r="CI131" s="68">
        <f t="shared" si="305"/>
        <v>11</v>
      </c>
      <c r="CJ131" s="68">
        <f t="shared" si="305"/>
        <v>11.25</v>
      </c>
      <c r="CK131" s="68">
        <f t="shared" si="305"/>
        <v>11.5</v>
      </c>
      <c r="CL131" s="68">
        <f t="shared" si="305"/>
        <v>11.75</v>
      </c>
      <c r="CM131" s="68">
        <f t="shared" si="305"/>
        <v>12</v>
      </c>
      <c r="CN131" s="68">
        <f t="shared" si="305"/>
        <v>12.25</v>
      </c>
      <c r="CO131" s="68">
        <f t="shared" si="305"/>
        <v>12.5</v>
      </c>
      <c r="CP131" s="68">
        <f t="shared" si="305"/>
        <v>12.75</v>
      </c>
      <c r="CQ131" s="68">
        <f t="shared" si="305"/>
        <v>13</v>
      </c>
      <c r="CR131" s="68">
        <f t="shared" si="305"/>
        <v>13.25</v>
      </c>
      <c r="CS131" s="68">
        <f t="shared" si="305"/>
        <v>13.5</v>
      </c>
      <c r="CT131" s="68">
        <f t="shared" si="305"/>
        <v>13.75</v>
      </c>
      <c r="CU131" s="68">
        <f t="shared" si="305"/>
        <v>14</v>
      </c>
      <c r="CV131" s="68">
        <f t="shared" si="305"/>
        <v>14.25</v>
      </c>
      <c r="CW131" s="68">
        <f t="shared" si="305"/>
        <v>14.5</v>
      </c>
      <c r="CX131" s="68">
        <f t="shared" si="305"/>
        <v>14.75</v>
      </c>
      <c r="CY131" s="68">
        <f t="shared" si="305"/>
        <v>15</v>
      </c>
      <c r="CZ131" s="68">
        <f t="shared" si="305"/>
        <v>15</v>
      </c>
      <c r="DA131" s="68">
        <f t="shared" si="305"/>
        <v>15</v>
      </c>
      <c r="DB131" s="111"/>
    </row>
    <row r="132" spans="2:106" ht="14.1" customHeight="1">
      <c r="B132" s="31"/>
      <c r="C132" s="32"/>
      <c r="D132" s="33"/>
      <c r="E132" s="4"/>
      <c r="F132" s="34"/>
      <c r="G132" s="5" t="s">
        <v>32</v>
      </c>
      <c r="H132" s="35">
        <f t="shared" si="297"/>
        <v>86</v>
      </c>
      <c r="I132" s="54" t="str">
        <f t="shared" ref="I132:AN132" si="306">IF(I131="***","",IF(I131&gt;$G$45,INT((I131-$G$45)/0.25)*0.25,0))</f>
        <v/>
      </c>
      <c r="J132" s="30" t="str">
        <f t="shared" si="306"/>
        <v/>
      </c>
      <c r="K132" s="30" t="str">
        <f t="shared" si="306"/>
        <v/>
      </c>
      <c r="L132" s="30" t="str">
        <f t="shared" si="306"/>
        <v/>
      </c>
      <c r="M132" s="30" t="str">
        <f t="shared" si="306"/>
        <v/>
      </c>
      <c r="N132" s="30" t="str">
        <f t="shared" si="306"/>
        <v/>
      </c>
      <c r="O132" s="30" t="str">
        <f t="shared" si="306"/>
        <v/>
      </c>
      <c r="P132" s="30" t="str">
        <f t="shared" si="306"/>
        <v/>
      </c>
      <c r="Q132" s="30" t="str">
        <f t="shared" si="306"/>
        <v/>
      </c>
      <c r="R132" s="30" t="str">
        <f t="shared" si="306"/>
        <v/>
      </c>
      <c r="S132" s="30" t="str">
        <f t="shared" si="306"/>
        <v/>
      </c>
      <c r="T132" s="30" t="str">
        <f t="shared" si="306"/>
        <v/>
      </c>
      <c r="U132" s="30" t="str">
        <f t="shared" si="306"/>
        <v/>
      </c>
      <c r="V132" s="30" t="str">
        <f t="shared" si="306"/>
        <v/>
      </c>
      <c r="W132" s="30" t="str">
        <f t="shared" si="306"/>
        <v/>
      </c>
      <c r="X132" s="30" t="str">
        <f t="shared" si="306"/>
        <v/>
      </c>
      <c r="Y132" s="30" t="str">
        <f t="shared" si="306"/>
        <v/>
      </c>
      <c r="Z132" s="30" t="str">
        <f t="shared" si="306"/>
        <v/>
      </c>
      <c r="AA132" s="30" t="str">
        <f t="shared" si="306"/>
        <v/>
      </c>
      <c r="AB132" s="30" t="str">
        <f t="shared" si="306"/>
        <v/>
      </c>
      <c r="AC132" s="30" t="str">
        <f t="shared" si="306"/>
        <v/>
      </c>
      <c r="AD132" s="30" t="str">
        <f t="shared" si="306"/>
        <v/>
      </c>
      <c r="AE132" s="30" t="str">
        <f t="shared" si="306"/>
        <v/>
      </c>
      <c r="AF132" s="30" t="str">
        <f t="shared" si="306"/>
        <v/>
      </c>
      <c r="AG132" s="30" t="str">
        <f t="shared" si="306"/>
        <v/>
      </c>
      <c r="AH132" s="30" t="str">
        <f t="shared" si="306"/>
        <v/>
      </c>
      <c r="AI132" s="30" t="str">
        <f t="shared" si="306"/>
        <v/>
      </c>
      <c r="AJ132" s="30" t="str">
        <f t="shared" si="306"/>
        <v/>
      </c>
      <c r="AK132" s="30">
        <f t="shared" si="306"/>
        <v>0</v>
      </c>
      <c r="AL132" s="30">
        <f t="shared" si="306"/>
        <v>0</v>
      </c>
      <c r="AM132" s="30">
        <f t="shared" si="306"/>
        <v>0</v>
      </c>
      <c r="AN132" s="30">
        <f t="shared" si="306"/>
        <v>0</v>
      </c>
      <c r="AO132" s="30">
        <f t="shared" ref="AO132:BT132" si="307">IF(AO131="***","",IF(AO131&gt;$G$45,INT((AO131-$G$45)/0.25)*0.25,0))</f>
        <v>0</v>
      </c>
      <c r="AP132" s="30">
        <f t="shared" si="307"/>
        <v>0</v>
      </c>
      <c r="AQ132" s="30">
        <f t="shared" si="307"/>
        <v>0</v>
      </c>
      <c r="AR132" s="30">
        <f t="shared" si="307"/>
        <v>0</v>
      </c>
      <c r="AS132" s="30">
        <f t="shared" si="307"/>
        <v>0</v>
      </c>
      <c r="AT132" s="30">
        <f t="shared" si="307"/>
        <v>0</v>
      </c>
      <c r="AU132" s="30">
        <f t="shared" si="307"/>
        <v>0</v>
      </c>
      <c r="AV132" s="30">
        <f t="shared" si="307"/>
        <v>0</v>
      </c>
      <c r="AW132" s="30">
        <f t="shared" si="307"/>
        <v>0</v>
      </c>
      <c r="AX132" s="30">
        <f t="shared" si="307"/>
        <v>0</v>
      </c>
      <c r="AY132" s="30">
        <f t="shared" si="307"/>
        <v>0</v>
      </c>
      <c r="AZ132" s="30">
        <f t="shared" si="307"/>
        <v>0</v>
      </c>
      <c r="BA132" s="30">
        <f t="shared" si="307"/>
        <v>0</v>
      </c>
      <c r="BB132" s="30">
        <f t="shared" si="307"/>
        <v>0</v>
      </c>
      <c r="BC132" s="30">
        <f t="shared" si="307"/>
        <v>0</v>
      </c>
      <c r="BD132" s="30">
        <f t="shared" si="307"/>
        <v>0</v>
      </c>
      <c r="BE132" s="30">
        <f t="shared" si="307"/>
        <v>0</v>
      </c>
      <c r="BF132" s="30">
        <f t="shared" si="307"/>
        <v>0</v>
      </c>
      <c r="BG132" s="30">
        <f t="shared" si="307"/>
        <v>0</v>
      </c>
      <c r="BH132" s="30">
        <f t="shared" si="307"/>
        <v>0</v>
      </c>
      <c r="BI132" s="45">
        <f t="shared" si="307"/>
        <v>0</v>
      </c>
      <c r="BJ132" s="30">
        <f t="shared" si="307"/>
        <v>0</v>
      </c>
      <c r="BK132" s="30">
        <f t="shared" si="307"/>
        <v>0</v>
      </c>
      <c r="BL132" s="30">
        <f t="shared" si="307"/>
        <v>0</v>
      </c>
      <c r="BM132" s="30">
        <f t="shared" si="307"/>
        <v>0</v>
      </c>
      <c r="BN132" s="30">
        <f t="shared" si="307"/>
        <v>0</v>
      </c>
      <c r="BO132" s="30">
        <f t="shared" si="307"/>
        <v>0</v>
      </c>
      <c r="BP132" s="30">
        <f t="shared" si="307"/>
        <v>0</v>
      </c>
      <c r="BQ132" s="30">
        <f t="shared" si="307"/>
        <v>0</v>
      </c>
      <c r="BR132" s="30">
        <f t="shared" si="307"/>
        <v>0</v>
      </c>
      <c r="BS132" s="30">
        <f t="shared" si="307"/>
        <v>0</v>
      </c>
      <c r="BT132" s="30">
        <f t="shared" si="307"/>
        <v>0</v>
      </c>
      <c r="BU132" s="30">
        <f t="shared" ref="BU132:CZ132" si="308">IF(BU131="***","",IF(BU131&gt;$G$45,INT((BU131-$G$45)/0.25)*0.25,0))</f>
        <v>0.25</v>
      </c>
      <c r="BV132" s="30">
        <f t="shared" si="308"/>
        <v>0.5</v>
      </c>
      <c r="BW132" s="30">
        <f t="shared" si="308"/>
        <v>0.75</v>
      </c>
      <c r="BX132" s="30">
        <f t="shared" si="308"/>
        <v>1</v>
      </c>
      <c r="BY132" s="30">
        <f t="shared" si="308"/>
        <v>1.25</v>
      </c>
      <c r="BZ132" s="30">
        <f t="shared" si="308"/>
        <v>1.5</v>
      </c>
      <c r="CA132" s="30">
        <f t="shared" si="308"/>
        <v>1.75</v>
      </c>
      <c r="CB132" s="30">
        <f t="shared" si="308"/>
        <v>1.75</v>
      </c>
      <c r="CC132" s="30">
        <f t="shared" si="308"/>
        <v>1.75</v>
      </c>
      <c r="CD132" s="30">
        <f t="shared" si="308"/>
        <v>2</v>
      </c>
      <c r="CE132" s="30">
        <f t="shared" si="308"/>
        <v>2.25</v>
      </c>
      <c r="CF132" s="30">
        <f t="shared" si="308"/>
        <v>2.5</v>
      </c>
      <c r="CG132" s="30">
        <f t="shared" si="308"/>
        <v>2.75</v>
      </c>
      <c r="CH132" s="30">
        <f t="shared" si="308"/>
        <v>3</v>
      </c>
      <c r="CI132" s="30">
        <f t="shared" si="308"/>
        <v>3.25</v>
      </c>
      <c r="CJ132" s="30">
        <f t="shared" si="308"/>
        <v>3.5</v>
      </c>
      <c r="CK132" s="30">
        <f t="shared" si="308"/>
        <v>3.75</v>
      </c>
      <c r="CL132" s="30">
        <f t="shared" si="308"/>
        <v>4</v>
      </c>
      <c r="CM132" s="30">
        <f t="shared" si="308"/>
        <v>4.25</v>
      </c>
      <c r="CN132" s="30">
        <f t="shared" si="308"/>
        <v>4.5</v>
      </c>
      <c r="CO132" s="30">
        <f t="shared" si="308"/>
        <v>4.75</v>
      </c>
      <c r="CP132" s="30">
        <f t="shared" si="308"/>
        <v>5</v>
      </c>
      <c r="CQ132" s="30">
        <f t="shared" si="308"/>
        <v>5.25</v>
      </c>
      <c r="CR132" s="30">
        <f t="shared" si="308"/>
        <v>5.5</v>
      </c>
      <c r="CS132" s="30">
        <f t="shared" si="308"/>
        <v>5.75</v>
      </c>
      <c r="CT132" s="30">
        <f t="shared" si="308"/>
        <v>6</v>
      </c>
      <c r="CU132" s="30">
        <f t="shared" si="308"/>
        <v>6.25</v>
      </c>
      <c r="CV132" s="30">
        <f t="shared" si="308"/>
        <v>6.5</v>
      </c>
      <c r="CW132" s="30">
        <f t="shared" si="308"/>
        <v>6.75</v>
      </c>
      <c r="CX132" s="30">
        <f t="shared" si="308"/>
        <v>7</v>
      </c>
      <c r="CY132" s="30">
        <f t="shared" si="308"/>
        <v>7.25</v>
      </c>
      <c r="CZ132" s="30">
        <f t="shared" si="308"/>
        <v>7.25</v>
      </c>
      <c r="DA132" s="30">
        <f>IF(DA131="***","",IF(DA131&gt;$G$45,INT((DA131-$G$45)/0.25)*0.25,0))</f>
        <v>7.25</v>
      </c>
      <c r="DB132" s="109"/>
    </row>
    <row r="133" spans="2:106" ht="14.1" customHeight="1">
      <c r="B133" s="55"/>
      <c r="C133" s="56"/>
      <c r="D133" s="33"/>
      <c r="E133" s="4"/>
      <c r="F133" s="34"/>
      <c r="G133" s="57" t="s">
        <v>33</v>
      </c>
      <c r="H133" s="58">
        <f t="shared" si="297"/>
        <v>87</v>
      </c>
      <c r="I133" s="70" t="str">
        <f t="shared" ref="I133:AN133" si="309">IF(OR(I131=0,I131="***"),"",IF(I$43&lt;22.25,"",IF(I$43&gt;29,H133,SUM(H133,I131,-H131))))</f>
        <v/>
      </c>
      <c r="J133" s="59" t="str">
        <f t="shared" si="309"/>
        <v/>
      </c>
      <c r="K133" s="59" t="str">
        <f t="shared" si="309"/>
        <v/>
      </c>
      <c r="L133" s="59" t="str">
        <f t="shared" si="309"/>
        <v/>
      </c>
      <c r="M133" s="59" t="str">
        <f t="shared" si="309"/>
        <v/>
      </c>
      <c r="N133" s="59" t="str">
        <f t="shared" si="309"/>
        <v/>
      </c>
      <c r="O133" s="59" t="str">
        <f t="shared" si="309"/>
        <v/>
      </c>
      <c r="P133" s="59" t="str">
        <f t="shared" si="309"/>
        <v/>
      </c>
      <c r="Q133" s="59" t="str">
        <f t="shared" si="309"/>
        <v/>
      </c>
      <c r="R133" s="59" t="str">
        <f t="shared" si="309"/>
        <v/>
      </c>
      <c r="S133" s="59" t="str">
        <f t="shared" si="309"/>
        <v/>
      </c>
      <c r="T133" s="59" t="str">
        <f t="shared" si="309"/>
        <v/>
      </c>
      <c r="U133" s="59" t="str">
        <f t="shared" si="309"/>
        <v/>
      </c>
      <c r="V133" s="59" t="str">
        <f t="shared" si="309"/>
        <v/>
      </c>
      <c r="W133" s="59" t="str">
        <f t="shared" si="309"/>
        <v/>
      </c>
      <c r="X133" s="59" t="str">
        <f t="shared" si="309"/>
        <v/>
      </c>
      <c r="Y133" s="59" t="str">
        <f t="shared" si="309"/>
        <v/>
      </c>
      <c r="Z133" s="59" t="str">
        <f t="shared" si="309"/>
        <v/>
      </c>
      <c r="AA133" s="59" t="str">
        <f t="shared" si="309"/>
        <v/>
      </c>
      <c r="AB133" s="59" t="str">
        <f t="shared" si="309"/>
        <v/>
      </c>
      <c r="AC133" s="59" t="str">
        <f t="shared" si="309"/>
        <v/>
      </c>
      <c r="AD133" s="59" t="str">
        <f t="shared" si="309"/>
        <v/>
      </c>
      <c r="AE133" s="59" t="str">
        <f t="shared" si="309"/>
        <v/>
      </c>
      <c r="AF133" s="59" t="str">
        <f t="shared" si="309"/>
        <v/>
      </c>
      <c r="AG133" s="59" t="str">
        <f t="shared" si="309"/>
        <v/>
      </c>
      <c r="AH133" s="59" t="str">
        <f t="shared" si="309"/>
        <v/>
      </c>
      <c r="AI133" s="59" t="str">
        <f t="shared" si="309"/>
        <v/>
      </c>
      <c r="AJ133" s="59" t="str">
        <f t="shared" si="309"/>
        <v/>
      </c>
      <c r="AK133" s="59" t="str">
        <f t="shared" si="309"/>
        <v/>
      </c>
      <c r="AL133" s="59" t="str">
        <f t="shared" si="309"/>
        <v/>
      </c>
      <c r="AM133" s="59" t="str">
        <f t="shared" si="309"/>
        <v/>
      </c>
      <c r="AN133" s="59" t="str">
        <f t="shared" si="309"/>
        <v/>
      </c>
      <c r="AO133" s="59" t="str">
        <f t="shared" ref="AO133:BT133" si="310">IF(OR(AO131=0,AO131="***"),"",IF(AO$43&lt;22.25,"",IF(AO$43&gt;29,AN133,SUM(AN133,AO131,-AN131))))</f>
        <v/>
      </c>
      <c r="AP133" s="59" t="str">
        <f t="shared" si="310"/>
        <v/>
      </c>
      <c r="AQ133" s="59" t="str">
        <f t="shared" si="310"/>
        <v/>
      </c>
      <c r="AR133" s="59" t="str">
        <f t="shared" si="310"/>
        <v/>
      </c>
      <c r="AS133" s="59" t="str">
        <f t="shared" si="310"/>
        <v/>
      </c>
      <c r="AT133" s="59" t="str">
        <f t="shared" si="310"/>
        <v/>
      </c>
      <c r="AU133" s="59" t="str">
        <f t="shared" si="310"/>
        <v/>
      </c>
      <c r="AV133" s="59" t="str">
        <f t="shared" si="310"/>
        <v/>
      </c>
      <c r="AW133" s="59" t="str">
        <f t="shared" si="310"/>
        <v/>
      </c>
      <c r="AX133" s="59" t="str">
        <f t="shared" si="310"/>
        <v/>
      </c>
      <c r="AY133" s="59" t="str">
        <f t="shared" si="310"/>
        <v/>
      </c>
      <c r="AZ133" s="59" t="str">
        <f t="shared" si="310"/>
        <v/>
      </c>
      <c r="BA133" s="59" t="str">
        <f t="shared" si="310"/>
        <v/>
      </c>
      <c r="BB133" s="59" t="str">
        <f t="shared" si="310"/>
        <v/>
      </c>
      <c r="BC133" s="59" t="str">
        <f t="shared" si="310"/>
        <v/>
      </c>
      <c r="BD133" s="59" t="str">
        <f t="shared" si="310"/>
        <v/>
      </c>
      <c r="BE133" s="59" t="str">
        <f t="shared" si="310"/>
        <v/>
      </c>
      <c r="BF133" s="59" t="str">
        <f t="shared" si="310"/>
        <v/>
      </c>
      <c r="BG133" s="59" t="str">
        <f t="shared" si="310"/>
        <v/>
      </c>
      <c r="BH133" s="59" t="str">
        <f t="shared" si="310"/>
        <v/>
      </c>
      <c r="BI133" s="60" t="str">
        <f t="shared" si="310"/>
        <v/>
      </c>
      <c r="BJ133" s="59">
        <f t="shared" si="310"/>
        <v>0</v>
      </c>
      <c r="BK133" s="59">
        <f t="shared" si="310"/>
        <v>0.25</v>
      </c>
      <c r="BL133" s="59">
        <f t="shared" si="310"/>
        <v>0.5</v>
      </c>
      <c r="BM133" s="59">
        <f t="shared" si="310"/>
        <v>0.75</v>
      </c>
      <c r="BN133" s="59">
        <f t="shared" si="310"/>
        <v>1</v>
      </c>
      <c r="BO133" s="59">
        <f t="shared" si="310"/>
        <v>1.25</v>
      </c>
      <c r="BP133" s="59">
        <f t="shared" si="310"/>
        <v>1.5</v>
      </c>
      <c r="BQ133" s="59">
        <f t="shared" si="310"/>
        <v>1.75</v>
      </c>
      <c r="BR133" s="59">
        <f t="shared" si="310"/>
        <v>2</v>
      </c>
      <c r="BS133" s="59">
        <f t="shared" si="310"/>
        <v>2.25</v>
      </c>
      <c r="BT133" s="59">
        <f t="shared" si="310"/>
        <v>2.5</v>
      </c>
      <c r="BU133" s="59">
        <f t="shared" ref="BU133:DA133" si="311">IF(OR(BU131=0,BU131="***"),"",IF(BU$43&lt;22.25,"",IF(BU$43&gt;29,BT133,SUM(BT133,BU131,-BT131))))</f>
        <v>2.75</v>
      </c>
      <c r="BV133" s="59">
        <f t="shared" si="311"/>
        <v>3</v>
      </c>
      <c r="BW133" s="59">
        <f t="shared" si="311"/>
        <v>3.25</v>
      </c>
      <c r="BX133" s="59">
        <f t="shared" si="311"/>
        <v>3.5</v>
      </c>
      <c r="BY133" s="59">
        <f t="shared" si="311"/>
        <v>3.75</v>
      </c>
      <c r="BZ133" s="59">
        <f t="shared" si="311"/>
        <v>4</v>
      </c>
      <c r="CA133" s="59">
        <f t="shared" si="311"/>
        <v>4.25</v>
      </c>
      <c r="CB133" s="59">
        <f t="shared" si="311"/>
        <v>4.25</v>
      </c>
      <c r="CC133" s="59">
        <f t="shared" si="311"/>
        <v>4.25</v>
      </c>
      <c r="CD133" s="59">
        <f t="shared" si="311"/>
        <v>4.5</v>
      </c>
      <c r="CE133" s="59">
        <f t="shared" si="311"/>
        <v>4.75</v>
      </c>
      <c r="CF133" s="59">
        <f t="shared" si="311"/>
        <v>5</v>
      </c>
      <c r="CG133" s="59">
        <f t="shared" si="311"/>
        <v>5.25</v>
      </c>
      <c r="CH133" s="59">
        <f t="shared" si="311"/>
        <v>5.5</v>
      </c>
      <c r="CI133" s="59">
        <f t="shared" si="311"/>
        <v>5.75</v>
      </c>
      <c r="CJ133" s="59">
        <f t="shared" si="311"/>
        <v>6</v>
      </c>
      <c r="CK133" s="59">
        <f t="shared" si="311"/>
        <v>6.25</v>
      </c>
      <c r="CL133" s="59">
        <f t="shared" si="311"/>
        <v>6.25</v>
      </c>
      <c r="CM133" s="59">
        <f t="shared" si="311"/>
        <v>6.25</v>
      </c>
      <c r="CN133" s="59">
        <f t="shared" si="311"/>
        <v>6.25</v>
      </c>
      <c r="CO133" s="59">
        <f t="shared" si="311"/>
        <v>6.25</v>
      </c>
      <c r="CP133" s="59">
        <f t="shared" si="311"/>
        <v>6.25</v>
      </c>
      <c r="CQ133" s="59">
        <f t="shared" si="311"/>
        <v>6.25</v>
      </c>
      <c r="CR133" s="59">
        <f t="shared" si="311"/>
        <v>6.25</v>
      </c>
      <c r="CS133" s="59">
        <f t="shared" si="311"/>
        <v>6.25</v>
      </c>
      <c r="CT133" s="59">
        <f t="shared" si="311"/>
        <v>6.25</v>
      </c>
      <c r="CU133" s="59">
        <f t="shared" si="311"/>
        <v>6.25</v>
      </c>
      <c r="CV133" s="59">
        <f t="shared" si="311"/>
        <v>6.25</v>
      </c>
      <c r="CW133" s="59">
        <f t="shared" si="311"/>
        <v>6.25</v>
      </c>
      <c r="CX133" s="59">
        <f t="shared" si="311"/>
        <v>6.25</v>
      </c>
      <c r="CY133" s="59">
        <f t="shared" si="311"/>
        <v>6.25</v>
      </c>
      <c r="CZ133" s="59">
        <f t="shared" si="311"/>
        <v>6.25</v>
      </c>
      <c r="DA133" s="59">
        <f t="shared" si="311"/>
        <v>6.25</v>
      </c>
      <c r="DB133" s="110"/>
    </row>
    <row r="134" spans="2:106" ht="14.1" customHeight="1">
      <c r="B134" s="61">
        <f>ROUND((DAY(D134)*24*60+HOUR(D134)*60+MINUTE(D134))/60,2)</f>
        <v>16.25</v>
      </c>
      <c r="C134" s="62">
        <f>ROUND((DAY(F134)*24*60+HOUR(F134)*60+MINUTE(F134))/60,2)</f>
        <v>25</v>
      </c>
      <c r="D134" s="63">
        <f>D131+TIME(0,15,0)</f>
        <v>0.67708333333333293</v>
      </c>
      <c r="E134" s="64" t="s">
        <v>96</v>
      </c>
      <c r="F134" s="65">
        <f>F131+TIME(0,15,0)</f>
        <v>1.0416666666666661</v>
      </c>
      <c r="G134" s="66" t="s">
        <v>43</v>
      </c>
      <c r="H134" s="67">
        <f t="shared" si="297"/>
        <v>88</v>
      </c>
      <c r="I134" s="71" t="str">
        <f t="shared" ref="I134:BT134" si="312">IF(I$43&lt;$B134,"***",IF(I$43=$B134,0,IF(I$42=1,H134,H134+0.25)))</f>
        <v>***</v>
      </c>
      <c r="J134" s="68" t="str">
        <f t="shared" si="312"/>
        <v>***</v>
      </c>
      <c r="K134" s="68" t="str">
        <f t="shared" si="312"/>
        <v>***</v>
      </c>
      <c r="L134" s="68" t="str">
        <f t="shared" si="312"/>
        <v>***</v>
      </c>
      <c r="M134" s="68" t="str">
        <f t="shared" si="312"/>
        <v>***</v>
      </c>
      <c r="N134" s="68" t="str">
        <f t="shared" si="312"/>
        <v>***</v>
      </c>
      <c r="O134" s="68" t="str">
        <f t="shared" si="312"/>
        <v>***</v>
      </c>
      <c r="P134" s="68" t="str">
        <f t="shared" si="312"/>
        <v>***</v>
      </c>
      <c r="Q134" s="68" t="str">
        <f t="shared" si="312"/>
        <v>***</v>
      </c>
      <c r="R134" s="68" t="str">
        <f t="shared" si="312"/>
        <v>***</v>
      </c>
      <c r="S134" s="68" t="str">
        <f t="shared" si="312"/>
        <v>***</v>
      </c>
      <c r="T134" s="68" t="str">
        <f t="shared" si="312"/>
        <v>***</v>
      </c>
      <c r="U134" s="68" t="str">
        <f t="shared" si="312"/>
        <v>***</v>
      </c>
      <c r="V134" s="68" t="str">
        <f t="shared" si="312"/>
        <v>***</v>
      </c>
      <c r="W134" s="68" t="str">
        <f t="shared" si="312"/>
        <v>***</v>
      </c>
      <c r="X134" s="68" t="str">
        <f t="shared" si="312"/>
        <v>***</v>
      </c>
      <c r="Y134" s="68" t="str">
        <f t="shared" si="312"/>
        <v>***</v>
      </c>
      <c r="Z134" s="68" t="str">
        <f t="shared" si="312"/>
        <v>***</v>
      </c>
      <c r="AA134" s="68" t="str">
        <f t="shared" si="312"/>
        <v>***</v>
      </c>
      <c r="AB134" s="68" t="str">
        <f t="shared" si="312"/>
        <v>***</v>
      </c>
      <c r="AC134" s="68" t="str">
        <f t="shared" si="312"/>
        <v>***</v>
      </c>
      <c r="AD134" s="68" t="str">
        <f t="shared" si="312"/>
        <v>***</v>
      </c>
      <c r="AE134" s="68" t="str">
        <f t="shared" si="312"/>
        <v>***</v>
      </c>
      <c r="AF134" s="68" t="str">
        <f t="shared" si="312"/>
        <v>***</v>
      </c>
      <c r="AG134" s="68" t="str">
        <f t="shared" si="312"/>
        <v>***</v>
      </c>
      <c r="AH134" s="68" t="str">
        <f t="shared" si="312"/>
        <v>***</v>
      </c>
      <c r="AI134" s="68" t="str">
        <f t="shared" si="312"/>
        <v>***</v>
      </c>
      <c r="AJ134" s="68" t="str">
        <f t="shared" si="312"/>
        <v>***</v>
      </c>
      <c r="AK134" s="68" t="str">
        <f t="shared" si="312"/>
        <v>***</v>
      </c>
      <c r="AL134" s="68">
        <f t="shared" si="312"/>
        <v>0</v>
      </c>
      <c r="AM134" s="68">
        <f t="shared" si="312"/>
        <v>0.25</v>
      </c>
      <c r="AN134" s="68">
        <f t="shared" si="312"/>
        <v>0.5</v>
      </c>
      <c r="AO134" s="68">
        <f t="shared" si="312"/>
        <v>0.75</v>
      </c>
      <c r="AP134" s="68">
        <f t="shared" si="312"/>
        <v>1</v>
      </c>
      <c r="AQ134" s="68">
        <f t="shared" si="312"/>
        <v>1.25</v>
      </c>
      <c r="AR134" s="68">
        <f t="shared" si="312"/>
        <v>1.5</v>
      </c>
      <c r="AS134" s="68">
        <f t="shared" si="312"/>
        <v>1.5</v>
      </c>
      <c r="AT134" s="68">
        <f t="shared" si="312"/>
        <v>1.75</v>
      </c>
      <c r="AU134" s="68">
        <f t="shared" si="312"/>
        <v>2</v>
      </c>
      <c r="AV134" s="68">
        <f t="shared" si="312"/>
        <v>2.25</v>
      </c>
      <c r="AW134" s="68">
        <f t="shared" si="312"/>
        <v>2.5</v>
      </c>
      <c r="AX134" s="68">
        <f t="shared" si="312"/>
        <v>2.75</v>
      </c>
      <c r="AY134" s="68">
        <f t="shared" si="312"/>
        <v>3</v>
      </c>
      <c r="AZ134" s="68">
        <f t="shared" si="312"/>
        <v>3</v>
      </c>
      <c r="BA134" s="68">
        <f t="shared" si="312"/>
        <v>3</v>
      </c>
      <c r="BB134" s="68">
        <f t="shared" si="312"/>
        <v>3.25</v>
      </c>
      <c r="BC134" s="68">
        <f t="shared" si="312"/>
        <v>3.5</v>
      </c>
      <c r="BD134" s="68">
        <f t="shared" si="312"/>
        <v>3.75</v>
      </c>
      <c r="BE134" s="68">
        <f t="shared" si="312"/>
        <v>4</v>
      </c>
      <c r="BF134" s="68">
        <f t="shared" si="312"/>
        <v>4.25</v>
      </c>
      <c r="BG134" s="68">
        <f t="shared" si="312"/>
        <v>4.5</v>
      </c>
      <c r="BH134" s="68">
        <f t="shared" si="312"/>
        <v>4.75</v>
      </c>
      <c r="BI134" s="69">
        <f t="shared" si="312"/>
        <v>5</v>
      </c>
      <c r="BJ134" s="68">
        <f t="shared" si="312"/>
        <v>5</v>
      </c>
      <c r="BK134" s="68">
        <f t="shared" si="312"/>
        <v>5.25</v>
      </c>
      <c r="BL134" s="68">
        <f t="shared" si="312"/>
        <v>5.5</v>
      </c>
      <c r="BM134" s="68">
        <f t="shared" si="312"/>
        <v>5.75</v>
      </c>
      <c r="BN134" s="68">
        <f t="shared" si="312"/>
        <v>6</v>
      </c>
      <c r="BO134" s="68">
        <f t="shared" si="312"/>
        <v>6.25</v>
      </c>
      <c r="BP134" s="68">
        <f t="shared" si="312"/>
        <v>6.5</v>
      </c>
      <c r="BQ134" s="68">
        <f t="shared" si="312"/>
        <v>6.75</v>
      </c>
      <c r="BR134" s="68">
        <f t="shared" si="312"/>
        <v>7</v>
      </c>
      <c r="BS134" s="68">
        <f t="shared" si="312"/>
        <v>7.25</v>
      </c>
      <c r="BT134" s="68">
        <f t="shared" si="312"/>
        <v>7.5</v>
      </c>
      <c r="BU134" s="68">
        <f t="shared" ref="BU134:DA134" si="313">IF(BU$43&lt;$B134,"***",IF(BU$43=$B134,0,IF(BU$42=1,BT134,BT134+0.25)))</f>
        <v>7.75</v>
      </c>
      <c r="BV134" s="68">
        <f t="shared" si="313"/>
        <v>8</v>
      </c>
      <c r="BW134" s="68">
        <f t="shared" si="313"/>
        <v>8.25</v>
      </c>
      <c r="BX134" s="68">
        <f t="shared" si="313"/>
        <v>8.5</v>
      </c>
      <c r="BY134" s="68">
        <f t="shared" si="313"/>
        <v>8.75</v>
      </c>
      <c r="BZ134" s="68">
        <f t="shared" si="313"/>
        <v>9</v>
      </c>
      <c r="CA134" s="68">
        <f t="shared" si="313"/>
        <v>9.25</v>
      </c>
      <c r="CB134" s="68">
        <f t="shared" si="313"/>
        <v>9.25</v>
      </c>
      <c r="CC134" s="68">
        <f t="shared" si="313"/>
        <v>9.25</v>
      </c>
      <c r="CD134" s="68">
        <f t="shared" si="313"/>
        <v>9.5</v>
      </c>
      <c r="CE134" s="68">
        <f t="shared" si="313"/>
        <v>9.75</v>
      </c>
      <c r="CF134" s="68">
        <f t="shared" si="313"/>
        <v>10</v>
      </c>
      <c r="CG134" s="68">
        <f t="shared" si="313"/>
        <v>10.25</v>
      </c>
      <c r="CH134" s="68">
        <f t="shared" si="313"/>
        <v>10.5</v>
      </c>
      <c r="CI134" s="68">
        <f t="shared" si="313"/>
        <v>10.75</v>
      </c>
      <c r="CJ134" s="68">
        <f t="shared" si="313"/>
        <v>11</v>
      </c>
      <c r="CK134" s="68">
        <f t="shared" si="313"/>
        <v>11.25</v>
      </c>
      <c r="CL134" s="68">
        <f t="shared" si="313"/>
        <v>11.5</v>
      </c>
      <c r="CM134" s="68">
        <f t="shared" si="313"/>
        <v>11.75</v>
      </c>
      <c r="CN134" s="68">
        <f t="shared" si="313"/>
        <v>12</v>
      </c>
      <c r="CO134" s="68">
        <f t="shared" si="313"/>
        <v>12.25</v>
      </c>
      <c r="CP134" s="68">
        <f t="shared" si="313"/>
        <v>12.5</v>
      </c>
      <c r="CQ134" s="68">
        <f t="shared" si="313"/>
        <v>12.75</v>
      </c>
      <c r="CR134" s="68">
        <f t="shared" si="313"/>
        <v>13</v>
      </c>
      <c r="CS134" s="68">
        <f t="shared" si="313"/>
        <v>13.25</v>
      </c>
      <c r="CT134" s="68">
        <f t="shared" si="313"/>
        <v>13.5</v>
      </c>
      <c r="CU134" s="68">
        <f t="shared" si="313"/>
        <v>13.75</v>
      </c>
      <c r="CV134" s="68">
        <f t="shared" si="313"/>
        <v>14</v>
      </c>
      <c r="CW134" s="68">
        <f t="shared" si="313"/>
        <v>14.25</v>
      </c>
      <c r="CX134" s="68">
        <f t="shared" si="313"/>
        <v>14.5</v>
      </c>
      <c r="CY134" s="68">
        <f t="shared" si="313"/>
        <v>14.75</v>
      </c>
      <c r="CZ134" s="68">
        <f t="shared" si="313"/>
        <v>14.75</v>
      </c>
      <c r="DA134" s="68">
        <f t="shared" si="313"/>
        <v>14.75</v>
      </c>
      <c r="DB134" s="111"/>
    </row>
    <row r="135" spans="2:106" ht="14.1" customHeight="1">
      <c r="B135" s="31"/>
      <c r="C135" s="32"/>
      <c r="D135" s="33"/>
      <c r="E135" s="4"/>
      <c r="F135" s="34"/>
      <c r="G135" s="5" t="s">
        <v>32</v>
      </c>
      <c r="H135" s="35">
        <f t="shared" si="297"/>
        <v>89</v>
      </c>
      <c r="I135" s="54" t="str">
        <f t="shared" ref="I135:AN135" si="314">IF(I134="***","",IF(I134&gt;$G$45,INT((I134-$G$45)/0.25)*0.25,0))</f>
        <v/>
      </c>
      <c r="J135" s="30" t="str">
        <f t="shared" si="314"/>
        <v/>
      </c>
      <c r="K135" s="30" t="str">
        <f t="shared" si="314"/>
        <v/>
      </c>
      <c r="L135" s="30" t="str">
        <f t="shared" si="314"/>
        <v/>
      </c>
      <c r="M135" s="30" t="str">
        <f t="shared" si="314"/>
        <v/>
      </c>
      <c r="N135" s="30" t="str">
        <f t="shared" si="314"/>
        <v/>
      </c>
      <c r="O135" s="30" t="str">
        <f t="shared" si="314"/>
        <v/>
      </c>
      <c r="P135" s="30" t="str">
        <f t="shared" si="314"/>
        <v/>
      </c>
      <c r="Q135" s="30" t="str">
        <f t="shared" si="314"/>
        <v/>
      </c>
      <c r="R135" s="30" t="str">
        <f t="shared" si="314"/>
        <v/>
      </c>
      <c r="S135" s="30" t="str">
        <f t="shared" si="314"/>
        <v/>
      </c>
      <c r="T135" s="30" t="str">
        <f t="shared" si="314"/>
        <v/>
      </c>
      <c r="U135" s="30" t="str">
        <f t="shared" si="314"/>
        <v/>
      </c>
      <c r="V135" s="30" t="str">
        <f t="shared" si="314"/>
        <v/>
      </c>
      <c r="W135" s="30" t="str">
        <f t="shared" si="314"/>
        <v/>
      </c>
      <c r="X135" s="30" t="str">
        <f t="shared" si="314"/>
        <v/>
      </c>
      <c r="Y135" s="30" t="str">
        <f t="shared" si="314"/>
        <v/>
      </c>
      <c r="Z135" s="30" t="str">
        <f t="shared" si="314"/>
        <v/>
      </c>
      <c r="AA135" s="30" t="str">
        <f t="shared" si="314"/>
        <v/>
      </c>
      <c r="AB135" s="30" t="str">
        <f t="shared" si="314"/>
        <v/>
      </c>
      <c r="AC135" s="30" t="str">
        <f t="shared" si="314"/>
        <v/>
      </c>
      <c r="AD135" s="30" t="str">
        <f t="shared" si="314"/>
        <v/>
      </c>
      <c r="AE135" s="30" t="str">
        <f t="shared" si="314"/>
        <v/>
      </c>
      <c r="AF135" s="30" t="str">
        <f t="shared" si="314"/>
        <v/>
      </c>
      <c r="AG135" s="30" t="str">
        <f t="shared" si="314"/>
        <v/>
      </c>
      <c r="AH135" s="30" t="str">
        <f t="shared" si="314"/>
        <v/>
      </c>
      <c r="AI135" s="30" t="str">
        <f t="shared" si="314"/>
        <v/>
      </c>
      <c r="AJ135" s="30" t="str">
        <f t="shared" si="314"/>
        <v/>
      </c>
      <c r="AK135" s="30" t="str">
        <f t="shared" si="314"/>
        <v/>
      </c>
      <c r="AL135" s="30">
        <f t="shared" si="314"/>
        <v>0</v>
      </c>
      <c r="AM135" s="30">
        <f t="shared" si="314"/>
        <v>0</v>
      </c>
      <c r="AN135" s="30">
        <f t="shared" si="314"/>
        <v>0</v>
      </c>
      <c r="AO135" s="30">
        <f t="shared" ref="AO135:BT135" si="315">IF(AO134="***","",IF(AO134&gt;$G$45,INT((AO134-$G$45)/0.25)*0.25,0))</f>
        <v>0</v>
      </c>
      <c r="AP135" s="30">
        <f t="shared" si="315"/>
        <v>0</v>
      </c>
      <c r="AQ135" s="30">
        <f t="shared" si="315"/>
        <v>0</v>
      </c>
      <c r="AR135" s="30">
        <f t="shared" si="315"/>
        <v>0</v>
      </c>
      <c r="AS135" s="30">
        <f t="shared" si="315"/>
        <v>0</v>
      </c>
      <c r="AT135" s="30">
        <f t="shared" si="315"/>
        <v>0</v>
      </c>
      <c r="AU135" s="30">
        <f t="shared" si="315"/>
        <v>0</v>
      </c>
      <c r="AV135" s="30">
        <f t="shared" si="315"/>
        <v>0</v>
      </c>
      <c r="AW135" s="30">
        <f t="shared" si="315"/>
        <v>0</v>
      </c>
      <c r="AX135" s="30">
        <f t="shared" si="315"/>
        <v>0</v>
      </c>
      <c r="AY135" s="30">
        <f t="shared" si="315"/>
        <v>0</v>
      </c>
      <c r="AZ135" s="30">
        <f t="shared" si="315"/>
        <v>0</v>
      </c>
      <c r="BA135" s="30">
        <f t="shared" si="315"/>
        <v>0</v>
      </c>
      <c r="BB135" s="30">
        <f t="shared" si="315"/>
        <v>0</v>
      </c>
      <c r="BC135" s="30">
        <f t="shared" si="315"/>
        <v>0</v>
      </c>
      <c r="BD135" s="30">
        <f t="shared" si="315"/>
        <v>0</v>
      </c>
      <c r="BE135" s="30">
        <f t="shared" si="315"/>
        <v>0</v>
      </c>
      <c r="BF135" s="30">
        <f t="shared" si="315"/>
        <v>0</v>
      </c>
      <c r="BG135" s="30">
        <f t="shared" si="315"/>
        <v>0</v>
      </c>
      <c r="BH135" s="30">
        <f t="shared" si="315"/>
        <v>0</v>
      </c>
      <c r="BI135" s="45">
        <f t="shared" si="315"/>
        <v>0</v>
      </c>
      <c r="BJ135" s="30">
        <f t="shared" si="315"/>
        <v>0</v>
      </c>
      <c r="BK135" s="30">
        <f t="shared" si="315"/>
        <v>0</v>
      </c>
      <c r="BL135" s="30">
        <f t="shared" si="315"/>
        <v>0</v>
      </c>
      <c r="BM135" s="30">
        <f t="shared" si="315"/>
        <v>0</v>
      </c>
      <c r="BN135" s="30">
        <f t="shared" si="315"/>
        <v>0</v>
      </c>
      <c r="BO135" s="30">
        <f t="shared" si="315"/>
        <v>0</v>
      </c>
      <c r="BP135" s="30">
        <f t="shared" si="315"/>
        <v>0</v>
      </c>
      <c r="BQ135" s="30">
        <f t="shared" si="315"/>
        <v>0</v>
      </c>
      <c r="BR135" s="30">
        <f t="shared" si="315"/>
        <v>0</v>
      </c>
      <c r="BS135" s="30">
        <f t="shared" si="315"/>
        <v>0</v>
      </c>
      <c r="BT135" s="30">
        <f t="shared" si="315"/>
        <v>0</v>
      </c>
      <c r="BU135" s="30">
        <f t="shared" ref="BU135:CZ135" si="316">IF(BU134="***","",IF(BU134&gt;$G$45,INT((BU134-$G$45)/0.25)*0.25,0))</f>
        <v>0</v>
      </c>
      <c r="BV135" s="30">
        <f t="shared" si="316"/>
        <v>0.25</v>
      </c>
      <c r="BW135" s="30">
        <f t="shared" si="316"/>
        <v>0.5</v>
      </c>
      <c r="BX135" s="30">
        <f t="shared" si="316"/>
        <v>0.75</v>
      </c>
      <c r="BY135" s="30">
        <f t="shared" si="316"/>
        <v>1</v>
      </c>
      <c r="BZ135" s="30">
        <f t="shared" si="316"/>
        <v>1.25</v>
      </c>
      <c r="CA135" s="30">
        <f t="shared" si="316"/>
        <v>1.5</v>
      </c>
      <c r="CB135" s="30">
        <f t="shared" si="316"/>
        <v>1.5</v>
      </c>
      <c r="CC135" s="30">
        <f t="shared" si="316"/>
        <v>1.5</v>
      </c>
      <c r="CD135" s="30">
        <f t="shared" si="316"/>
        <v>1.75</v>
      </c>
      <c r="CE135" s="30">
        <f t="shared" si="316"/>
        <v>2</v>
      </c>
      <c r="CF135" s="30">
        <f t="shared" si="316"/>
        <v>2.25</v>
      </c>
      <c r="CG135" s="30">
        <f t="shared" si="316"/>
        <v>2.5</v>
      </c>
      <c r="CH135" s="30">
        <f t="shared" si="316"/>
        <v>2.75</v>
      </c>
      <c r="CI135" s="30">
        <f t="shared" si="316"/>
        <v>3</v>
      </c>
      <c r="CJ135" s="30">
        <f t="shared" si="316"/>
        <v>3.25</v>
      </c>
      <c r="CK135" s="30">
        <f t="shared" si="316"/>
        <v>3.5</v>
      </c>
      <c r="CL135" s="30">
        <f t="shared" si="316"/>
        <v>3.75</v>
      </c>
      <c r="CM135" s="30">
        <f t="shared" si="316"/>
        <v>4</v>
      </c>
      <c r="CN135" s="30">
        <f t="shared" si="316"/>
        <v>4.25</v>
      </c>
      <c r="CO135" s="30">
        <f t="shared" si="316"/>
        <v>4.5</v>
      </c>
      <c r="CP135" s="30">
        <f t="shared" si="316"/>
        <v>4.75</v>
      </c>
      <c r="CQ135" s="30">
        <f t="shared" si="316"/>
        <v>5</v>
      </c>
      <c r="CR135" s="30">
        <f t="shared" si="316"/>
        <v>5.25</v>
      </c>
      <c r="CS135" s="30">
        <f t="shared" si="316"/>
        <v>5.5</v>
      </c>
      <c r="CT135" s="30">
        <f t="shared" si="316"/>
        <v>5.75</v>
      </c>
      <c r="CU135" s="30">
        <f t="shared" si="316"/>
        <v>6</v>
      </c>
      <c r="CV135" s="30">
        <f t="shared" si="316"/>
        <v>6.25</v>
      </c>
      <c r="CW135" s="30">
        <f t="shared" si="316"/>
        <v>6.5</v>
      </c>
      <c r="CX135" s="30">
        <f t="shared" si="316"/>
        <v>6.75</v>
      </c>
      <c r="CY135" s="30">
        <f t="shared" si="316"/>
        <v>7</v>
      </c>
      <c r="CZ135" s="30">
        <f t="shared" si="316"/>
        <v>7</v>
      </c>
      <c r="DA135" s="30">
        <f>IF(DA134="***","",IF(DA134&gt;$G$45,INT((DA134-$G$45)/0.25)*0.25,0))</f>
        <v>7</v>
      </c>
      <c r="DB135" s="109"/>
    </row>
    <row r="136" spans="2:106" ht="14.1" customHeight="1">
      <c r="B136" s="55"/>
      <c r="C136" s="56"/>
      <c r="D136" s="33"/>
      <c r="E136" s="4"/>
      <c r="F136" s="34"/>
      <c r="G136" s="57" t="s">
        <v>33</v>
      </c>
      <c r="H136" s="58">
        <f t="shared" si="297"/>
        <v>90</v>
      </c>
      <c r="I136" s="70" t="str">
        <f t="shared" ref="I136:AN136" si="317">IF(OR(I134=0,I134="***"),"",IF(I$43&lt;22.25,"",IF(I$43&gt;29,H136,SUM(H136,I134,-H134))))</f>
        <v/>
      </c>
      <c r="J136" s="59" t="str">
        <f t="shared" si="317"/>
        <v/>
      </c>
      <c r="K136" s="59" t="str">
        <f t="shared" si="317"/>
        <v/>
      </c>
      <c r="L136" s="59" t="str">
        <f t="shared" si="317"/>
        <v/>
      </c>
      <c r="M136" s="59" t="str">
        <f t="shared" si="317"/>
        <v/>
      </c>
      <c r="N136" s="59" t="str">
        <f t="shared" si="317"/>
        <v/>
      </c>
      <c r="O136" s="59" t="str">
        <f t="shared" si="317"/>
        <v/>
      </c>
      <c r="P136" s="59" t="str">
        <f t="shared" si="317"/>
        <v/>
      </c>
      <c r="Q136" s="59" t="str">
        <f t="shared" si="317"/>
        <v/>
      </c>
      <c r="R136" s="59" t="str">
        <f t="shared" si="317"/>
        <v/>
      </c>
      <c r="S136" s="59" t="str">
        <f t="shared" si="317"/>
        <v/>
      </c>
      <c r="T136" s="59" t="str">
        <f t="shared" si="317"/>
        <v/>
      </c>
      <c r="U136" s="59" t="str">
        <f t="shared" si="317"/>
        <v/>
      </c>
      <c r="V136" s="59" t="str">
        <f t="shared" si="317"/>
        <v/>
      </c>
      <c r="W136" s="59" t="str">
        <f t="shared" si="317"/>
        <v/>
      </c>
      <c r="X136" s="59" t="str">
        <f t="shared" si="317"/>
        <v/>
      </c>
      <c r="Y136" s="59" t="str">
        <f t="shared" si="317"/>
        <v/>
      </c>
      <c r="Z136" s="59" t="str">
        <f t="shared" si="317"/>
        <v/>
      </c>
      <c r="AA136" s="59" t="str">
        <f t="shared" si="317"/>
        <v/>
      </c>
      <c r="AB136" s="59" t="str">
        <f t="shared" si="317"/>
        <v/>
      </c>
      <c r="AC136" s="59" t="str">
        <f t="shared" si="317"/>
        <v/>
      </c>
      <c r="AD136" s="59" t="str">
        <f t="shared" si="317"/>
        <v/>
      </c>
      <c r="AE136" s="59" t="str">
        <f t="shared" si="317"/>
        <v/>
      </c>
      <c r="AF136" s="59" t="str">
        <f t="shared" si="317"/>
        <v/>
      </c>
      <c r="AG136" s="59" t="str">
        <f t="shared" si="317"/>
        <v/>
      </c>
      <c r="AH136" s="59" t="str">
        <f t="shared" si="317"/>
        <v/>
      </c>
      <c r="AI136" s="59" t="str">
        <f t="shared" si="317"/>
        <v/>
      </c>
      <c r="AJ136" s="59" t="str">
        <f t="shared" si="317"/>
        <v/>
      </c>
      <c r="AK136" s="59" t="str">
        <f t="shared" si="317"/>
        <v/>
      </c>
      <c r="AL136" s="59" t="str">
        <f t="shared" si="317"/>
        <v/>
      </c>
      <c r="AM136" s="59" t="str">
        <f t="shared" si="317"/>
        <v/>
      </c>
      <c r="AN136" s="59" t="str">
        <f t="shared" si="317"/>
        <v/>
      </c>
      <c r="AO136" s="59" t="str">
        <f t="shared" ref="AO136:BT136" si="318">IF(OR(AO134=0,AO134="***"),"",IF(AO$43&lt;22.25,"",IF(AO$43&gt;29,AN136,SUM(AN136,AO134,-AN134))))</f>
        <v/>
      </c>
      <c r="AP136" s="59" t="str">
        <f t="shared" si="318"/>
        <v/>
      </c>
      <c r="AQ136" s="59" t="str">
        <f t="shared" si="318"/>
        <v/>
      </c>
      <c r="AR136" s="59" t="str">
        <f t="shared" si="318"/>
        <v/>
      </c>
      <c r="AS136" s="59" t="str">
        <f t="shared" si="318"/>
        <v/>
      </c>
      <c r="AT136" s="59" t="str">
        <f t="shared" si="318"/>
        <v/>
      </c>
      <c r="AU136" s="59" t="str">
        <f t="shared" si="318"/>
        <v/>
      </c>
      <c r="AV136" s="59" t="str">
        <f t="shared" si="318"/>
        <v/>
      </c>
      <c r="AW136" s="59" t="str">
        <f t="shared" si="318"/>
        <v/>
      </c>
      <c r="AX136" s="59" t="str">
        <f t="shared" si="318"/>
        <v/>
      </c>
      <c r="AY136" s="59" t="str">
        <f t="shared" si="318"/>
        <v/>
      </c>
      <c r="AZ136" s="59" t="str">
        <f t="shared" si="318"/>
        <v/>
      </c>
      <c r="BA136" s="59" t="str">
        <f t="shared" si="318"/>
        <v/>
      </c>
      <c r="BB136" s="59" t="str">
        <f t="shared" si="318"/>
        <v/>
      </c>
      <c r="BC136" s="59" t="str">
        <f t="shared" si="318"/>
        <v/>
      </c>
      <c r="BD136" s="59" t="str">
        <f t="shared" si="318"/>
        <v/>
      </c>
      <c r="BE136" s="59" t="str">
        <f t="shared" si="318"/>
        <v/>
      </c>
      <c r="BF136" s="59" t="str">
        <f t="shared" si="318"/>
        <v/>
      </c>
      <c r="BG136" s="59" t="str">
        <f t="shared" si="318"/>
        <v/>
      </c>
      <c r="BH136" s="59" t="str">
        <f t="shared" si="318"/>
        <v/>
      </c>
      <c r="BI136" s="60" t="str">
        <f t="shared" si="318"/>
        <v/>
      </c>
      <c r="BJ136" s="59">
        <f t="shared" si="318"/>
        <v>0</v>
      </c>
      <c r="BK136" s="59">
        <f t="shared" si="318"/>
        <v>0.25</v>
      </c>
      <c r="BL136" s="59">
        <f t="shared" si="318"/>
        <v>0.5</v>
      </c>
      <c r="BM136" s="59">
        <f t="shared" si="318"/>
        <v>0.75</v>
      </c>
      <c r="BN136" s="59">
        <f t="shared" si="318"/>
        <v>1</v>
      </c>
      <c r="BO136" s="59">
        <f t="shared" si="318"/>
        <v>1.25</v>
      </c>
      <c r="BP136" s="59">
        <f t="shared" si="318"/>
        <v>1.5</v>
      </c>
      <c r="BQ136" s="59">
        <f t="shared" si="318"/>
        <v>1.75</v>
      </c>
      <c r="BR136" s="59">
        <f t="shared" si="318"/>
        <v>2</v>
      </c>
      <c r="BS136" s="59">
        <f t="shared" si="318"/>
        <v>2.25</v>
      </c>
      <c r="BT136" s="59">
        <f t="shared" si="318"/>
        <v>2.5</v>
      </c>
      <c r="BU136" s="59">
        <f t="shared" ref="BU136:DA136" si="319">IF(OR(BU134=0,BU134="***"),"",IF(BU$43&lt;22.25,"",IF(BU$43&gt;29,BT136,SUM(BT136,BU134,-BT134))))</f>
        <v>2.75</v>
      </c>
      <c r="BV136" s="59">
        <f t="shared" si="319"/>
        <v>3</v>
      </c>
      <c r="BW136" s="59">
        <f t="shared" si="319"/>
        <v>3.25</v>
      </c>
      <c r="BX136" s="59">
        <f t="shared" si="319"/>
        <v>3.5</v>
      </c>
      <c r="BY136" s="59">
        <f t="shared" si="319"/>
        <v>3.75</v>
      </c>
      <c r="BZ136" s="59">
        <f t="shared" si="319"/>
        <v>4</v>
      </c>
      <c r="CA136" s="59">
        <f t="shared" si="319"/>
        <v>4.25</v>
      </c>
      <c r="CB136" s="59">
        <f t="shared" si="319"/>
        <v>4.25</v>
      </c>
      <c r="CC136" s="59">
        <f t="shared" si="319"/>
        <v>4.25</v>
      </c>
      <c r="CD136" s="59">
        <f t="shared" si="319"/>
        <v>4.5</v>
      </c>
      <c r="CE136" s="59">
        <f t="shared" si="319"/>
        <v>4.75</v>
      </c>
      <c r="CF136" s="59">
        <f t="shared" si="319"/>
        <v>5</v>
      </c>
      <c r="CG136" s="59">
        <f t="shared" si="319"/>
        <v>5.25</v>
      </c>
      <c r="CH136" s="59">
        <f t="shared" si="319"/>
        <v>5.5</v>
      </c>
      <c r="CI136" s="59">
        <f t="shared" si="319"/>
        <v>5.75</v>
      </c>
      <c r="CJ136" s="59">
        <f t="shared" si="319"/>
        <v>6</v>
      </c>
      <c r="CK136" s="59">
        <f t="shared" si="319"/>
        <v>6.25</v>
      </c>
      <c r="CL136" s="59">
        <f t="shared" si="319"/>
        <v>6.25</v>
      </c>
      <c r="CM136" s="59">
        <f t="shared" si="319"/>
        <v>6.25</v>
      </c>
      <c r="CN136" s="59">
        <f t="shared" si="319"/>
        <v>6.25</v>
      </c>
      <c r="CO136" s="59">
        <f t="shared" si="319"/>
        <v>6.25</v>
      </c>
      <c r="CP136" s="59">
        <f t="shared" si="319"/>
        <v>6.25</v>
      </c>
      <c r="CQ136" s="59">
        <f t="shared" si="319"/>
        <v>6.25</v>
      </c>
      <c r="CR136" s="59">
        <f t="shared" si="319"/>
        <v>6.25</v>
      </c>
      <c r="CS136" s="59">
        <f t="shared" si="319"/>
        <v>6.25</v>
      </c>
      <c r="CT136" s="59">
        <f t="shared" si="319"/>
        <v>6.25</v>
      </c>
      <c r="CU136" s="59">
        <f t="shared" si="319"/>
        <v>6.25</v>
      </c>
      <c r="CV136" s="59">
        <f t="shared" si="319"/>
        <v>6.25</v>
      </c>
      <c r="CW136" s="59">
        <f t="shared" si="319"/>
        <v>6.25</v>
      </c>
      <c r="CX136" s="59">
        <f t="shared" si="319"/>
        <v>6.25</v>
      </c>
      <c r="CY136" s="59">
        <f t="shared" si="319"/>
        <v>6.25</v>
      </c>
      <c r="CZ136" s="59">
        <f t="shared" si="319"/>
        <v>6.25</v>
      </c>
      <c r="DA136" s="59">
        <f t="shared" si="319"/>
        <v>6.25</v>
      </c>
      <c r="DB136" s="110"/>
    </row>
    <row r="137" spans="2:106" ht="14.1" customHeight="1">
      <c r="B137" s="61">
        <f>ROUND((DAY(D137)*24*60+HOUR(D137)*60+MINUTE(D137))/60,2)</f>
        <v>16.5</v>
      </c>
      <c r="C137" s="62">
        <f>ROUND((DAY(F137)*24*60+HOUR(F137)*60+MINUTE(F137))/60,2)</f>
        <v>25.25</v>
      </c>
      <c r="D137" s="63">
        <f>D134+TIME(0,15,0)</f>
        <v>0.68749999999999956</v>
      </c>
      <c r="E137" s="64" t="s">
        <v>96</v>
      </c>
      <c r="F137" s="65">
        <f>F134+TIME(0,15,0)</f>
        <v>1.0520833333333328</v>
      </c>
      <c r="G137" s="66" t="s">
        <v>43</v>
      </c>
      <c r="H137" s="67">
        <f t="shared" si="297"/>
        <v>91</v>
      </c>
      <c r="I137" s="71" t="str">
        <f t="shared" ref="I137:BT137" si="320">IF(I$43&lt;$B137,"***",IF(I$43=$B137,0,IF(I$42=1,H137,H137+0.25)))</f>
        <v>***</v>
      </c>
      <c r="J137" s="68" t="str">
        <f t="shared" si="320"/>
        <v>***</v>
      </c>
      <c r="K137" s="68" t="str">
        <f t="shared" si="320"/>
        <v>***</v>
      </c>
      <c r="L137" s="68" t="str">
        <f t="shared" si="320"/>
        <v>***</v>
      </c>
      <c r="M137" s="68" t="str">
        <f t="shared" si="320"/>
        <v>***</v>
      </c>
      <c r="N137" s="68" t="str">
        <f t="shared" si="320"/>
        <v>***</v>
      </c>
      <c r="O137" s="68" t="str">
        <f t="shared" si="320"/>
        <v>***</v>
      </c>
      <c r="P137" s="68" t="str">
        <f t="shared" si="320"/>
        <v>***</v>
      </c>
      <c r="Q137" s="68" t="str">
        <f t="shared" si="320"/>
        <v>***</v>
      </c>
      <c r="R137" s="68" t="str">
        <f t="shared" si="320"/>
        <v>***</v>
      </c>
      <c r="S137" s="68" t="str">
        <f t="shared" si="320"/>
        <v>***</v>
      </c>
      <c r="T137" s="68" t="str">
        <f t="shared" si="320"/>
        <v>***</v>
      </c>
      <c r="U137" s="68" t="str">
        <f t="shared" si="320"/>
        <v>***</v>
      </c>
      <c r="V137" s="68" t="str">
        <f t="shared" si="320"/>
        <v>***</v>
      </c>
      <c r="W137" s="68" t="str">
        <f t="shared" si="320"/>
        <v>***</v>
      </c>
      <c r="X137" s="68" t="str">
        <f t="shared" si="320"/>
        <v>***</v>
      </c>
      <c r="Y137" s="68" t="str">
        <f t="shared" si="320"/>
        <v>***</v>
      </c>
      <c r="Z137" s="68" t="str">
        <f t="shared" si="320"/>
        <v>***</v>
      </c>
      <c r="AA137" s="68" t="str">
        <f t="shared" si="320"/>
        <v>***</v>
      </c>
      <c r="AB137" s="68" t="str">
        <f t="shared" si="320"/>
        <v>***</v>
      </c>
      <c r="AC137" s="68" t="str">
        <f t="shared" si="320"/>
        <v>***</v>
      </c>
      <c r="AD137" s="68" t="str">
        <f t="shared" si="320"/>
        <v>***</v>
      </c>
      <c r="AE137" s="68" t="str">
        <f t="shared" si="320"/>
        <v>***</v>
      </c>
      <c r="AF137" s="68" t="str">
        <f t="shared" si="320"/>
        <v>***</v>
      </c>
      <c r="AG137" s="68" t="str">
        <f t="shared" si="320"/>
        <v>***</v>
      </c>
      <c r="AH137" s="68" t="str">
        <f t="shared" si="320"/>
        <v>***</v>
      </c>
      <c r="AI137" s="68" t="str">
        <f t="shared" si="320"/>
        <v>***</v>
      </c>
      <c r="AJ137" s="68" t="str">
        <f t="shared" si="320"/>
        <v>***</v>
      </c>
      <c r="AK137" s="68" t="str">
        <f t="shared" si="320"/>
        <v>***</v>
      </c>
      <c r="AL137" s="68" t="str">
        <f t="shared" si="320"/>
        <v>***</v>
      </c>
      <c r="AM137" s="68">
        <f t="shared" si="320"/>
        <v>0</v>
      </c>
      <c r="AN137" s="68">
        <f t="shared" si="320"/>
        <v>0.25</v>
      </c>
      <c r="AO137" s="68">
        <f t="shared" si="320"/>
        <v>0.5</v>
      </c>
      <c r="AP137" s="68">
        <f t="shared" si="320"/>
        <v>0.75</v>
      </c>
      <c r="AQ137" s="68">
        <f t="shared" si="320"/>
        <v>1</v>
      </c>
      <c r="AR137" s="68">
        <f t="shared" si="320"/>
        <v>1.25</v>
      </c>
      <c r="AS137" s="68">
        <f t="shared" si="320"/>
        <v>1.25</v>
      </c>
      <c r="AT137" s="68">
        <f t="shared" si="320"/>
        <v>1.5</v>
      </c>
      <c r="AU137" s="68">
        <f t="shared" si="320"/>
        <v>1.75</v>
      </c>
      <c r="AV137" s="68">
        <f t="shared" si="320"/>
        <v>2</v>
      </c>
      <c r="AW137" s="68">
        <f t="shared" si="320"/>
        <v>2.25</v>
      </c>
      <c r="AX137" s="68">
        <f t="shared" si="320"/>
        <v>2.5</v>
      </c>
      <c r="AY137" s="68">
        <f t="shared" si="320"/>
        <v>2.75</v>
      </c>
      <c r="AZ137" s="68">
        <f t="shared" si="320"/>
        <v>2.75</v>
      </c>
      <c r="BA137" s="68">
        <f t="shared" si="320"/>
        <v>2.75</v>
      </c>
      <c r="BB137" s="68">
        <f t="shared" si="320"/>
        <v>3</v>
      </c>
      <c r="BC137" s="68">
        <f t="shared" si="320"/>
        <v>3.25</v>
      </c>
      <c r="BD137" s="68">
        <f t="shared" si="320"/>
        <v>3.5</v>
      </c>
      <c r="BE137" s="68">
        <f t="shared" si="320"/>
        <v>3.75</v>
      </c>
      <c r="BF137" s="68">
        <f t="shared" si="320"/>
        <v>4</v>
      </c>
      <c r="BG137" s="68">
        <f t="shared" si="320"/>
        <v>4.25</v>
      </c>
      <c r="BH137" s="68">
        <f t="shared" si="320"/>
        <v>4.5</v>
      </c>
      <c r="BI137" s="69">
        <f t="shared" si="320"/>
        <v>4.75</v>
      </c>
      <c r="BJ137" s="68">
        <f t="shared" si="320"/>
        <v>4.75</v>
      </c>
      <c r="BK137" s="68">
        <f t="shared" si="320"/>
        <v>5</v>
      </c>
      <c r="BL137" s="68">
        <f t="shared" si="320"/>
        <v>5.25</v>
      </c>
      <c r="BM137" s="68">
        <f t="shared" si="320"/>
        <v>5.5</v>
      </c>
      <c r="BN137" s="68">
        <f t="shared" si="320"/>
        <v>5.75</v>
      </c>
      <c r="BO137" s="68">
        <f t="shared" si="320"/>
        <v>6</v>
      </c>
      <c r="BP137" s="68">
        <f t="shared" si="320"/>
        <v>6.25</v>
      </c>
      <c r="BQ137" s="68">
        <f t="shared" si="320"/>
        <v>6.5</v>
      </c>
      <c r="BR137" s="68">
        <f t="shared" si="320"/>
        <v>6.75</v>
      </c>
      <c r="BS137" s="68">
        <f t="shared" si="320"/>
        <v>7</v>
      </c>
      <c r="BT137" s="68">
        <f t="shared" si="320"/>
        <v>7.25</v>
      </c>
      <c r="BU137" s="68">
        <f t="shared" ref="BU137:DA137" si="321">IF(BU$43&lt;$B137,"***",IF(BU$43=$B137,0,IF(BU$42=1,BT137,BT137+0.25)))</f>
        <v>7.5</v>
      </c>
      <c r="BV137" s="68">
        <f t="shared" si="321"/>
        <v>7.75</v>
      </c>
      <c r="BW137" s="68">
        <f t="shared" si="321"/>
        <v>8</v>
      </c>
      <c r="BX137" s="68">
        <f t="shared" si="321"/>
        <v>8.25</v>
      </c>
      <c r="BY137" s="68">
        <f t="shared" si="321"/>
        <v>8.5</v>
      </c>
      <c r="BZ137" s="68">
        <f t="shared" si="321"/>
        <v>8.75</v>
      </c>
      <c r="CA137" s="68">
        <f t="shared" si="321"/>
        <v>9</v>
      </c>
      <c r="CB137" s="68">
        <f t="shared" si="321"/>
        <v>9</v>
      </c>
      <c r="CC137" s="68">
        <f t="shared" si="321"/>
        <v>9</v>
      </c>
      <c r="CD137" s="68">
        <f t="shared" si="321"/>
        <v>9.25</v>
      </c>
      <c r="CE137" s="68">
        <f t="shared" si="321"/>
        <v>9.5</v>
      </c>
      <c r="CF137" s="68">
        <f t="shared" si="321"/>
        <v>9.75</v>
      </c>
      <c r="CG137" s="68">
        <f t="shared" si="321"/>
        <v>10</v>
      </c>
      <c r="CH137" s="68">
        <f t="shared" si="321"/>
        <v>10.25</v>
      </c>
      <c r="CI137" s="68">
        <f t="shared" si="321"/>
        <v>10.5</v>
      </c>
      <c r="CJ137" s="68">
        <f t="shared" si="321"/>
        <v>10.75</v>
      </c>
      <c r="CK137" s="68">
        <f t="shared" si="321"/>
        <v>11</v>
      </c>
      <c r="CL137" s="68">
        <f t="shared" si="321"/>
        <v>11.25</v>
      </c>
      <c r="CM137" s="68">
        <f t="shared" si="321"/>
        <v>11.5</v>
      </c>
      <c r="CN137" s="68">
        <f t="shared" si="321"/>
        <v>11.75</v>
      </c>
      <c r="CO137" s="68">
        <f t="shared" si="321"/>
        <v>12</v>
      </c>
      <c r="CP137" s="68">
        <f t="shared" si="321"/>
        <v>12.25</v>
      </c>
      <c r="CQ137" s="68">
        <f t="shared" si="321"/>
        <v>12.5</v>
      </c>
      <c r="CR137" s="68">
        <f t="shared" si="321"/>
        <v>12.75</v>
      </c>
      <c r="CS137" s="68">
        <f t="shared" si="321"/>
        <v>13</v>
      </c>
      <c r="CT137" s="68">
        <f t="shared" si="321"/>
        <v>13.25</v>
      </c>
      <c r="CU137" s="68">
        <f t="shared" si="321"/>
        <v>13.5</v>
      </c>
      <c r="CV137" s="68">
        <f t="shared" si="321"/>
        <v>13.75</v>
      </c>
      <c r="CW137" s="68">
        <f t="shared" si="321"/>
        <v>14</v>
      </c>
      <c r="CX137" s="68">
        <f t="shared" si="321"/>
        <v>14.25</v>
      </c>
      <c r="CY137" s="68">
        <f t="shared" si="321"/>
        <v>14.5</v>
      </c>
      <c r="CZ137" s="68">
        <f t="shared" si="321"/>
        <v>14.5</v>
      </c>
      <c r="DA137" s="68">
        <f t="shared" si="321"/>
        <v>14.5</v>
      </c>
      <c r="DB137" s="111"/>
    </row>
    <row r="138" spans="2:106" ht="14.1" customHeight="1">
      <c r="B138" s="31"/>
      <c r="C138" s="32"/>
      <c r="D138" s="33"/>
      <c r="E138" s="4"/>
      <c r="F138" s="34"/>
      <c r="G138" s="5" t="s">
        <v>32</v>
      </c>
      <c r="H138" s="35">
        <f t="shared" si="297"/>
        <v>92</v>
      </c>
      <c r="I138" s="54" t="str">
        <f t="shared" ref="I138:AN138" si="322">IF(I137="***","",IF(I137&gt;$G$45,INT((I137-$G$45)/0.25)*0.25,0))</f>
        <v/>
      </c>
      <c r="J138" s="30" t="str">
        <f t="shared" si="322"/>
        <v/>
      </c>
      <c r="K138" s="30" t="str">
        <f t="shared" si="322"/>
        <v/>
      </c>
      <c r="L138" s="30" t="str">
        <f t="shared" si="322"/>
        <v/>
      </c>
      <c r="M138" s="30" t="str">
        <f t="shared" si="322"/>
        <v/>
      </c>
      <c r="N138" s="30" t="str">
        <f t="shared" si="322"/>
        <v/>
      </c>
      <c r="O138" s="30" t="str">
        <f t="shared" si="322"/>
        <v/>
      </c>
      <c r="P138" s="30" t="str">
        <f t="shared" si="322"/>
        <v/>
      </c>
      <c r="Q138" s="30" t="str">
        <f t="shared" si="322"/>
        <v/>
      </c>
      <c r="R138" s="30" t="str">
        <f t="shared" si="322"/>
        <v/>
      </c>
      <c r="S138" s="30" t="str">
        <f t="shared" si="322"/>
        <v/>
      </c>
      <c r="T138" s="30" t="str">
        <f t="shared" si="322"/>
        <v/>
      </c>
      <c r="U138" s="30" t="str">
        <f t="shared" si="322"/>
        <v/>
      </c>
      <c r="V138" s="30" t="str">
        <f t="shared" si="322"/>
        <v/>
      </c>
      <c r="W138" s="30" t="str">
        <f t="shared" si="322"/>
        <v/>
      </c>
      <c r="X138" s="30" t="str">
        <f t="shared" si="322"/>
        <v/>
      </c>
      <c r="Y138" s="30" t="str">
        <f t="shared" si="322"/>
        <v/>
      </c>
      <c r="Z138" s="30" t="str">
        <f t="shared" si="322"/>
        <v/>
      </c>
      <c r="AA138" s="30" t="str">
        <f t="shared" si="322"/>
        <v/>
      </c>
      <c r="AB138" s="30" t="str">
        <f t="shared" si="322"/>
        <v/>
      </c>
      <c r="AC138" s="30" t="str">
        <f t="shared" si="322"/>
        <v/>
      </c>
      <c r="AD138" s="30" t="str">
        <f t="shared" si="322"/>
        <v/>
      </c>
      <c r="AE138" s="30" t="str">
        <f t="shared" si="322"/>
        <v/>
      </c>
      <c r="AF138" s="30" t="str">
        <f t="shared" si="322"/>
        <v/>
      </c>
      <c r="AG138" s="30" t="str">
        <f t="shared" si="322"/>
        <v/>
      </c>
      <c r="AH138" s="30" t="str">
        <f t="shared" si="322"/>
        <v/>
      </c>
      <c r="AI138" s="30" t="str">
        <f t="shared" si="322"/>
        <v/>
      </c>
      <c r="AJ138" s="30" t="str">
        <f t="shared" si="322"/>
        <v/>
      </c>
      <c r="AK138" s="30" t="str">
        <f t="shared" si="322"/>
        <v/>
      </c>
      <c r="AL138" s="30" t="str">
        <f t="shared" si="322"/>
        <v/>
      </c>
      <c r="AM138" s="30">
        <f t="shared" si="322"/>
        <v>0</v>
      </c>
      <c r="AN138" s="30">
        <f t="shared" si="322"/>
        <v>0</v>
      </c>
      <c r="AO138" s="30">
        <f t="shared" ref="AO138:BT138" si="323">IF(AO137="***","",IF(AO137&gt;$G$45,INT((AO137-$G$45)/0.25)*0.25,0))</f>
        <v>0</v>
      </c>
      <c r="AP138" s="30">
        <f t="shared" si="323"/>
        <v>0</v>
      </c>
      <c r="AQ138" s="30">
        <f t="shared" si="323"/>
        <v>0</v>
      </c>
      <c r="AR138" s="30">
        <f t="shared" si="323"/>
        <v>0</v>
      </c>
      <c r="AS138" s="30">
        <f t="shared" si="323"/>
        <v>0</v>
      </c>
      <c r="AT138" s="30">
        <f t="shared" si="323"/>
        <v>0</v>
      </c>
      <c r="AU138" s="30">
        <f t="shared" si="323"/>
        <v>0</v>
      </c>
      <c r="AV138" s="30">
        <f t="shared" si="323"/>
        <v>0</v>
      </c>
      <c r="AW138" s="30">
        <f t="shared" si="323"/>
        <v>0</v>
      </c>
      <c r="AX138" s="30">
        <f t="shared" si="323"/>
        <v>0</v>
      </c>
      <c r="AY138" s="30">
        <f t="shared" si="323"/>
        <v>0</v>
      </c>
      <c r="AZ138" s="30">
        <f t="shared" si="323"/>
        <v>0</v>
      </c>
      <c r="BA138" s="30">
        <f t="shared" si="323"/>
        <v>0</v>
      </c>
      <c r="BB138" s="30">
        <f t="shared" si="323"/>
        <v>0</v>
      </c>
      <c r="BC138" s="30">
        <f t="shared" si="323"/>
        <v>0</v>
      </c>
      <c r="BD138" s="30">
        <f t="shared" si="323"/>
        <v>0</v>
      </c>
      <c r="BE138" s="30">
        <f t="shared" si="323"/>
        <v>0</v>
      </c>
      <c r="BF138" s="30">
        <f t="shared" si="323"/>
        <v>0</v>
      </c>
      <c r="BG138" s="30">
        <f t="shared" si="323"/>
        <v>0</v>
      </c>
      <c r="BH138" s="30">
        <f t="shared" si="323"/>
        <v>0</v>
      </c>
      <c r="BI138" s="45">
        <f t="shared" si="323"/>
        <v>0</v>
      </c>
      <c r="BJ138" s="30">
        <f t="shared" si="323"/>
        <v>0</v>
      </c>
      <c r="BK138" s="30">
        <f t="shared" si="323"/>
        <v>0</v>
      </c>
      <c r="BL138" s="30">
        <f t="shared" si="323"/>
        <v>0</v>
      </c>
      <c r="BM138" s="30">
        <f t="shared" si="323"/>
        <v>0</v>
      </c>
      <c r="BN138" s="30">
        <f t="shared" si="323"/>
        <v>0</v>
      </c>
      <c r="BO138" s="30">
        <f t="shared" si="323"/>
        <v>0</v>
      </c>
      <c r="BP138" s="30">
        <f t="shared" si="323"/>
        <v>0</v>
      </c>
      <c r="BQ138" s="30">
        <f t="shared" si="323"/>
        <v>0</v>
      </c>
      <c r="BR138" s="30">
        <f t="shared" si="323"/>
        <v>0</v>
      </c>
      <c r="BS138" s="30">
        <f t="shared" si="323"/>
        <v>0</v>
      </c>
      <c r="BT138" s="30">
        <f t="shared" si="323"/>
        <v>0</v>
      </c>
      <c r="BU138" s="30">
        <f t="shared" ref="BU138:CZ138" si="324">IF(BU137="***","",IF(BU137&gt;$G$45,INT((BU137-$G$45)/0.25)*0.25,0))</f>
        <v>0</v>
      </c>
      <c r="BV138" s="30">
        <f t="shared" si="324"/>
        <v>0</v>
      </c>
      <c r="BW138" s="30">
        <f t="shared" si="324"/>
        <v>0.25</v>
      </c>
      <c r="BX138" s="30">
        <f t="shared" si="324"/>
        <v>0.5</v>
      </c>
      <c r="BY138" s="30">
        <f t="shared" si="324"/>
        <v>0.75</v>
      </c>
      <c r="BZ138" s="30">
        <f t="shared" si="324"/>
        <v>1</v>
      </c>
      <c r="CA138" s="30">
        <f t="shared" si="324"/>
        <v>1.25</v>
      </c>
      <c r="CB138" s="30">
        <f t="shared" si="324"/>
        <v>1.25</v>
      </c>
      <c r="CC138" s="30">
        <f t="shared" si="324"/>
        <v>1.25</v>
      </c>
      <c r="CD138" s="30">
        <f t="shared" si="324"/>
        <v>1.5</v>
      </c>
      <c r="CE138" s="30">
        <f t="shared" si="324"/>
        <v>1.75</v>
      </c>
      <c r="CF138" s="30">
        <f t="shared" si="324"/>
        <v>2</v>
      </c>
      <c r="CG138" s="30">
        <f t="shared" si="324"/>
        <v>2.25</v>
      </c>
      <c r="CH138" s="30">
        <f t="shared" si="324"/>
        <v>2.5</v>
      </c>
      <c r="CI138" s="30">
        <f t="shared" si="324"/>
        <v>2.75</v>
      </c>
      <c r="CJ138" s="30">
        <f t="shared" si="324"/>
        <v>3</v>
      </c>
      <c r="CK138" s="30">
        <f t="shared" si="324"/>
        <v>3.25</v>
      </c>
      <c r="CL138" s="30">
        <f t="shared" si="324"/>
        <v>3.5</v>
      </c>
      <c r="CM138" s="30">
        <f t="shared" si="324"/>
        <v>3.75</v>
      </c>
      <c r="CN138" s="30">
        <f t="shared" si="324"/>
        <v>4</v>
      </c>
      <c r="CO138" s="30">
        <f t="shared" si="324"/>
        <v>4.25</v>
      </c>
      <c r="CP138" s="30">
        <f t="shared" si="324"/>
        <v>4.5</v>
      </c>
      <c r="CQ138" s="30">
        <f t="shared" si="324"/>
        <v>4.75</v>
      </c>
      <c r="CR138" s="30">
        <f t="shared" si="324"/>
        <v>5</v>
      </c>
      <c r="CS138" s="30">
        <f t="shared" si="324"/>
        <v>5.25</v>
      </c>
      <c r="CT138" s="30">
        <f t="shared" si="324"/>
        <v>5.5</v>
      </c>
      <c r="CU138" s="30">
        <f t="shared" si="324"/>
        <v>5.75</v>
      </c>
      <c r="CV138" s="30">
        <f t="shared" si="324"/>
        <v>6</v>
      </c>
      <c r="CW138" s="30">
        <f t="shared" si="324"/>
        <v>6.25</v>
      </c>
      <c r="CX138" s="30">
        <f t="shared" si="324"/>
        <v>6.5</v>
      </c>
      <c r="CY138" s="30">
        <f t="shared" si="324"/>
        <v>6.75</v>
      </c>
      <c r="CZ138" s="30">
        <f t="shared" si="324"/>
        <v>6.75</v>
      </c>
      <c r="DA138" s="30">
        <f>IF(DA137="***","",IF(DA137&gt;$G$45,INT((DA137-$G$45)/0.25)*0.25,0))</f>
        <v>6.75</v>
      </c>
      <c r="DB138" s="109"/>
    </row>
    <row r="139" spans="2:106" ht="14.1" customHeight="1">
      <c r="B139" s="55"/>
      <c r="C139" s="56"/>
      <c r="D139" s="33"/>
      <c r="E139" s="4"/>
      <c r="F139" s="34"/>
      <c r="G139" s="57" t="s">
        <v>33</v>
      </c>
      <c r="H139" s="58">
        <f t="shared" si="297"/>
        <v>93</v>
      </c>
      <c r="I139" s="70" t="str">
        <f t="shared" ref="I139:AN139" si="325">IF(OR(I137=0,I137="***"),"",IF(I$43&lt;22.25,"",IF(I$43&gt;29,H139,SUM(H139,I137,-H137))))</f>
        <v/>
      </c>
      <c r="J139" s="59" t="str">
        <f t="shared" si="325"/>
        <v/>
      </c>
      <c r="K139" s="59" t="str">
        <f t="shared" si="325"/>
        <v/>
      </c>
      <c r="L139" s="59" t="str">
        <f t="shared" si="325"/>
        <v/>
      </c>
      <c r="M139" s="59" t="str">
        <f t="shared" si="325"/>
        <v/>
      </c>
      <c r="N139" s="59" t="str">
        <f t="shared" si="325"/>
        <v/>
      </c>
      <c r="O139" s="59" t="str">
        <f t="shared" si="325"/>
        <v/>
      </c>
      <c r="P139" s="59" t="str">
        <f t="shared" si="325"/>
        <v/>
      </c>
      <c r="Q139" s="59" t="str">
        <f t="shared" si="325"/>
        <v/>
      </c>
      <c r="R139" s="59" t="str">
        <f t="shared" si="325"/>
        <v/>
      </c>
      <c r="S139" s="59" t="str">
        <f t="shared" si="325"/>
        <v/>
      </c>
      <c r="T139" s="59" t="str">
        <f t="shared" si="325"/>
        <v/>
      </c>
      <c r="U139" s="59" t="str">
        <f t="shared" si="325"/>
        <v/>
      </c>
      <c r="V139" s="59" t="str">
        <f t="shared" si="325"/>
        <v/>
      </c>
      <c r="W139" s="59" t="str">
        <f t="shared" si="325"/>
        <v/>
      </c>
      <c r="X139" s="59" t="str">
        <f t="shared" si="325"/>
        <v/>
      </c>
      <c r="Y139" s="59" t="str">
        <f t="shared" si="325"/>
        <v/>
      </c>
      <c r="Z139" s="59" t="str">
        <f t="shared" si="325"/>
        <v/>
      </c>
      <c r="AA139" s="59" t="str">
        <f t="shared" si="325"/>
        <v/>
      </c>
      <c r="AB139" s="59" t="str">
        <f t="shared" si="325"/>
        <v/>
      </c>
      <c r="AC139" s="59" t="str">
        <f t="shared" si="325"/>
        <v/>
      </c>
      <c r="AD139" s="59" t="str">
        <f t="shared" si="325"/>
        <v/>
      </c>
      <c r="AE139" s="59" t="str">
        <f t="shared" si="325"/>
        <v/>
      </c>
      <c r="AF139" s="59" t="str">
        <f t="shared" si="325"/>
        <v/>
      </c>
      <c r="AG139" s="59" t="str">
        <f t="shared" si="325"/>
        <v/>
      </c>
      <c r="AH139" s="59" t="str">
        <f t="shared" si="325"/>
        <v/>
      </c>
      <c r="AI139" s="59" t="str">
        <f t="shared" si="325"/>
        <v/>
      </c>
      <c r="AJ139" s="59" t="str">
        <f t="shared" si="325"/>
        <v/>
      </c>
      <c r="AK139" s="59" t="str">
        <f t="shared" si="325"/>
        <v/>
      </c>
      <c r="AL139" s="59" t="str">
        <f t="shared" si="325"/>
        <v/>
      </c>
      <c r="AM139" s="59" t="str">
        <f t="shared" si="325"/>
        <v/>
      </c>
      <c r="AN139" s="59" t="str">
        <f t="shared" si="325"/>
        <v/>
      </c>
      <c r="AO139" s="59" t="str">
        <f t="shared" ref="AO139:BT139" si="326">IF(OR(AO137=0,AO137="***"),"",IF(AO$43&lt;22.25,"",IF(AO$43&gt;29,AN139,SUM(AN139,AO137,-AN137))))</f>
        <v/>
      </c>
      <c r="AP139" s="59" t="str">
        <f t="shared" si="326"/>
        <v/>
      </c>
      <c r="AQ139" s="59" t="str">
        <f t="shared" si="326"/>
        <v/>
      </c>
      <c r="AR139" s="59" t="str">
        <f t="shared" si="326"/>
        <v/>
      </c>
      <c r="AS139" s="59" t="str">
        <f t="shared" si="326"/>
        <v/>
      </c>
      <c r="AT139" s="59" t="str">
        <f t="shared" si="326"/>
        <v/>
      </c>
      <c r="AU139" s="59" t="str">
        <f t="shared" si="326"/>
        <v/>
      </c>
      <c r="AV139" s="59" t="str">
        <f t="shared" si="326"/>
        <v/>
      </c>
      <c r="AW139" s="59" t="str">
        <f t="shared" si="326"/>
        <v/>
      </c>
      <c r="AX139" s="59" t="str">
        <f t="shared" si="326"/>
        <v/>
      </c>
      <c r="AY139" s="59" t="str">
        <f t="shared" si="326"/>
        <v/>
      </c>
      <c r="AZ139" s="59" t="str">
        <f t="shared" si="326"/>
        <v/>
      </c>
      <c r="BA139" s="59" t="str">
        <f t="shared" si="326"/>
        <v/>
      </c>
      <c r="BB139" s="59" t="str">
        <f t="shared" si="326"/>
        <v/>
      </c>
      <c r="BC139" s="59" t="str">
        <f t="shared" si="326"/>
        <v/>
      </c>
      <c r="BD139" s="59" t="str">
        <f t="shared" si="326"/>
        <v/>
      </c>
      <c r="BE139" s="59" t="str">
        <f t="shared" si="326"/>
        <v/>
      </c>
      <c r="BF139" s="59" t="str">
        <f t="shared" si="326"/>
        <v/>
      </c>
      <c r="BG139" s="59" t="str">
        <f t="shared" si="326"/>
        <v/>
      </c>
      <c r="BH139" s="59" t="str">
        <f t="shared" si="326"/>
        <v/>
      </c>
      <c r="BI139" s="60" t="str">
        <f t="shared" si="326"/>
        <v/>
      </c>
      <c r="BJ139" s="59">
        <f t="shared" si="326"/>
        <v>0</v>
      </c>
      <c r="BK139" s="59">
        <f t="shared" si="326"/>
        <v>0.25</v>
      </c>
      <c r="BL139" s="59">
        <f t="shared" si="326"/>
        <v>0.5</v>
      </c>
      <c r="BM139" s="59">
        <f t="shared" si="326"/>
        <v>0.75</v>
      </c>
      <c r="BN139" s="59">
        <f t="shared" si="326"/>
        <v>1</v>
      </c>
      <c r="BO139" s="59">
        <f t="shared" si="326"/>
        <v>1.25</v>
      </c>
      <c r="BP139" s="59">
        <f t="shared" si="326"/>
        <v>1.5</v>
      </c>
      <c r="BQ139" s="59">
        <f t="shared" si="326"/>
        <v>1.75</v>
      </c>
      <c r="BR139" s="59">
        <f t="shared" si="326"/>
        <v>2</v>
      </c>
      <c r="BS139" s="59">
        <f t="shared" si="326"/>
        <v>2.25</v>
      </c>
      <c r="BT139" s="59">
        <f t="shared" si="326"/>
        <v>2.5</v>
      </c>
      <c r="BU139" s="59">
        <f t="shared" ref="BU139:DA139" si="327">IF(OR(BU137=0,BU137="***"),"",IF(BU$43&lt;22.25,"",IF(BU$43&gt;29,BT139,SUM(BT139,BU137,-BT137))))</f>
        <v>2.75</v>
      </c>
      <c r="BV139" s="59">
        <f t="shared" si="327"/>
        <v>3</v>
      </c>
      <c r="BW139" s="59">
        <f t="shared" si="327"/>
        <v>3.25</v>
      </c>
      <c r="BX139" s="59">
        <f t="shared" si="327"/>
        <v>3.5</v>
      </c>
      <c r="BY139" s="59">
        <f t="shared" si="327"/>
        <v>3.75</v>
      </c>
      <c r="BZ139" s="59">
        <f t="shared" si="327"/>
        <v>4</v>
      </c>
      <c r="CA139" s="59">
        <f t="shared" si="327"/>
        <v>4.25</v>
      </c>
      <c r="CB139" s="59">
        <f t="shared" si="327"/>
        <v>4.25</v>
      </c>
      <c r="CC139" s="59">
        <f t="shared" si="327"/>
        <v>4.25</v>
      </c>
      <c r="CD139" s="59">
        <f t="shared" si="327"/>
        <v>4.5</v>
      </c>
      <c r="CE139" s="59">
        <f t="shared" si="327"/>
        <v>4.75</v>
      </c>
      <c r="CF139" s="59">
        <f t="shared" si="327"/>
        <v>5</v>
      </c>
      <c r="CG139" s="59">
        <f t="shared" si="327"/>
        <v>5.25</v>
      </c>
      <c r="CH139" s="59">
        <f t="shared" si="327"/>
        <v>5.5</v>
      </c>
      <c r="CI139" s="59">
        <f t="shared" si="327"/>
        <v>5.75</v>
      </c>
      <c r="CJ139" s="59">
        <f t="shared" si="327"/>
        <v>6</v>
      </c>
      <c r="CK139" s="59">
        <f t="shared" si="327"/>
        <v>6.25</v>
      </c>
      <c r="CL139" s="59">
        <f t="shared" si="327"/>
        <v>6.25</v>
      </c>
      <c r="CM139" s="59">
        <f t="shared" si="327"/>
        <v>6.25</v>
      </c>
      <c r="CN139" s="59">
        <f t="shared" si="327"/>
        <v>6.25</v>
      </c>
      <c r="CO139" s="59">
        <f t="shared" si="327"/>
        <v>6.25</v>
      </c>
      <c r="CP139" s="59">
        <f t="shared" si="327"/>
        <v>6.25</v>
      </c>
      <c r="CQ139" s="59">
        <f t="shared" si="327"/>
        <v>6.25</v>
      </c>
      <c r="CR139" s="59">
        <f t="shared" si="327"/>
        <v>6.25</v>
      </c>
      <c r="CS139" s="59">
        <f t="shared" si="327"/>
        <v>6.25</v>
      </c>
      <c r="CT139" s="59">
        <f t="shared" si="327"/>
        <v>6.25</v>
      </c>
      <c r="CU139" s="59">
        <f t="shared" si="327"/>
        <v>6.25</v>
      </c>
      <c r="CV139" s="59">
        <f t="shared" si="327"/>
        <v>6.25</v>
      </c>
      <c r="CW139" s="59">
        <f t="shared" si="327"/>
        <v>6.25</v>
      </c>
      <c r="CX139" s="59">
        <f t="shared" si="327"/>
        <v>6.25</v>
      </c>
      <c r="CY139" s="59">
        <f t="shared" si="327"/>
        <v>6.25</v>
      </c>
      <c r="CZ139" s="59">
        <f t="shared" si="327"/>
        <v>6.25</v>
      </c>
      <c r="DA139" s="59">
        <f t="shared" si="327"/>
        <v>6.25</v>
      </c>
      <c r="DB139" s="110"/>
    </row>
    <row r="140" spans="2:106" ht="14.1" customHeight="1">
      <c r="B140" s="61">
        <f>ROUND((DAY(D140)*24*60+HOUR(D140)*60+MINUTE(D140))/60,2)</f>
        <v>16.75</v>
      </c>
      <c r="C140" s="62">
        <f>ROUND((DAY(F140)*24*60+HOUR(F140)*60+MINUTE(F140))/60,2)</f>
        <v>25.5</v>
      </c>
      <c r="D140" s="63">
        <f>D137+TIME(0,15,0)</f>
        <v>0.69791666666666619</v>
      </c>
      <c r="E140" s="64" t="s">
        <v>96</v>
      </c>
      <c r="F140" s="65">
        <f>F137+TIME(0,15,0)</f>
        <v>1.0624999999999996</v>
      </c>
      <c r="G140" s="66" t="s">
        <v>43</v>
      </c>
      <c r="H140" s="67">
        <f t="shared" si="297"/>
        <v>94</v>
      </c>
      <c r="I140" s="71" t="str">
        <f t="shared" ref="I140:BT140" si="328">IF(I$43&lt;$B140,"***",IF(I$43=$B140,0,IF(I$42=1,H140,H140+0.25)))</f>
        <v>***</v>
      </c>
      <c r="J140" s="68" t="str">
        <f t="shared" si="328"/>
        <v>***</v>
      </c>
      <c r="K140" s="68" t="str">
        <f t="shared" si="328"/>
        <v>***</v>
      </c>
      <c r="L140" s="68" t="str">
        <f t="shared" si="328"/>
        <v>***</v>
      </c>
      <c r="M140" s="68" t="str">
        <f t="shared" si="328"/>
        <v>***</v>
      </c>
      <c r="N140" s="68" t="str">
        <f t="shared" si="328"/>
        <v>***</v>
      </c>
      <c r="O140" s="68" t="str">
        <f t="shared" si="328"/>
        <v>***</v>
      </c>
      <c r="P140" s="68" t="str">
        <f t="shared" si="328"/>
        <v>***</v>
      </c>
      <c r="Q140" s="68" t="str">
        <f t="shared" si="328"/>
        <v>***</v>
      </c>
      <c r="R140" s="68" t="str">
        <f t="shared" si="328"/>
        <v>***</v>
      </c>
      <c r="S140" s="68" t="str">
        <f t="shared" si="328"/>
        <v>***</v>
      </c>
      <c r="T140" s="68" t="str">
        <f t="shared" si="328"/>
        <v>***</v>
      </c>
      <c r="U140" s="68" t="str">
        <f t="shared" si="328"/>
        <v>***</v>
      </c>
      <c r="V140" s="68" t="str">
        <f t="shared" si="328"/>
        <v>***</v>
      </c>
      <c r="W140" s="68" t="str">
        <f t="shared" si="328"/>
        <v>***</v>
      </c>
      <c r="X140" s="68" t="str">
        <f t="shared" si="328"/>
        <v>***</v>
      </c>
      <c r="Y140" s="68" t="str">
        <f t="shared" si="328"/>
        <v>***</v>
      </c>
      <c r="Z140" s="68" t="str">
        <f t="shared" si="328"/>
        <v>***</v>
      </c>
      <c r="AA140" s="68" t="str">
        <f t="shared" si="328"/>
        <v>***</v>
      </c>
      <c r="AB140" s="68" t="str">
        <f t="shared" si="328"/>
        <v>***</v>
      </c>
      <c r="AC140" s="68" t="str">
        <f t="shared" si="328"/>
        <v>***</v>
      </c>
      <c r="AD140" s="68" t="str">
        <f t="shared" si="328"/>
        <v>***</v>
      </c>
      <c r="AE140" s="68" t="str">
        <f t="shared" si="328"/>
        <v>***</v>
      </c>
      <c r="AF140" s="68" t="str">
        <f t="shared" si="328"/>
        <v>***</v>
      </c>
      <c r="AG140" s="68" t="str">
        <f t="shared" si="328"/>
        <v>***</v>
      </c>
      <c r="AH140" s="68" t="str">
        <f t="shared" si="328"/>
        <v>***</v>
      </c>
      <c r="AI140" s="68" t="str">
        <f t="shared" si="328"/>
        <v>***</v>
      </c>
      <c r="AJ140" s="68" t="str">
        <f t="shared" si="328"/>
        <v>***</v>
      </c>
      <c r="AK140" s="68" t="str">
        <f t="shared" si="328"/>
        <v>***</v>
      </c>
      <c r="AL140" s="68" t="str">
        <f t="shared" si="328"/>
        <v>***</v>
      </c>
      <c r="AM140" s="68" t="str">
        <f t="shared" si="328"/>
        <v>***</v>
      </c>
      <c r="AN140" s="68">
        <f t="shared" si="328"/>
        <v>0</v>
      </c>
      <c r="AO140" s="68">
        <f t="shared" si="328"/>
        <v>0.25</v>
      </c>
      <c r="AP140" s="68">
        <f t="shared" si="328"/>
        <v>0.5</v>
      </c>
      <c r="AQ140" s="68">
        <f t="shared" si="328"/>
        <v>0.75</v>
      </c>
      <c r="AR140" s="68">
        <f t="shared" si="328"/>
        <v>1</v>
      </c>
      <c r="AS140" s="68">
        <f t="shared" si="328"/>
        <v>1</v>
      </c>
      <c r="AT140" s="68">
        <f t="shared" si="328"/>
        <v>1.25</v>
      </c>
      <c r="AU140" s="68">
        <f t="shared" si="328"/>
        <v>1.5</v>
      </c>
      <c r="AV140" s="68">
        <f t="shared" si="328"/>
        <v>1.75</v>
      </c>
      <c r="AW140" s="68">
        <f t="shared" si="328"/>
        <v>2</v>
      </c>
      <c r="AX140" s="68">
        <f t="shared" si="328"/>
        <v>2.25</v>
      </c>
      <c r="AY140" s="68">
        <f t="shared" si="328"/>
        <v>2.5</v>
      </c>
      <c r="AZ140" s="68">
        <f t="shared" si="328"/>
        <v>2.5</v>
      </c>
      <c r="BA140" s="68">
        <f t="shared" si="328"/>
        <v>2.5</v>
      </c>
      <c r="BB140" s="68">
        <f t="shared" si="328"/>
        <v>2.75</v>
      </c>
      <c r="BC140" s="68">
        <f t="shared" si="328"/>
        <v>3</v>
      </c>
      <c r="BD140" s="68">
        <f t="shared" si="328"/>
        <v>3.25</v>
      </c>
      <c r="BE140" s="68">
        <f t="shared" si="328"/>
        <v>3.5</v>
      </c>
      <c r="BF140" s="68">
        <f t="shared" si="328"/>
        <v>3.75</v>
      </c>
      <c r="BG140" s="68">
        <f t="shared" si="328"/>
        <v>4</v>
      </c>
      <c r="BH140" s="68">
        <f t="shared" si="328"/>
        <v>4.25</v>
      </c>
      <c r="BI140" s="69">
        <f t="shared" si="328"/>
        <v>4.5</v>
      </c>
      <c r="BJ140" s="68">
        <f t="shared" si="328"/>
        <v>4.5</v>
      </c>
      <c r="BK140" s="68">
        <f t="shared" si="328"/>
        <v>4.75</v>
      </c>
      <c r="BL140" s="68">
        <f t="shared" si="328"/>
        <v>5</v>
      </c>
      <c r="BM140" s="68">
        <f t="shared" si="328"/>
        <v>5.25</v>
      </c>
      <c r="BN140" s="68">
        <f t="shared" si="328"/>
        <v>5.5</v>
      </c>
      <c r="BO140" s="68">
        <f t="shared" si="328"/>
        <v>5.75</v>
      </c>
      <c r="BP140" s="68">
        <f t="shared" si="328"/>
        <v>6</v>
      </c>
      <c r="BQ140" s="68">
        <f t="shared" si="328"/>
        <v>6.25</v>
      </c>
      <c r="BR140" s="68">
        <f t="shared" si="328"/>
        <v>6.5</v>
      </c>
      <c r="BS140" s="68">
        <f t="shared" si="328"/>
        <v>6.75</v>
      </c>
      <c r="BT140" s="68">
        <f t="shared" si="328"/>
        <v>7</v>
      </c>
      <c r="BU140" s="68">
        <f t="shared" ref="BU140:DA140" si="329">IF(BU$43&lt;$B140,"***",IF(BU$43=$B140,0,IF(BU$42=1,BT140,BT140+0.25)))</f>
        <v>7.25</v>
      </c>
      <c r="BV140" s="68">
        <f t="shared" si="329"/>
        <v>7.5</v>
      </c>
      <c r="BW140" s="68">
        <f t="shared" si="329"/>
        <v>7.75</v>
      </c>
      <c r="BX140" s="68">
        <f t="shared" si="329"/>
        <v>8</v>
      </c>
      <c r="BY140" s="68">
        <f t="shared" si="329"/>
        <v>8.25</v>
      </c>
      <c r="BZ140" s="68">
        <f t="shared" si="329"/>
        <v>8.5</v>
      </c>
      <c r="CA140" s="68">
        <f t="shared" si="329"/>
        <v>8.75</v>
      </c>
      <c r="CB140" s="68">
        <f t="shared" si="329"/>
        <v>8.75</v>
      </c>
      <c r="CC140" s="68">
        <f t="shared" si="329"/>
        <v>8.75</v>
      </c>
      <c r="CD140" s="68">
        <f t="shared" si="329"/>
        <v>9</v>
      </c>
      <c r="CE140" s="68">
        <f t="shared" si="329"/>
        <v>9.25</v>
      </c>
      <c r="CF140" s="68">
        <f t="shared" si="329"/>
        <v>9.5</v>
      </c>
      <c r="CG140" s="68">
        <f t="shared" si="329"/>
        <v>9.75</v>
      </c>
      <c r="CH140" s="68">
        <f t="shared" si="329"/>
        <v>10</v>
      </c>
      <c r="CI140" s="68">
        <f t="shared" si="329"/>
        <v>10.25</v>
      </c>
      <c r="CJ140" s="68">
        <f t="shared" si="329"/>
        <v>10.5</v>
      </c>
      <c r="CK140" s="68">
        <f t="shared" si="329"/>
        <v>10.75</v>
      </c>
      <c r="CL140" s="68">
        <f t="shared" si="329"/>
        <v>11</v>
      </c>
      <c r="CM140" s="68">
        <f t="shared" si="329"/>
        <v>11.25</v>
      </c>
      <c r="CN140" s="68">
        <f t="shared" si="329"/>
        <v>11.5</v>
      </c>
      <c r="CO140" s="68">
        <f t="shared" si="329"/>
        <v>11.75</v>
      </c>
      <c r="CP140" s="68">
        <f t="shared" si="329"/>
        <v>12</v>
      </c>
      <c r="CQ140" s="68">
        <f t="shared" si="329"/>
        <v>12.25</v>
      </c>
      <c r="CR140" s="68">
        <f t="shared" si="329"/>
        <v>12.5</v>
      </c>
      <c r="CS140" s="68">
        <f t="shared" si="329"/>
        <v>12.75</v>
      </c>
      <c r="CT140" s="68">
        <f t="shared" si="329"/>
        <v>13</v>
      </c>
      <c r="CU140" s="68">
        <f t="shared" si="329"/>
        <v>13.25</v>
      </c>
      <c r="CV140" s="68">
        <f t="shared" si="329"/>
        <v>13.5</v>
      </c>
      <c r="CW140" s="68">
        <f t="shared" si="329"/>
        <v>13.75</v>
      </c>
      <c r="CX140" s="68">
        <f t="shared" si="329"/>
        <v>14</v>
      </c>
      <c r="CY140" s="68">
        <f t="shared" si="329"/>
        <v>14.25</v>
      </c>
      <c r="CZ140" s="68">
        <f t="shared" si="329"/>
        <v>14.25</v>
      </c>
      <c r="DA140" s="68">
        <f t="shared" si="329"/>
        <v>14.25</v>
      </c>
      <c r="DB140" s="111"/>
    </row>
    <row r="141" spans="2:106" ht="14.1" customHeight="1">
      <c r="B141" s="31"/>
      <c r="C141" s="32"/>
      <c r="D141" s="33"/>
      <c r="E141" s="4"/>
      <c r="F141" s="34"/>
      <c r="G141" s="5" t="s">
        <v>32</v>
      </c>
      <c r="H141" s="35">
        <f t="shared" si="297"/>
        <v>95</v>
      </c>
      <c r="I141" s="54" t="str">
        <f t="shared" ref="I141:AN141" si="330">IF(I140="***","",IF(I140&gt;$G$45,INT((I140-$G$45)/0.25)*0.25,0))</f>
        <v/>
      </c>
      <c r="J141" s="30" t="str">
        <f t="shared" si="330"/>
        <v/>
      </c>
      <c r="K141" s="30" t="str">
        <f t="shared" si="330"/>
        <v/>
      </c>
      <c r="L141" s="30" t="str">
        <f t="shared" si="330"/>
        <v/>
      </c>
      <c r="M141" s="30" t="str">
        <f t="shared" si="330"/>
        <v/>
      </c>
      <c r="N141" s="30" t="str">
        <f t="shared" si="330"/>
        <v/>
      </c>
      <c r="O141" s="30" t="str">
        <f t="shared" si="330"/>
        <v/>
      </c>
      <c r="P141" s="30" t="str">
        <f t="shared" si="330"/>
        <v/>
      </c>
      <c r="Q141" s="30" t="str">
        <f t="shared" si="330"/>
        <v/>
      </c>
      <c r="R141" s="30" t="str">
        <f t="shared" si="330"/>
        <v/>
      </c>
      <c r="S141" s="30" t="str">
        <f t="shared" si="330"/>
        <v/>
      </c>
      <c r="T141" s="30" t="str">
        <f t="shared" si="330"/>
        <v/>
      </c>
      <c r="U141" s="30" t="str">
        <f t="shared" si="330"/>
        <v/>
      </c>
      <c r="V141" s="30" t="str">
        <f t="shared" si="330"/>
        <v/>
      </c>
      <c r="W141" s="30" t="str">
        <f t="shared" si="330"/>
        <v/>
      </c>
      <c r="X141" s="30" t="str">
        <f t="shared" si="330"/>
        <v/>
      </c>
      <c r="Y141" s="30" t="str">
        <f t="shared" si="330"/>
        <v/>
      </c>
      <c r="Z141" s="30" t="str">
        <f t="shared" si="330"/>
        <v/>
      </c>
      <c r="AA141" s="30" t="str">
        <f t="shared" si="330"/>
        <v/>
      </c>
      <c r="AB141" s="30" t="str">
        <f t="shared" si="330"/>
        <v/>
      </c>
      <c r="AC141" s="30" t="str">
        <f t="shared" si="330"/>
        <v/>
      </c>
      <c r="AD141" s="30" t="str">
        <f t="shared" si="330"/>
        <v/>
      </c>
      <c r="AE141" s="30" t="str">
        <f t="shared" si="330"/>
        <v/>
      </c>
      <c r="AF141" s="30" t="str">
        <f t="shared" si="330"/>
        <v/>
      </c>
      <c r="AG141" s="30" t="str">
        <f t="shared" si="330"/>
        <v/>
      </c>
      <c r="AH141" s="30" t="str">
        <f t="shared" si="330"/>
        <v/>
      </c>
      <c r="AI141" s="30" t="str">
        <f t="shared" si="330"/>
        <v/>
      </c>
      <c r="AJ141" s="30" t="str">
        <f t="shared" si="330"/>
        <v/>
      </c>
      <c r="AK141" s="30" t="str">
        <f t="shared" si="330"/>
        <v/>
      </c>
      <c r="AL141" s="30" t="str">
        <f t="shared" si="330"/>
        <v/>
      </c>
      <c r="AM141" s="30" t="str">
        <f t="shared" si="330"/>
        <v/>
      </c>
      <c r="AN141" s="30">
        <f t="shared" si="330"/>
        <v>0</v>
      </c>
      <c r="AO141" s="30">
        <f t="shared" ref="AO141:BT141" si="331">IF(AO140="***","",IF(AO140&gt;$G$45,INT((AO140-$G$45)/0.25)*0.25,0))</f>
        <v>0</v>
      </c>
      <c r="AP141" s="30">
        <f t="shared" si="331"/>
        <v>0</v>
      </c>
      <c r="AQ141" s="30">
        <f t="shared" si="331"/>
        <v>0</v>
      </c>
      <c r="AR141" s="30">
        <f t="shared" si="331"/>
        <v>0</v>
      </c>
      <c r="AS141" s="30">
        <f t="shared" si="331"/>
        <v>0</v>
      </c>
      <c r="AT141" s="30">
        <f t="shared" si="331"/>
        <v>0</v>
      </c>
      <c r="AU141" s="30">
        <f t="shared" si="331"/>
        <v>0</v>
      </c>
      <c r="AV141" s="30">
        <f t="shared" si="331"/>
        <v>0</v>
      </c>
      <c r="AW141" s="30">
        <f t="shared" si="331"/>
        <v>0</v>
      </c>
      <c r="AX141" s="30">
        <f t="shared" si="331"/>
        <v>0</v>
      </c>
      <c r="AY141" s="30">
        <f t="shared" si="331"/>
        <v>0</v>
      </c>
      <c r="AZ141" s="30">
        <f t="shared" si="331"/>
        <v>0</v>
      </c>
      <c r="BA141" s="30">
        <f t="shared" si="331"/>
        <v>0</v>
      </c>
      <c r="BB141" s="30">
        <f t="shared" si="331"/>
        <v>0</v>
      </c>
      <c r="BC141" s="30">
        <f t="shared" si="331"/>
        <v>0</v>
      </c>
      <c r="BD141" s="30">
        <f t="shared" si="331"/>
        <v>0</v>
      </c>
      <c r="BE141" s="30">
        <f t="shared" si="331"/>
        <v>0</v>
      </c>
      <c r="BF141" s="30">
        <f t="shared" si="331"/>
        <v>0</v>
      </c>
      <c r="BG141" s="30">
        <f t="shared" si="331"/>
        <v>0</v>
      </c>
      <c r="BH141" s="30">
        <f t="shared" si="331"/>
        <v>0</v>
      </c>
      <c r="BI141" s="45">
        <f t="shared" si="331"/>
        <v>0</v>
      </c>
      <c r="BJ141" s="30">
        <f t="shared" si="331"/>
        <v>0</v>
      </c>
      <c r="BK141" s="30">
        <f t="shared" si="331"/>
        <v>0</v>
      </c>
      <c r="BL141" s="30">
        <f t="shared" si="331"/>
        <v>0</v>
      </c>
      <c r="BM141" s="30">
        <f t="shared" si="331"/>
        <v>0</v>
      </c>
      <c r="BN141" s="30">
        <f t="shared" si="331"/>
        <v>0</v>
      </c>
      <c r="BO141" s="30">
        <f t="shared" si="331"/>
        <v>0</v>
      </c>
      <c r="BP141" s="30">
        <f t="shared" si="331"/>
        <v>0</v>
      </c>
      <c r="BQ141" s="30">
        <f t="shared" si="331"/>
        <v>0</v>
      </c>
      <c r="BR141" s="30">
        <f t="shared" si="331"/>
        <v>0</v>
      </c>
      <c r="BS141" s="30">
        <f t="shared" si="331"/>
        <v>0</v>
      </c>
      <c r="BT141" s="30">
        <f t="shared" si="331"/>
        <v>0</v>
      </c>
      <c r="BU141" s="30">
        <f t="shared" ref="BU141:CZ141" si="332">IF(BU140="***","",IF(BU140&gt;$G$45,INT((BU140-$G$45)/0.25)*0.25,0))</f>
        <v>0</v>
      </c>
      <c r="BV141" s="30">
        <f t="shared" si="332"/>
        <v>0</v>
      </c>
      <c r="BW141" s="30">
        <f t="shared" si="332"/>
        <v>0</v>
      </c>
      <c r="BX141" s="30">
        <f t="shared" si="332"/>
        <v>0.25</v>
      </c>
      <c r="BY141" s="30">
        <f t="shared" si="332"/>
        <v>0.5</v>
      </c>
      <c r="BZ141" s="30">
        <f t="shared" si="332"/>
        <v>0.75</v>
      </c>
      <c r="CA141" s="30">
        <f t="shared" si="332"/>
        <v>1</v>
      </c>
      <c r="CB141" s="30">
        <f t="shared" si="332"/>
        <v>1</v>
      </c>
      <c r="CC141" s="30">
        <f t="shared" si="332"/>
        <v>1</v>
      </c>
      <c r="CD141" s="30">
        <f t="shared" si="332"/>
        <v>1.25</v>
      </c>
      <c r="CE141" s="30">
        <f t="shared" si="332"/>
        <v>1.5</v>
      </c>
      <c r="CF141" s="30">
        <f t="shared" si="332"/>
        <v>1.75</v>
      </c>
      <c r="CG141" s="30">
        <f t="shared" si="332"/>
        <v>2</v>
      </c>
      <c r="CH141" s="30">
        <f t="shared" si="332"/>
        <v>2.25</v>
      </c>
      <c r="CI141" s="30">
        <f t="shared" si="332"/>
        <v>2.5</v>
      </c>
      <c r="CJ141" s="30">
        <f t="shared" si="332"/>
        <v>2.75</v>
      </c>
      <c r="CK141" s="30">
        <f t="shared" si="332"/>
        <v>3</v>
      </c>
      <c r="CL141" s="30">
        <f t="shared" si="332"/>
        <v>3.25</v>
      </c>
      <c r="CM141" s="30">
        <f t="shared" si="332"/>
        <v>3.5</v>
      </c>
      <c r="CN141" s="30">
        <f t="shared" si="332"/>
        <v>3.75</v>
      </c>
      <c r="CO141" s="30">
        <f t="shared" si="332"/>
        <v>4</v>
      </c>
      <c r="CP141" s="30">
        <f t="shared" si="332"/>
        <v>4.25</v>
      </c>
      <c r="CQ141" s="30">
        <f t="shared" si="332"/>
        <v>4.5</v>
      </c>
      <c r="CR141" s="30">
        <f t="shared" si="332"/>
        <v>4.75</v>
      </c>
      <c r="CS141" s="30">
        <f t="shared" si="332"/>
        <v>5</v>
      </c>
      <c r="CT141" s="30">
        <f t="shared" si="332"/>
        <v>5.25</v>
      </c>
      <c r="CU141" s="30">
        <f t="shared" si="332"/>
        <v>5.5</v>
      </c>
      <c r="CV141" s="30">
        <f t="shared" si="332"/>
        <v>5.75</v>
      </c>
      <c r="CW141" s="30">
        <f t="shared" si="332"/>
        <v>6</v>
      </c>
      <c r="CX141" s="30">
        <f t="shared" si="332"/>
        <v>6.25</v>
      </c>
      <c r="CY141" s="30">
        <f t="shared" si="332"/>
        <v>6.5</v>
      </c>
      <c r="CZ141" s="30">
        <f t="shared" si="332"/>
        <v>6.5</v>
      </c>
      <c r="DA141" s="30">
        <f>IF(DA140="***","",IF(DA140&gt;$G$45,INT((DA140-$G$45)/0.25)*0.25,0))</f>
        <v>6.5</v>
      </c>
      <c r="DB141" s="109"/>
    </row>
    <row r="142" spans="2:106" ht="14.1" customHeight="1">
      <c r="B142" s="55"/>
      <c r="C142" s="56"/>
      <c r="D142" s="33"/>
      <c r="E142" s="4"/>
      <c r="F142" s="34"/>
      <c r="G142" s="57" t="s">
        <v>33</v>
      </c>
      <c r="H142" s="58">
        <f t="shared" si="297"/>
        <v>96</v>
      </c>
      <c r="I142" s="70" t="str">
        <f t="shared" ref="I142:AN142" si="333">IF(OR(I140=0,I140="***"),"",IF(I$43&lt;22.25,"",IF(I$43&gt;29,H142,SUM(H142,I140,-H140))))</f>
        <v/>
      </c>
      <c r="J142" s="59" t="str">
        <f t="shared" si="333"/>
        <v/>
      </c>
      <c r="K142" s="59" t="str">
        <f t="shared" si="333"/>
        <v/>
      </c>
      <c r="L142" s="59" t="str">
        <f t="shared" si="333"/>
        <v/>
      </c>
      <c r="M142" s="59" t="str">
        <f t="shared" si="333"/>
        <v/>
      </c>
      <c r="N142" s="59" t="str">
        <f t="shared" si="333"/>
        <v/>
      </c>
      <c r="O142" s="59" t="str">
        <f t="shared" si="333"/>
        <v/>
      </c>
      <c r="P142" s="59" t="str">
        <f t="shared" si="333"/>
        <v/>
      </c>
      <c r="Q142" s="59" t="str">
        <f t="shared" si="333"/>
        <v/>
      </c>
      <c r="R142" s="59" t="str">
        <f t="shared" si="333"/>
        <v/>
      </c>
      <c r="S142" s="59" t="str">
        <f t="shared" si="333"/>
        <v/>
      </c>
      <c r="T142" s="59" t="str">
        <f t="shared" si="333"/>
        <v/>
      </c>
      <c r="U142" s="59" t="str">
        <f t="shared" si="333"/>
        <v/>
      </c>
      <c r="V142" s="59" t="str">
        <f t="shared" si="333"/>
        <v/>
      </c>
      <c r="W142" s="59" t="str">
        <f t="shared" si="333"/>
        <v/>
      </c>
      <c r="X142" s="59" t="str">
        <f t="shared" si="333"/>
        <v/>
      </c>
      <c r="Y142" s="59" t="str">
        <f t="shared" si="333"/>
        <v/>
      </c>
      <c r="Z142" s="59" t="str">
        <f t="shared" si="333"/>
        <v/>
      </c>
      <c r="AA142" s="59" t="str">
        <f t="shared" si="333"/>
        <v/>
      </c>
      <c r="AB142" s="59" t="str">
        <f t="shared" si="333"/>
        <v/>
      </c>
      <c r="AC142" s="59" t="str">
        <f t="shared" si="333"/>
        <v/>
      </c>
      <c r="AD142" s="59" t="str">
        <f t="shared" si="333"/>
        <v/>
      </c>
      <c r="AE142" s="59" t="str">
        <f t="shared" si="333"/>
        <v/>
      </c>
      <c r="AF142" s="59" t="str">
        <f t="shared" si="333"/>
        <v/>
      </c>
      <c r="AG142" s="59" t="str">
        <f t="shared" si="333"/>
        <v/>
      </c>
      <c r="AH142" s="59" t="str">
        <f t="shared" si="333"/>
        <v/>
      </c>
      <c r="AI142" s="59" t="str">
        <f t="shared" si="333"/>
        <v/>
      </c>
      <c r="AJ142" s="59" t="str">
        <f t="shared" si="333"/>
        <v/>
      </c>
      <c r="AK142" s="59" t="str">
        <f t="shared" si="333"/>
        <v/>
      </c>
      <c r="AL142" s="59" t="str">
        <f t="shared" si="333"/>
        <v/>
      </c>
      <c r="AM142" s="59" t="str">
        <f t="shared" si="333"/>
        <v/>
      </c>
      <c r="AN142" s="59" t="str">
        <f t="shared" si="333"/>
        <v/>
      </c>
      <c r="AO142" s="59" t="str">
        <f t="shared" ref="AO142:BT142" si="334">IF(OR(AO140=0,AO140="***"),"",IF(AO$43&lt;22.25,"",IF(AO$43&gt;29,AN142,SUM(AN142,AO140,-AN140))))</f>
        <v/>
      </c>
      <c r="AP142" s="59" t="str">
        <f t="shared" si="334"/>
        <v/>
      </c>
      <c r="AQ142" s="59" t="str">
        <f t="shared" si="334"/>
        <v/>
      </c>
      <c r="AR142" s="59" t="str">
        <f t="shared" si="334"/>
        <v/>
      </c>
      <c r="AS142" s="59" t="str">
        <f t="shared" si="334"/>
        <v/>
      </c>
      <c r="AT142" s="59" t="str">
        <f t="shared" si="334"/>
        <v/>
      </c>
      <c r="AU142" s="59" t="str">
        <f t="shared" si="334"/>
        <v/>
      </c>
      <c r="AV142" s="59" t="str">
        <f t="shared" si="334"/>
        <v/>
      </c>
      <c r="AW142" s="59" t="str">
        <f t="shared" si="334"/>
        <v/>
      </c>
      <c r="AX142" s="59" t="str">
        <f t="shared" si="334"/>
        <v/>
      </c>
      <c r="AY142" s="59" t="str">
        <f t="shared" si="334"/>
        <v/>
      </c>
      <c r="AZ142" s="59" t="str">
        <f t="shared" si="334"/>
        <v/>
      </c>
      <c r="BA142" s="59" t="str">
        <f t="shared" si="334"/>
        <v/>
      </c>
      <c r="BB142" s="59" t="str">
        <f t="shared" si="334"/>
        <v/>
      </c>
      <c r="BC142" s="59" t="str">
        <f t="shared" si="334"/>
        <v/>
      </c>
      <c r="BD142" s="59" t="str">
        <f t="shared" si="334"/>
        <v/>
      </c>
      <c r="BE142" s="59" t="str">
        <f t="shared" si="334"/>
        <v/>
      </c>
      <c r="BF142" s="59" t="str">
        <f t="shared" si="334"/>
        <v/>
      </c>
      <c r="BG142" s="59" t="str">
        <f t="shared" si="334"/>
        <v/>
      </c>
      <c r="BH142" s="59" t="str">
        <f t="shared" si="334"/>
        <v/>
      </c>
      <c r="BI142" s="60" t="str">
        <f t="shared" si="334"/>
        <v/>
      </c>
      <c r="BJ142" s="59">
        <f t="shared" si="334"/>
        <v>0</v>
      </c>
      <c r="BK142" s="59">
        <f t="shared" si="334"/>
        <v>0.25</v>
      </c>
      <c r="BL142" s="59">
        <f t="shared" si="334"/>
        <v>0.5</v>
      </c>
      <c r="BM142" s="59">
        <f t="shared" si="334"/>
        <v>0.75</v>
      </c>
      <c r="BN142" s="59">
        <f t="shared" si="334"/>
        <v>1</v>
      </c>
      <c r="BO142" s="59">
        <f t="shared" si="334"/>
        <v>1.25</v>
      </c>
      <c r="BP142" s="59">
        <f t="shared" si="334"/>
        <v>1.5</v>
      </c>
      <c r="BQ142" s="59">
        <f t="shared" si="334"/>
        <v>1.75</v>
      </c>
      <c r="BR142" s="59">
        <f t="shared" si="334"/>
        <v>2</v>
      </c>
      <c r="BS142" s="59">
        <f t="shared" si="334"/>
        <v>2.25</v>
      </c>
      <c r="BT142" s="59">
        <f t="shared" si="334"/>
        <v>2.5</v>
      </c>
      <c r="BU142" s="59">
        <f t="shared" ref="BU142:DA142" si="335">IF(OR(BU140=0,BU140="***"),"",IF(BU$43&lt;22.25,"",IF(BU$43&gt;29,BT142,SUM(BT142,BU140,-BT140))))</f>
        <v>2.75</v>
      </c>
      <c r="BV142" s="59">
        <f t="shared" si="335"/>
        <v>3</v>
      </c>
      <c r="BW142" s="59">
        <f t="shared" si="335"/>
        <v>3.25</v>
      </c>
      <c r="BX142" s="59">
        <f t="shared" si="335"/>
        <v>3.5</v>
      </c>
      <c r="BY142" s="59">
        <f t="shared" si="335"/>
        <v>3.75</v>
      </c>
      <c r="BZ142" s="59">
        <f t="shared" si="335"/>
        <v>4</v>
      </c>
      <c r="CA142" s="59">
        <f t="shared" si="335"/>
        <v>4.25</v>
      </c>
      <c r="CB142" s="59">
        <f t="shared" si="335"/>
        <v>4.25</v>
      </c>
      <c r="CC142" s="59">
        <f t="shared" si="335"/>
        <v>4.25</v>
      </c>
      <c r="CD142" s="59">
        <f t="shared" si="335"/>
        <v>4.5</v>
      </c>
      <c r="CE142" s="59">
        <f t="shared" si="335"/>
        <v>4.75</v>
      </c>
      <c r="CF142" s="59">
        <f t="shared" si="335"/>
        <v>5</v>
      </c>
      <c r="CG142" s="59">
        <f t="shared" si="335"/>
        <v>5.25</v>
      </c>
      <c r="CH142" s="59">
        <f t="shared" si="335"/>
        <v>5.5</v>
      </c>
      <c r="CI142" s="59">
        <f t="shared" si="335"/>
        <v>5.75</v>
      </c>
      <c r="CJ142" s="59">
        <f t="shared" si="335"/>
        <v>6</v>
      </c>
      <c r="CK142" s="59">
        <f t="shared" si="335"/>
        <v>6.25</v>
      </c>
      <c r="CL142" s="59">
        <f t="shared" si="335"/>
        <v>6.25</v>
      </c>
      <c r="CM142" s="59">
        <f t="shared" si="335"/>
        <v>6.25</v>
      </c>
      <c r="CN142" s="59">
        <f t="shared" si="335"/>
        <v>6.25</v>
      </c>
      <c r="CO142" s="59">
        <f t="shared" si="335"/>
        <v>6.25</v>
      </c>
      <c r="CP142" s="59">
        <f t="shared" si="335"/>
        <v>6.25</v>
      </c>
      <c r="CQ142" s="59">
        <f t="shared" si="335"/>
        <v>6.25</v>
      </c>
      <c r="CR142" s="59">
        <f t="shared" si="335"/>
        <v>6.25</v>
      </c>
      <c r="CS142" s="59">
        <f t="shared" si="335"/>
        <v>6.25</v>
      </c>
      <c r="CT142" s="59">
        <f t="shared" si="335"/>
        <v>6.25</v>
      </c>
      <c r="CU142" s="59">
        <f t="shared" si="335"/>
        <v>6.25</v>
      </c>
      <c r="CV142" s="59">
        <f t="shared" si="335"/>
        <v>6.25</v>
      </c>
      <c r="CW142" s="59">
        <f t="shared" si="335"/>
        <v>6.25</v>
      </c>
      <c r="CX142" s="59">
        <f t="shared" si="335"/>
        <v>6.25</v>
      </c>
      <c r="CY142" s="59">
        <f t="shared" si="335"/>
        <v>6.25</v>
      </c>
      <c r="CZ142" s="59">
        <f t="shared" si="335"/>
        <v>6.25</v>
      </c>
      <c r="DA142" s="59">
        <f t="shared" si="335"/>
        <v>6.25</v>
      </c>
      <c r="DB142" s="110"/>
    </row>
    <row r="143" spans="2:106" ht="14.1" customHeight="1">
      <c r="B143" s="61">
        <f>ROUND((DAY(D143)*24*60+HOUR(D143)*60+MINUTE(D143))/60,2)</f>
        <v>17</v>
      </c>
      <c r="C143" s="62">
        <f>ROUND((DAY(F143)*24*60+HOUR(F143)*60+MINUTE(F143))/60,2)</f>
        <v>25.75</v>
      </c>
      <c r="D143" s="63">
        <f>D140+TIME(0,15,0)</f>
        <v>0.70833333333333282</v>
      </c>
      <c r="E143" s="64" t="s">
        <v>96</v>
      </c>
      <c r="F143" s="65">
        <f>F140+TIME(0,15,0)</f>
        <v>1.0729166666666663</v>
      </c>
      <c r="G143" s="66" t="s">
        <v>43</v>
      </c>
      <c r="H143" s="67">
        <f t="shared" si="297"/>
        <v>97</v>
      </c>
      <c r="I143" s="71" t="str">
        <f t="shared" ref="I143:BT143" si="336">IF(I$43&lt;$B143,"***",IF(I$43=$B143,0,IF(I$42=1,H143,H143+0.25)))</f>
        <v>***</v>
      </c>
      <c r="J143" s="68" t="str">
        <f t="shared" si="336"/>
        <v>***</v>
      </c>
      <c r="K143" s="68" t="str">
        <f t="shared" si="336"/>
        <v>***</v>
      </c>
      <c r="L143" s="68" t="str">
        <f t="shared" si="336"/>
        <v>***</v>
      </c>
      <c r="M143" s="68" t="str">
        <f t="shared" si="336"/>
        <v>***</v>
      </c>
      <c r="N143" s="68" t="str">
        <f t="shared" si="336"/>
        <v>***</v>
      </c>
      <c r="O143" s="68" t="str">
        <f t="shared" si="336"/>
        <v>***</v>
      </c>
      <c r="P143" s="68" t="str">
        <f t="shared" si="336"/>
        <v>***</v>
      </c>
      <c r="Q143" s="68" t="str">
        <f t="shared" si="336"/>
        <v>***</v>
      </c>
      <c r="R143" s="68" t="str">
        <f t="shared" si="336"/>
        <v>***</v>
      </c>
      <c r="S143" s="68" t="str">
        <f t="shared" si="336"/>
        <v>***</v>
      </c>
      <c r="T143" s="68" t="str">
        <f t="shared" si="336"/>
        <v>***</v>
      </c>
      <c r="U143" s="68" t="str">
        <f t="shared" si="336"/>
        <v>***</v>
      </c>
      <c r="V143" s="68" t="str">
        <f t="shared" si="336"/>
        <v>***</v>
      </c>
      <c r="W143" s="68" t="str">
        <f t="shared" si="336"/>
        <v>***</v>
      </c>
      <c r="X143" s="68" t="str">
        <f t="shared" si="336"/>
        <v>***</v>
      </c>
      <c r="Y143" s="68" t="str">
        <f t="shared" si="336"/>
        <v>***</v>
      </c>
      <c r="Z143" s="68" t="str">
        <f t="shared" si="336"/>
        <v>***</v>
      </c>
      <c r="AA143" s="68" t="str">
        <f t="shared" si="336"/>
        <v>***</v>
      </c>
      <c r="AB143" s="68" t="str">
        <f t="shared" si="336"/>
        <v>***</v>
      </c>
      <c r="AC143" s="68" t="str">
        <f t="shared" si="336"/>
        <v>***</v>
      </c>
      <c r="AD143" s="68" t="str">
        <f t="shared" si="336"/>
        <v>***</v>
      </c>
      <c r="AE143" s="68" t="str">
        <f t="shared" si="336"/>
        <v>***</v>
      </c>
      <c r="AF143" s="68" t="str">
        <f t="shared" si="336"/>
        <v>***</v>
      </c>
      <c r="AG143" s="68" t="str">
        <f t="shared" si="336"/>
        <v>***</v>
      </c>
      <c r="AH143" s="68" t="str">
        <f t="shared" si="336"/>
        <v>***</v>
      </c>
      <c r="AI143" s="68" t="str">
        <f t="shared" si="336"/>
        <v>***</v>
      </c>
      <c r="AJ143" s="68" t="str">
        <f t="shared" si="336"/>
        <v>***</v>
      </c>
      <c r="AK143" s="68" t="str">
        <f t="shared" si="336"/>
        <v>***</v>
      </c>
      <c r="AL143" s="68" t="str">
        <f t="shared" si="336"/>
        <v>***</v>
      </c>
      <c r="AM143" s="68" t="str">
        <f t="shared" si="336"/>
        <v>***</v>
      </c>
      <c r="AN143" s="68" t="str">
        <f t="shared" si="336"/>
        <v>***</v>
      </c>
      <c r="AO143" s="68">
        <f t="shared" si="336"/>
        <v>0</v>
      </c>
      <c r="AP143" s="68">
        <f t="shared" si="336"/>
        <v>0.25</v>
      </c>
      <c r="AQ143" s="68">
        <f t="shared" si="336"/>
        <v>0.5</v>
      </c>
      <c r="AR143" s="68">
        <f t="shared" si="336"/>
        <v>0.75</v>
      </c>
      <c r="AS143" s="68">
        <f t="shared" si="336"/>
        <v>0.75</v>
      </c>
      <c r="AT143" s="68">
        <f t="shared" si="336"/>
        <v>1</v>
      </c>
      <c r="AU143" s="68">
        <f t="shared" si="336"/>
        <v>1.25</v>
      </c>
      <c r="AV143" s="68">
        <f t="shared" si="336"/>
        <v>1.5</v>
      </c>
      <c r="AW143" s="68">
        <f t="shared" si="336"/>
        <v>1.75</v>
      </c>
      <c r="AX143" s="68">
        <f t="shared" si="336"/>
        <v>2</v>
      </c>
      <c r="AY143" s="68">
        <f t="shared" si="336"/>
        <v>2.25</v>
      </c>
      <c r="AZ143" s="68">
        <f t="shared" si="336"/>
        <v>2.25</v>
      </c>
      <c r="BA143" s="68">
        <f t="shared" si="336"/>
        <v>2.25</v>
      </c>
      <c r="BB143" s="68">
        <f t="shared" si="336"/>
        <v>2.5</v>
      </c>
      <c r="BC143" s="68">
        <f t="shared" si="336"/>
        <v>2.75</v>
      </c>
      <c r="BD143" s="68">
        <f t="shared" si="336"/>
        <v>3</v>
      </c>
      <c r="BE143" s="68">
        <f t="shared" si="336"/>
        <v>3.25</v>
      </c>
      <c r="BF143" s="68">
        <f t="shared" si="336"/>
        <v>3.5</v>
      </c>
      <c r="BG143" s="68">
        <f t="shared" si="336"/>
        <v>3.75</v>
      </c>
      <c r="BH143" s="68">
        <f t="shared" si="336"/>
        <v>4</v>
      </c>
      <c r="BI143" s="69">
        <f t="shared" si="336"/>
        <v>4.25</v>
      </c>
      <c r="BJ143" s="68">
        <f t="shared" si="336"/>
        <v>4.25</v>
      </c>
      <c r="BK143" s="68">
        <f t="shared" si="336"/>
        <v>4.5</v>
      </c>
      <c r="BL143" s="68">
        <f t="shared" si="336"/>
        <v>4.75</v>
      </c>
      <c r="BM143" s="68">
        <f t="shared" si="336"/>
        <v>5</v>
      </c>
      <c r="BN143" s="68">
        <f t="shared" si="336"/>
        <v>5.25</v>
      </c>
      <c r="BO143" s="68">
        <f t="shared" si="336"/>
        <v>5.5</v>
      </c>
      <c r="BP143" s="68">
        <f t="shared" si="336"/>
        <v>5.75</v>
      </c>
      <c r="BQ143" s="68">
        <f t="shared" si="336"/>
        <v>6</v>
      </c>
      <c r="BR143" s="68">
        <f t="shared" si="336"/>
        <v>6.25</v>
      </c>
      <c r="BS143" s="68">
        <f t="shared" si="336"/>
        <v>6.5</v>
      </c>
      <c r="BT143" s="68">
        <f t="shared" si="336"/>
        <v>6.75</v>
      </c>
      <c r="BU143" s="68">
        <f t="shared" ref="BU143:DA143" si="337">IF(BU$43&lt;$B143,"***",IF(BU$43=$B143,0,IF(BU$42=1,BT143,BT143+0.25)))</f>
        <v>7</v>
      </c>
      <c r="BV143" s="68">
        <f t="shared" si="337"/>
        <v>7.25</v>
      </c>
      <c r="BW143" s="68">
        <f t="shared" si="337"/>
        <v>7.5</v>
      </c>
      <c r="BX143" s="68">
        <f t="shared" si="337"/>
        <v>7.75</v>
      </c>
      <c r="BY143" s="68">
        <f t="shared" si="337"/>
        <v>8</v>
      </c>
      <c r="BZ143" s="68">
        <f t="shared" si="337"/>
        <v>8.25</v>
      </c>
      <c r="CA143" s="68">
        <f t="shared" si="337"/>
        <v>8.5</v>
      </c>
      <c r="CB143" s="68">
        <f t="shared" si="337"/>
        <v>8.5</v>
      </c>
      <c r="CC143" s="68">
        <f t="shared" si="337"/>
        <v>8.5</v>
      </c>
      <c r="CD143" s="68">
        <f t="shared" si="337"/>
        <v>8.75</v>
      </c>
      <c r="CE143" s="68">
        <f t="shared" si="337"/>
        <v>9</v>
      </c>
      <c r="CF143" s="68">
        <f t="shared" si="337"/>
        <v>9.25</v>
      </c>
      <c r="CG143" s="68">
        <f t="shared" si="337"/>
        <v>9.5</v>
      </c>
      <c r="CH143" s="68">
        <f t="shared" si="337"/>
        <v>9.75</v>
      </c>
      <c r="CI143" s="68">
        <f t="shared" si="337"/>
        <v>10</v>
      </c>
      <c r="CJ143" s="68">
        <f t="shared" si="337"/>
        <v>10.25</v>
      </c>
      <c r="CK143" s="68">
        <f t="shared" si="337"/>
        <v>10.5</v>
      </c>
      <c r="CL143" s="68">
        <f t="shared" si="337"/>
        <v>10.75</v>
      </c>
      <c r="CM143" s="68">
        <f t="shared" si="337"/>
        <v>11</v>
      </c>
      <c r="CN143" s="68">
        <f t="shared" si="337"/>
        <v>11.25</v>
      </c>
      <c r="CO143" s="68">
        <f t="shared" si="337"/>
        <v>11.5</v>
      </c>
      <c r="CP143" s="68">
        <f t="shared" si="337"/>
        <v>11.75</v>
      </c>
      <c r="CQ143" s="68">
        <f t="shared" si="337"/>
        <v>12</v>
      </c>
      <c r="CR143" s="68">
        <f t="shared" si="337"/>
        <v>12.25</v>
      </c>
      <c r="CS143" s="68">
        <f t="shared" si="337"/>
        <v>12.5</v>
      </c>
      <c r="CT143" s="68">
        <f t="shared" si="337"/>
        <v>12.75</v>
      </c>
      <c r="CU143" s="68">
        <f t="shared" si="337"/>
        <v>13</v>
      </c>
      <c r="CV143" s="68">
        <f t="shared" si="337"/>
        <v>13.25</v>
      </c>
      <c r="CW143" s="68">
        <f t="shared" si="337"/>
        <v>13.5</v>
      </c>
      <c r="CX143" s="68">
        <f t="shared" si="337"/>
        <v>13.75</v>
      </c>
      <c r="CY143" s="68">
        <f t="shared" si="337"/>
        <v>14</v>
      </c>
      <c r="CZ143" s="68">
        <f t="shared" si="337"/>
        <v>14</v>
      </c>
      <c r="DA143" s="68">
        <f t="shared" si="337"/>
        <v>14</v>
      </c>
      <c r="DB143" s="111"/>
    </row>
    <row r="144" spans="2:106" ht="14.1" customHeight="1">
      <c r="B144" s="31"/>
      <c r="C144" s="32"/>
      <c r="D144" s="33"/>
      <c r="E144" s="4"/>
      <c r="F144" s="34"/>
      <c r="G144" s="5" t="s">
        <v>32</v>
      </c>
      <c r="H144" s="35">
        <f t="shared" si="297"/>
        <v>98</v>
      </c>
      <c r="I144" s="54" t="str">
        <f t="shared" ref="I144:AN144" si="338">IF(I143="***","",IF(I143&gt;$G$45,INT((I143-$G$45)/0.25)*0.25,0))</f>
        <v/>
      </c>
      <c r="J144" s="30" t="str">
        <f t="shared" si="338"/>
        <v/>
      </c>
      <c r="K144" s="30" t="str">
        <f t="shared" si="338"/>
        <v/>
      </c>
      <c r="L144" s="30" t="str">
        <f t="shared" si="338"/>
        <v/>
      </c>
      <c r="M144" s="30" t="str">
        <f t="shared" si="338"/>
        <v/>
      </c>
      <c r="N144" s="30" t="str">
        <f t="shared" si="338"/>
        <v/>
      </c>
      <c r="O144" s="30" t="str">
        <f t="shared" si="338"/>
        <v/>
      </c>
      <c r="P144" s="30" t="str">
        <f t="shared" si="338"/>
        <v/>
      </c>
      <c r="Q144" s="30" t="str">
        <f t="shared" si="338"/>
        <v/>
      </c>
      <c r="R144" s="30" t="str">
        <f t="shared" si="338"/>
        <v/>
      </c>
      <c r="S144" s="30" t="str">
        <f t="shared" si="338"/>
        <v/>
      </c>
      <c r="T144" s="30" t="str">
        <f t="shared" si="338"/>
        <v/>
      </c>
      <c r="U144" s="30" t="str">
        <f t="shared" si="338"/>
        <v/>
      </c>
      <c r="V144" s="30" t="str">
        <f t="shared" si="338"/>
        <v/>
      </c>
      <c r="W144" s="30" t="str">
        <f t="shared" si="338"/>
        <v/>
      </c>
      <c r="X144" s="30" t="str">
        <f t="shared" si="338"/>
        <v/>
      </c>
      <c r="Y144" s="30" t="str">
        <f t="shared" si="338"/>
        <v/>
      </c>
      <c r="Z144" s="30" t="str">
        <f t="shared" si="338"/>
        <v/>
      </c>
      <c r="AA144" s="30" t="str">
        <f t="shared" si="338"/>
        <v/>
      </c>
      <c r="AB144" s="30" t="str">
        <f t="shared" si="338"/>
        <v/>
      </c>
      <c r="AC144" s="30" t="str">
        <f t="shared" si="338"/>
        <v/>
      </c>
      <c r="AD144" s="30" t="str">
        <f t="shared" si="338"/>
        <v/>
      </c>
      <c r="AE144" s="30" t="str">
        <f t="shared" si="338"/>
        <v/>
      </c>
      <c r="AF144" s="30" t="str">
        <f t="shared" si="338"/>
        <v/>
      </c>
      <c r="AG144" s="30" t="str">
        <f t="shared" si="338"/>
        <v/>
      </c>
      <c r="AH144" s="30" t="str">
        <f t="shared" si="338"/>
        <v/>
      </c>
      <c r="AI144" s="30" t="str">
        <f t="shared" si="338"/>
        <v/>
      </c>
      <c r="AJ144" s="30" t="str">
        <f t="shared" si="338"/>
        <v/>
      </c>
      <c r="AK144" s="30" t="str">
        <f t="shared" si="338"/>
        <v/>
      </c>
      <c r="AL144" s="30" t="str">
        <f t="shared" si="338"/>
        <v/>
      </c>
      <c r="AM144" s="30" t="str">
        <f t="shared" si="338"/>
        <v/>
      </c>
      <c r="AN144" s="30" t="str">
        <f t="shared" si="338"/>
        <v/>
      </c>
      <c r="AO144" s="30">
        <f t="shared" ref="AO144:BT144" si="339">IF(AO143="***","",IF(AO143&gt;$G$45,INT((AO143-$G$45)/0.25)*0.25,0))</f>
        <v>0</v>
      </c>
      <c r="AP144" s="30">
        <f t="shared" si="339"/>
        <v>0</v>
      </c>
      <c r="AQ144" s="30">
        <f t="shared" si="339"/>
        <v>0</v>
      </c>
      <c r="AR144" s="30">
        <f t="shared" si="339"/>
        <v>0</v>
      </c>
      <c r="AS144" s="30">
        <f t="shared" si="339"/>
        <v>0</v>
      </c>
      <c r="AT144" s="30">
        <f t="shared" si="339"/>
        <v>0</v>
      </c>
      <c r="AU144" s="30">
        <f t="shared" si="339"/>
        <v>0</v>
      </c>
      <c r="AV144" s="30">
        <f t="shared" si="339"/>
        <v>0</v>
      </c>
      <c r="AW144" s="30">
        <f t="shared" si="339"/>
        <v>0</v>
      </c>
      <c r="AX144" s="30">
        <f t="shared" si="339"/>
        <v>0</v>
      </c>
      <c r="AY144" s="30">
        <f t="shared" si="339"/>
        <v>0</v>
      </c>
      <c r="AZ144" s="30">
        <f t="shared" si="339"/>
        <v>0</v>
      </c>
      <c r="BA144" s="30">
        <f t="shared" si="339"/>
        <v>0</v>
      </c>
      <c r="BB144" s="30">
        <f t="shared" si="339"/>
        <v>0</v>
      </c>
      <c r="BC144" s="30">
        <f t="shared" si="339"/>
        <v>0</v>
      </c>
      <c r="BD144" s="30">
        <f t="shared" si="339"/>
        <v>0</v>
      </c>
      <c r="BE144" s="30">
        <f t="shared" si="339"/>
        <v>0</v>
      </c>
      <c r="BF144" s="30">
        <f t="shared" si="339"/>
        <v>0</v>
      </c>
      <c r="BG144" s="30">
        <f t="shared" si="339"/>
        <v>0</v>
      </c>
      <c r="BH144" s="30">
        <f t="shared" si="339"/>
        <v>0</v>
      </c>
      <c r="BI144" s="45">
        <f t="shared" si="339"/>
        <v>0</v>
      </c>
      <c r="BJ144" s="30">
        <f t="shared" si="339"/>
        <v>0</v>
      </c>
      <c r="BK144" s="30">
        <f t="shared" si="339"/>
        <v>0</v>
      </c>
      <c r="BL144" s="30">
        <f t="shared" si="339"/>
        <v>0</v>
      </c>
      <c r="BM144" s="30">
        <f t="shared" si="339"/>
        <v>0</v>
      </c>
      <c r="BN144" s="30">
        <f t="shared" si="339"/>
        <v>0</v>
      </c>
      <c r="BO144" s="30">
        <f t="shared" si="339"/>
        <v>0</v>
      </c>
      <c r="BP144" s="30">
        <f t="shared" si="339"/>
        <v>0</v>
      </c>
      <c r="BQ144" s="30">
        <f t="shared" si="339"/>
        <v>0</v>
      </c>
      <c r="BR144" s="30">
        <f t="shared" si="339"/>
        <v>0</v>
      </c>
      <c r="BS144" s="30">
        <f t="shared" si="339"/>
        <v>0</v>
      </c>
      <c r="BT144" s="30">
        <f t="shared" si="339"/>
        <v>0</v>
      </c>
      <c r="BU144" s="30">
        <f t="shared" ref="BU144:CZ144" si="340">IF(BU143="***","",IF(BU143&gt;$G$45,INT((BU143-$G$45)/0.25)*0.25,0))</f>
        <v>0</v>
      </c>
      <c r="BV144" s="30">
        <f t="shared" si="340"/>
        <v>0</v>
      </c>
      <c r="BW144" s="30">
        <f t="shared" si="340"/>
        <v>0</v>
      </c>
      <c r="BX144" s="30">
        <f t="shared" si="340"/>
        <v>0</v>
      </c>
      <c r="BY144" s="30">
        <f t="shared" si="340"/>
        <v>0.25</v>
      </c>
      <c r="BZ144" s="30">
        <f t="shared" si="340"/>
        <v>0.5</v>
      </c>
      <c r="CA144" s="30">
        <f t="shared" si="340"/>
        <v>0.75</v>
      </c>
      <c r="CB144" s="30">
        <f t="shared" si="340"/>
        <v>0.75</v>
      </c>
      <c r="CC144" s="30">
        <f t="shared" si="340"/>
        <v>0.75</v>
      </c>
      <c r="CD144" s="30">
        <f t="shared" si="340"/>
        <v>1</v>
      </c>
      <c r="CE144" s="30">
        <f t="shared" si="340"/>
        <v>1.25</v>
      </c>
      <c r="CF144" s="30">
        <f t="shared" si="340"/>
        <v>1.5</v>
      </c>
      <c r="CG144" s="30">
        <f t="shared" si="340"/>
        <v>1.75</v>
      </c>
      <c r="CH144" s="30">
        <f t="shared" si="340"/>
        <v>2</v>
      </c>
      <c r="CI144" s="30">
        <f t="shared" si="340"/>
        <v>2.25</v>
      </c>
      <c r="CJ144" s="30">
        <f t="shared" si="340"/>
        <v>2.5</v>
      </c>
      <c r="CK144" s="30">
        <f t="shared" si="340"/>
        <v>2.75</v>
      </c>
      <c r="CL144" s="30">
        <f t="shared" si="340"/>
        <v>3</v>
      </c>
      <c r="CM144" s="30">
        <f t="shared" si="340"/>
        <v>3.25</v>
      </c>
      <c r="CN144" s="30">
        <f t="shared" si="340"/>
        <v>3.5</v>
      </c>
      <c r="CO144" s="30">
        <f t="shared" si="340"/>
        <v>3.75</v>
      </c>
      <c r="CP144" s="30">
        <f t="shared" si="340"/>
        <v>4</v>
      </c>
      <c r="CQ144" s="30">
        <f t="shared" si="340"/>
        <v>4.25</v>
      </c>
      <c r="CR144" s="30">
        <f t="shared" si="340"/>
        <v>4.5</v>
      </c>
      <c r="CS144" s="30">
        <f t="shared" si="340"/>
        <v>4.75</v>
      </c>
      <c r="CT144" s="30">
        <f t="shared" si="340"/>
        <v>5</v>
      </c>
      <c r="CU144" s="30">
        <f t="shared" si="340"/>
        <v>5.25</v>
      </c>
      <c r="CV144" s="30">
        <f t="shared" si="340"/>
        <v>5.5</v>
      </c>
      <c r="CW144" s="30">
        <f t="shared" si="340"/>
        <v>5.75</v>
      </c>
      <c r="CX144" s="30">
        <f t="shared" si="340"/>
        <v>6</v>
      </c>
      <c r="CY144" s="30">
        <f t="shared" si="340"/>
        <v>6.25</v>
      </c>
      <c r="CZ144" s="30">
        <f t="shared" si="340"/>
        <v>6.25</v>
      </c>
      <c r="DA144" s="30">
        <f>IF(DA143="***","",IF(DA143&gt;$G$45,INT((DA143-$G$45)/0.25)*0.25,0))</f>
        <v>6.25</v>
      </c>
      <c r="DB144" s="109"/>
    </row>
    <row r="145" spans="2:106" ht="14.1" customHeight="1">
      <c r="B145" s="55"/>
      <c r="C145" s="56"/>
      <c r="D145" s="33"/>
      <c r="E145" s="4"/>
      <c r="F145" s="34"/>
      <c r="G145" s="57" t="s">
        <v>33</v>
      </c>
      <c r="H145" s="58">
        <f t="shared" si="297"/>
        <v>99</v>
      </c>
      <c r="I145" s="70" t="str">
        <f t="shared" ref="I145:AN145" si="341">IF(OR(I143=0,I143="***"),"",IF(I$43&lt;22.25,"",IF(I$43&gt;29,H145,SUM(H145,I143,-H143))))</f>
        <v/>
      </c>
      <c r="J145" s="59" t="str">
        <f t="shared" si="341"/>
        <v/>
      </c>
      <c r="K145" s="59" t="str">
        <f t="shared" si="341"/>
        <v/>
      </c>
      <c r="L145" s="59" t="str">
        <f t="shared" si="341"/>
        <v/>
      </c>
      <c r="M145" s="59" t="str">
        <f t="shared" si="341"/>
        <v/>
      </c>
      <c r="N145" s="59" t="str">
        <f t="shared" si="341"/>
        <v/>
      </c>
      <c r="O145" s="59" t="str">
        <f t="shared" si="341"/>
        <v/>
      </c>
      <c r="P145" s="59" t="str">
        <f t="shared" si="341"/>
        <v/>
      </c>
      <c r="Q145" s="59" t="str">
        <f t="shared" si="341"/>
        <v/>
      </c>
      <c r="R145" s="59" t="str">
        <f t="shared" si="341"/>
        <v/>
      </c>
      <c r="S145" s="59" t="str">
        <f t="shared" si="341"/>
        <v/>
      </c>
      <c r="T145" s="59" t="str">
        <f t="shared" si="341"/>
        <v/>
      </c>
      <c r="U145" s="59" t="str">
        <f t="shared" si="341"/>
        <v/>
      </c>
      <c r="V145" s="59" t="str">
        <f t="shared" si="341"/>
        <v/>
      </c>
      <c r="W145" s="59" t="str">
        <f t="shared" si="341"/>
        <v/>
      </c>
      <c r="X145" s="59" t="str">
        <f t="shared" si="341"/>
        <v/>
      </c>
      <c r="Y145" s="59" t="str">
        <f t="shared" si="341"/>
        <v/>
      </c>
      <c r="Z145" s="59" t="str">
        <f t="shared" si="341"/>
        <v/>
      </c>
      <c r="AA145" s="59" t="str">
        <f t="shared" si="341"/>
        <v/>
      </c>
      <c r="AB145" s="59" t="str">
        <f t="shared" si="341"/>
        <v/>
      </c>
      <c r="AC145" s="59" t="str">
        <f t="shared" si="341"/>
        <v/>
      </c>
      <c r="AD145" s="59" t="str">
        <f t="shared" si="341"/>
        <v/>
      </c>
      <c r="AE145" s="59" t="str">
        <f t="shared" si="341"/>
        <v/>
      </c>
      <c r="AF145" s="59" t="str">
        <f t="shared" si="341"/>
        <v/>
      </c>
      <c r="AG145" s="59" t="str">
        <f t="shared" si="341"/>
        <v/>
      </c>
      <c r="AH145" s="59" t="str">
        <f t="shared" si="341"/>
        <v/>
      </c>
      <c r="AI145" s="59" t="str">
        <f t="shared" si="341"/>
        <v/>
      </c>
      <c r="AJ145" s="59" t="str">
        <f t="shared" si="341"/>
        <v/>
      </c>
      <c r="AK145" s="59" t="str">
        <f t="shared" si="341"/>
        <v/>
      </c>
      <c r="AL145" s="59" t="str">
        <f t="shared" si="341"/>
        <v/>
      </c>
      <c r="AM145" s="59" t="str">
        <f t="shared" si="341"/>
        <v/>
      </c>
      <c r="AN145" s="59" t="str">
        <f t="shared" si="341"/>
        <v/>
      </c>
      <c r="AO145" s="59" t="str">
        <f t="shared" ref="AO145:BT145" si="342">IF(OR(AO143=0,AO143="***"),"",IF(AO$43&lt;22.25,"",IF(AO$43&gt;29,AN145,SUM(AN145,AO143,-AN143))))</f>
        <v/>
      </c>
      <c r="AP145" s="59" t="str">
        <f t="shared" si="342"/>
        <v/>
      </c>
      <c r="AQ145" s="59" t="str">
        <f t="shared" si="342"/>
        <v/>
      </c>
      <c r="AR145" s="59" t="str">
        <f t="shared" si="342"/>
        <v/>
      </c>
      <c r="AS145" s="59" t="str">
        <f t="shared" si="342"/>
        <v/>
      </c>
      <c r="AT145" s="59" t="str">
        <f t="shared" si="342"/>
        <v/>
      </c>
      <c r="AU145" s="59" t="str">
        <f t="shared" si="342"/>
        <v/>
      </c>
      <c r="AV145" s="59" t="str">
        <f t="shared" si="342"/>
        <v/>
      </c>
      <c r="AW145" s="59" t="str">
        <f t="shared" si="342"/>
        <v/>
      </c>
      <c r="AX145" s="59" t="str">
        <f t="shared" si="342"/>
        <v/>
      </c>
      <c r="AY145" s="59" t="str">
        <f t="shared" si="342"/>
        <v/>
      </c>
      <c r="AZ145" s="59" t="str">
        <f t="shared" si="342"/>
        <v/>
      </c>
      <c r="BA145" s="59" t="str">
        <f t="shared" si="342"/>
        <v/>
      </c>
      <c r="BB145" s="59" t="str">
        <f t="shared" si="342"/>
        <v/>
      </c>
      <c r="BC145" s="59" t="str">
        <f t="shared" si="342"/>
        <v/>
      </c>
      <c r="BD145" s="59" t="str">
        <f t="shared" si="342"/>
        <v/>
      </c>
      <c r="BE145" s="59" t="str">
        <f t="shared" si="342"/>
        <v/>
      </c>
      <c r="BF145" s="59" t="str">
        <f t="shared" si="342"/>
        <v/>
      </c>
      <c r="BG145" s="59" t="str">
        <f t="shared" si="342"/>
        <v/>
      </c>
      <c r="BH145" s="59" t="str">
        <f t="shared" si="342"/>
        <v/>
      </c>
      <c r="BI145" s="60" t="str">
        <f t="shared" si="342"/>
        <v/>
      </c>
      <c r="BJ145" s="59">
        <f t="shared" si="342"/>
        <v>0</v>
      </c>
      <c r="BK145" s="59">
        <f t="shared" si="342"/>
        <v>0.25</v>
      </c>
      <c r="BL145" s="59">
        <f t="shared" si="342"/>
        <v>0.5</v>
      </c>
      <c r="BM145" s="59">
        <f t="shared" si="342"/>
        <v>0.75</v>
      </c>
      <c r="BN145" s="59">
        <f t="shared" si="342"/>
        <v>1</v>
      </c>
      <c r="BO145" s="59">
        <f t="shared" si="342"/>
        <v>1.25</v>
      </c>
      <c r="BP145" s="59">
        <f t="shared" si="342"/>
        <v>1.5</v>
      </c>
      <c r="BQ145" s="59">
        <f t="shared" si="342"/>
        <v>1.75</v>
      </c>
      <c r="BR145" s="59">
        <f t="shared" si="342"/>
        <v>2</v>
      </c>
      <c r="BS145" s="59">
        <f t="shared" si="342"/>
        <v>2.25</v>
      </c>
      <c r="BT145" s="59">
        <f t="shared" si="342"/>
        <v>2.5</v>
      </c>
      <c r="BU145" s="59">
        <f t="shared" ref="BU145:DA145" si="343">IF(OR(BU143=0,BU143="***"),"",IF(BU$43&lt;22.25,"",IF(BU$43&gt;29,BT145,SUM(BT145,BU143,-BT143))))</f>
        <v>2.75</v>
      </c>
      <c r="BV145" s="59">
        <f t="shared" si="343"/>
        <v>3</v>
      </c>
      <c r="BW145" s="59">
        <f t="shared" si="343"/>
        <v>3.25</v>
      </c>
      <c r="BX145" s="59">
        <f t="shared" si="343"/>
        <v>3.5</v>
      </c>
      <c r="BY145" s="59">
        <f t="shared" si="343"/>
        <v>3.75</v>
      </c>
      <c r="BZ145" s="59">
        <f t="shared" si="343"/>
        <v>4</v>
      </c>
      <c r="CA145" s="59">
        <f t="shared" si="343"/>
        <v>4.25</v>
      </c>
      <c r="CB145" s="59">
        <f t="shared" si="343"/>
        <v>4.25</v>
      </c>
      <c r="CC145" s="59">
        <f t="shared" si="343"/>
        <v>4.25</v>
      </c>
      <c r="CD145" s="59">
        <f t="shared" si="343"/>
        <v>4.5</v>
      </c>
      <c r="CE145" s="59">
        <f t="shared" si="343"/>
        <v>4.75</v>
      </c>
      <c r="CF145" s="59">
        <f t="shared" si="343"/>
        <v>5</v>
      </c>
      <c r="CG145" s="59">
        <f t="shared" si="343"/>
        <v>5.25</v>
      </c>
      <c r="CH145" s="59">
        <f t="shared" si="343"/>
        <v>5.5</v>
      </c>
      <c r="CI145" s="59">
        <f t="shared" si="343"/>
        <v>5.75</v>
      </c>
      <c r="CJ145" s="59">
        <f t="shared" si="343"/>
        <v>6</v>
      </c>
      <c r="CK145" s="59">
        <f t="shared" si="343"/>
        <v>6.25</v>
      </c>
      <c r="CL145" s="59">
        <f t="shared" si="343"/>
        <v>6.25</v>
      </c>
      <c r="CM145" s="59">
        <f t="shared" si="343"/>
        <v>6.25</v>
      </c>
      <c r="CN145" s="59">
        <f t="shared" si="343"/>
        <v>6.25</v>
      </c>
      <c r="CO145" s="59">
        <f t="shared" si="343"/>
        <v>6.25</v>
      </c>
      <c r="CP145" s="59">
        <f t="shared" si="343"/>
        <v>6.25</v>
      </c>
      <c r="CQ145" s="59">
        <f t="shared" si="343"/>
        <v>6.25</v>
      </c>
      <c r="CR145" s="59">
        <f t="shared" si="343"/>
        <v>6.25</v>
      </c>
      <c r="CS145" s="59">
        <f t="shared" si="343"/>
        <v>6.25</v>
      </c>
      <c r="CT145" s="59">
        <f t="shared" si="343"/>
        <v>6.25</v>
      </c>
      <c r="CU145" s="59">
        <f t="shared" si="343"/>
        <v>6.25</v>
      </c>
      <c r="CV145" s="59">
        <f t="shared" si="343"/>
        <v>6.25</v>
      </c>
      <c r="CW145" s="59">
        <f t="shared" si="343"/>
        <v>6.25</v>
      </c>
      <c r="CX145" s="59">
        <f t="shared" si="343"/>
        <v>6.25</v>
      </c>
      <c r="CY145" s="59">
        <f t="shared" si="343"/>
        <v>6.25</v>
      </c>
      <c r="CZ145" s="59">
        <f t="shared" si="343"/>
        <v>6.25</v>
      </c>
      <c r="DA145" s="59">
        <f t="shared" si="343"/>
        <v>6.25</v>
      </c>
      <c r="DB145" s="110"/>
    </row>
    <row r="146" spans="2:106" ht="14.1" customHeight="1">
      <c r="B146" s="61">
        <f>ROUND((DAY(D146)*24*60+HOUR(D146)*60+MINUTE(D146))/60,2)</f>
        <v>17.25</v>
      </c>
      <c r="C146" s="62">
        <f>ROUND((DAY(F146)*24*60+HOUR(F146)*60+MINUTE(F146))/60,2)</f>
        <v>26</v>
      </c>
      <c r="D146" s="63">
        <f>D143+TIME(0,15,0)</f>
        <v>0.71874999999999944</v>
      </c>
      <c r="E146" s="64" t="s">
        <v>96</v>
      </c>
      <c r="F146" s="65">
        <f>F143+TIME(0,15,0)</f>
        <v>1.083333333333333</v>
      </c>
      <c r="G146" s="66" t="s">
        <v>43</v>
      </c>
      <c r="H146" s="67">
        <f t="shared" si="297"/>
        <v>100</v>
      </c>
      <c r="I146" s="71" t="str">
        <f t="shared" ref="I146:BT146" si="344">IF(I$43&lt;$B146,"***",IF(I$43=$B146,0,IF(I$42=1,H146,H146+0.25)))</f>
        <v>***</v>
      </c>
      <c r="J146" s="68" t="str">
        <f t="shared" si="344"/>
        <v>***</v>
      </c>
      <c r="K146" s="68" t="str">
        <f t="shared" si="344"/>
        <v>***</v>
      </c>
      <c r="L146" s="68" t="str">
        <f t="shared" si="344"/>
        <v>***</v>
      </c>
      <c r="M146" s="68" t="str">
        <f t="shared" si="344"/>
        <v>***</v>
      </c>
      <c r="N146" s="68" t="str">
        <f t="shared" si="344"/>
        <v>***</v>
      </c>
      <c r="O146" s="68" t="str">
        <f t="shared" si="344"/>
        <v>***</v>
      </c>
      <c r="P146" s="68" t="str">
        <f t="shared" si="344"/>
        <v>***</v>
      </c>
      <c r="Q146" s="68" t="str">
        <f t="shared" si="344"/>
        <v>***</v>
      </c>
      <c r="R146" s="68" t="str">
        <f t="shared" si="344"/>
        <v>***</v>
      </c>
      <c r="S146" s="68" t="str">
        <f t="shared" si="344"/>
        <v>***</v>
      </c>
      <c r="T146" s="68" t="str">
        <f t="shared" si="344"/>
        <v>***</v>
      </c>
      <c r="U146" s="68" t="str">
        <f t="shared" si="344"/>
        <v>***</v>
      </c>
      <c r="V146" s="68" t="str">
        <f t="shared" si="344"/>
        <v>***</v>
      </c>
      <c r="W146" s="68" t="str">
        <f t="shared" si="344"/>
        <v>***</v>
      </c>
      <c r="X146" s="68" t="str">
        <f t="shared" si="344"/>
        <v>***</v>
      </c>
      <c r="Y146" s="68" t="str">
        <f t="shared" si="344"/>
        <v>***</v>
      </c>
      <c r="Z146" s="68" t="str">
        <f t="shared" si="344"/>
        <v>***</v>
      </c>
      <c r="AA146" s="68" t="str">
        <f t="shared" si="344"/>
        <v>***</v>
      </c>
      <c r="AB146" s="68" t="str">
        <f t="shared" si="344"/>
        <v>***</v>
      </c>
      <c r="AC146" s="68" t="str">
        <f t="shared" si="344"/>
        <v>***</v>
      </c>
      <c r="AD146" s="68" t="str">
        <f t="shared" si="344"/>
        <v>***</v>
      </c>
      <c r="AE146" s="68" t="str">
        <f t="shared" si="344"/>
        <v>***</v>
      </c>
      <c r="AF146" s="68" t="str">
        <f t="shared" si="344"/>
        <v>***</v>
      </c>
      <c r="AG146" s="68" t="str">
        <f t="shared" si="344"/>
        <v>***</v>
      </c>
      <c r="AH146" s="68" t="str">
        <f t="shared" si="344"/>
        <v>***</v>
      </c>
      <c r="AI146" s="68" t="str">
        <f t="shared" si="344"/>
        <v>***</v>
      </c>
      <c r="AJ146" s="68" t="str">
        <f t="shared" si="344"/>
        <v>***</v>
      </c>
      <c r="AK146" s="68" t="str">
        <f t="shared" si="344"/>
        <v>***</v>
      </c>
      <c r="AL146" s="68" t="str">
        <f t="shared" si="344"/>
        <v>***</v>
      </c>
      <c r="AM146" s="68" t="str">
        <f t="shared" si="344"/>
        <v>***</v>
      </c>
      <c r="AN146" s="68" t="str">
        <f t="shared" si="344"/>
        <v>***</v>
      </c>
      <c r="AO146" s="68" t="str">
        <f t="shared" si="344"/>
        <v>***</v>
      </c>
      <c r="AP146" s="68">
        <f t="shared" si="344"/>
        <v>0</v>
      </c>
      <c r="AQ146" s="68">
        <f t="shared" si="344"/>
        <v>0.25</v>
      </c>
      <c r="AR146" s="68">
        <f t="shared" si="344"/>
        <v>0.5</v>
      </c>
      <c r="AS146" s="68">
        <f t="shared" si="344"/>
        <v>0.5</v>
      </c>
      <c r="AT146" s="68">
        <f t="shared" si="344"/>
        <v>0.75</v>
      </c>
      <c r="AU146" s="68">
        <f t="shared" si="344"/>
        <v>1</v>
      </c>
      <c r="AV146" s="68">
        <f t="shared" si="344"/>
        <v>1.25</v>
      </c>
      <c r="AW146" s="68">
        <f t="shared" si="344"/>
        <v>1.5</v>
      </c>
      <c r="AX146" s="68">
        <f t="shared" si="344"/>
        <v>1.75</v>
      </c>
      <c r="AY146" s="68">
        <f t="shared" si="344"/>
        <v>2</v>
      </c>
      <c r="AZ146" s="68">
        <f t="shared" si="344"/>
        <v>2</v>
      </c>
      <c r="BA146" s="68">
        <f t="shared" si="344"/>
        <v>2</v>
      </c>
      <c r="BB146" s="68">
        <f t="shared" si="344"/>
        <v>2.25</v>
      </c>
      <c r="BC146" s="68">
        <f t="shared" si="344"/>
        <v>2.5</v>
      </c>
      <c r="BD146" s="68">
        <f t="shared" si="344"/>
        <v>2.75</v>
      </c>
      <c r="BE146" s="68">
        <f t="shared" si="344"/>
        <v>3</v>
      </c>
      <c r="BF146" s="68">
        <f t="shared" si="344"/>
        <v>3.25</v>
      </c>
      <c r="BG146" s="68">
        <f t="shared" si="344"/>
        <v>3.5</v>
      </c>
      <c r="BH146" s="68">
        <f t="shared" si="344"/>
        <v>3.75</v>
      </c>
      <c r="BI146" s="69">
        <f t="shared" si="344"/>
        <v>4</v>
      </c>
      <c r="BJ146" s="68">
        <f t="shared" si="344"/>
        <v>4</v>
      </c>
      <c r="BK146" s="68">
        <f t="shared" si="344"/>
        <v>4.25</v>
      </c>
      <c r="BL146" s="68">
        <f t="shared" si="344"/>
        <v>4.5</v>
      </c>
      <c r="BM146" s="68">
        <f t="shared" si="344"/>
        <v>4.75</v>
      </c>
      <c r="BN146" s="68">
        <f t="shared" si="344"/>
        <v>5</v>
      </c>
      <c r="BO146" s="68">
        <f t="shared" si="344"/>
        <v>5.25</v>
      </c>
      <c r="BP146" s="68">
        <f t="shared" si="344"/>
        <v>5.5</v>
      </c>
      <c r="BQ146" s="68">
        <f t="shared" si="344"/>
        <v>5.75</v>
      </c>
      <c r="BR146" s="68">
        <f t="shared" si="344"/>
        <v>6</v>
      </c>
      <c r="BS146" s="68">
        <f t="shared" si="344"/>
        <v>6.25</v>
      </c>
      <c r="BT146" s="68">
        <f t="shared" si="344"/>
        <v>6.5</v>
      </c>
      <c r="BU146" s="68">
        <f t="shared" ref="BU146:DA146" si="345">IF(BU$43&lt;$B146,"***",IF(BU$43=$B146,0,IF(BU$42=1,BT146,BT146+0.25)))</f>
        <v>6.75</v>
      </c>
      <c r="BV146" s="68">
        <f t="shared" si="345"/>
        <v>7</v>
      </c>
      <c r="BW146" s="68">
        <f t="shared" si="345"/>
        <v>7.25</v>
      </c>
      <c r="BX146" s="68">
        <f t="shared" si="345"/>
        <v>7.5</v>
      </c>
      <c r="BY146" s="68">
        <f t="shared" si="345"/>
        <v>7.75</v>
      </c>
      <c r="BZ146" s="68">
        <f t="shared" si="345"/>
        <v>8</v>
      </c>
      <c r="CA146" s="68">
        <f t="shared" si="345"/>
        <v>8.25</v>
      </c>
      <c r="CB146" s="68">
        <f t="shared" si="345"/>
        <v>8.25</v>
      </c>
      <c r="CC146" s="68">
        <f t="shared" si="345"/>
        <v>8.25</v>
      </c>
      <c r="CD146" s="68">
        <f t="shared" si="345"/>
        <v>8.5</v>
      </c>
      <c r="CE146" s="68">
        <f t="shared" si="345"/>
        <v>8.75</v>
      </c>
      <c r="CF146" s="68">
        <f t="shared" si="345"/>
        <v>9</v>
      </c>
      <c r="CG146" s="68">
        <f t="shared" si="345"/>
        <v>9.25</v>
      </c>
      <c r="CH146" s="68">
        <f t="shared" si="345"/>
        <v>9.5</v>
      </c>
      <c r="CI146" s="68">
        <f t="shared" si="345"/>
        <v>9.75</v>
      </c>
      <c r="CJ146" s="68">
        <f t="shared" si="345"/>
        <v>10</v>
      </c>
      <c r="CK146" s="68">
        <f t="shared" si="345"/>
        <v>10.25</v>
      </c>
      <c r="CL146" s="68">
        <f t="shared" si="345"/>
        <v>10.5</v>
      </c>
      <c r="CM146" s="68">
        <f t="shared" si="345"/>
        <v>10.75</v>
      </c>
      <c r="CN146" s="68">
        <f t="shared" si="345"/>
        <v>11</v>
      </c>
      <c r="CO146" s="68">
        <f t="shared" si="345"/>
        <v>11.25</v>
      </c>
      <c r="CP146" s="68">
        <f t="shared" si="345"/>
        <v>11.5</v>
      </c>
      <c r="CQ146" s="68">
        <f t="shared" si="345"/>
        <v>11.75</v>
      </c>
      <c r="CR146" s="68">
        <f t="shared" si="345"/>
        <v>12</v>
      </c>
      <c r="CS146" s="68">
        <f t="shared" si="345"/>
        <v>12.25</v>
      </c>
      <c r="CT146" s="68">
        <f t="shared" si="345"/>
        <v>12.5</v>
      </c>
      <c r="CU146" s="68">
        <f t="shared" si="345"/>
        <v>12.75</v>
      </c>
      <c r="CV146" s="68">
        <f t="shared" si="345"/>
        <v>13</v>
      </c>
      <c r="CW146" s="68">
        <f t="shared" si="345"/>
        <v>13.25</v>
      </c>
      <c r="CX146" s="68">
        <f t="shared" si="345"/>
        <v>13.5</v>
      </c>
      <c r="CY146" s="68">
        <f t="shared" si="345"/>
        <v>13.75</v>
      </c>
      <c r="CZ146" s="68">
        <f t="shared" si="345"/>
        <v>13.75</v>
      </c>
      <c r="DA146" s="68">
        <f t="shared" si="345"/>
        <v>13.75</v>
      </c>
      <c r="DB146" s="111"/>
    </row>
    <row r="147" spans="2:106" ht="14.1" customHeight="1">
      <c r="B147" s="31"/>
      <c r="C147" s="32"/>
      <c r="D147" s="33"/>
      <c r="E147" s="4"/>
      <c r="F147" s="34"/>
      <c r="G147" s="5" t="s">
        <v>32</v>
      </c>
      <c r="H147" s="35">
        <f t="shared" si="297"/>
        <v>101</v>
      </c>
      <c r="I147" s="54" t="str">
        <f t="shared" ref="I147:AN147" si="346">IF(I146="***","",IF(I146&gt;$G$45,INT((I146-$G$45)/0.25)*0.25,0))</f>
        <v/>
      </c>
      <c r="J147" s="30" t="str">
        <f t="shared" si="346"/>
        <v/>
      </c>
      <c r="K147" s="30" t="str">
        <f t="shared" si="346"/>
        <v/>
      </c>
      <c r="L147" s="30" t="str">
        <f t="shared" si="346"/>
        <v/>
      </c>
      <c r="M147" s="30" t="str">
        <f t="shared" si="346"/>
        <v/>
      </c>
      <c r="N147" s="30" t="str">
        <f t="shared" si="346"/>
        <v/>
      </c>
      <c r="O147" s="30" t="str">
        <f t="shared" si="346"/>
        <v/>
      </c>
      <c r="P147" s="30" t="str">
        <f t="shared" si="346"/>
        <v/>
      </c>
      <c r="Q147" s="30" t="str">
        <f t="shared" si="346"/>
        <v/>
      </c>
      <c r="R147" s="30" t="str">
        <f t="shared" si="346"/>
        <v/>
      </c>
      <c r="S147" s="30" t="str">
        <f t="shared" si="346"/>
        <v/>
      </c>
      <c r="T147" s="30" t="str">
        <f t="shared" si="346"/>
        <v/>
      </c>
      <c r="U147" s="30" t="str">
        <f t="shared" si="346"/>
        <v/>
      </c>
      <c r="V147" s="30" t="str">
        <f t="shared" si="346"/>
        <v/>
      </c>
      <c r="W147" s="30" t="str">
        <f t="shared" si="346"/>
        <v/>
      </c>
      <c r="X147" s="30" t="str">
        <f t="shared" si="346"/>
        <v/>
      </c>
      <c r="Y147" s="30" t="str">
        <f t="shared" si="346"/>
        <v/>
      </c>
      <c r="Z147" s="30" t="str">
        <f t="shared" si="346"/>
        <v/>
      </c>
      <c r="AA147" s="30" t="str">
        <f t="shared" si="346"/>
        <v/>
      </c>
      <c r="AB147" s="30" t="str">
        <f t="shared" si="346"/>
        <v/>
      </c>
      <c r="AC147" s="30" t="str">
        <f t="shared" si="346"/>
        <v/>
      </c>
      <c r="AD147" s="30" t="str">
        <f t="shared" si="346"/>
        <v/>
      </c>
      <c r="AE147" s="30" t="str">
        <f t="shared" si="346"/>
        <v/>
      </c>
      <c r="AF147" s="30" t="str">
        <f t="shared" si="346"/>
        <v/>
      </c>
      <c r="AG147" s="30" t="str">
        <f t="shared" si="346"/>
        <v/>
      </c>
      <c r="AH147" s="30" t="str">
        <f t="shared" si="346"/>
        <v/>
      </c>
      <c r="AI147" s="30" t="str">
        <f t="shared" si="346"/>
        <v/>
      </c>
      <c r="AJ147" s="30" t="str">
        <f t="shared" si="346"/>
        <v/>
      </c>
      <c r="AK147" s="30" t="str">
        <f t="shared" si="346"/>
        <v/>
      </c>
      <c r="AL147" s="30" t="str">
        <f t="shared" si="346"/>
        <v/>
      </c>
      <c r="AM147" s="30" t="str">
        <f t="shared" si="346"/>
        <v/>
      </c>
      <c r="AN147" s="30" t="str">
        <f t="shared" si="346"/>
        <v/>
      </c>
      <c r="AO147" s="30" t="str">
        <f t="shared" ref="AO147:BT147" si="347">IF(AO146="***","",IF(AO146&gt;$G$45,INT((AO146-$G$45)/0.25)*0.25,0))</f>
        <v/>
      </c>
      <c r="AP147" s="30">
        <f t="shared" si="347"/>
        <v>0</v>
      </c>
      <c r="AQ147" s="30">
        <f t="shared" si="347"/>
        <v>0</v>
      </c>
      <c r="AR147" s="30">
        <f t="shared" si="347"/>
        <v>0</v>
      </c>
      <c r="AS147" s="30">
        <f t="shared" si="347"/>
        <v>0</v>
      </c>
      <c r="AT147" s="30">
        <f t="shared" si="347"/>
        <v>0</v>
      </c>
      <c r="AU147" s="30">
        <f t="shared" si="347"/>
        <v>0</v>
      </c>
      <c r="AV147" s="30">
        <f t="shared" si="347"/>
        <v>0</v>
      </c>
      <c r="AW147" s="30">
        <f t="shared" si="347"/>
        <v>0</v>
      </c>
      <c r="AX147" s="30">
        <f t="shared" si="347"/>
        <v>0</v>
      </c>
      <c r="AY147" s="30">
        <f t="shared" si="347"/>
        <v>0</v>
      </c>
      <c r="AZ147" s="30">
        <f t="shared" si="347"/>
        <v>0</v>
      </c>
      <c r="BA147" s="30">
        <f t="shared" si="347"/>
        <v>0</v>
      </c>
      <c r="BB147" s="30">
        <f t="shared" si="347"/>
        <v>0</v>
      </c>
      <c r="BC147" s="30">
        <f t="shared" si="347"/>
        <v>0</v>
      </c>
      <c r="BD147" s="30">
        <f t="shared" si="347"/>
        <v>0</v>
      </c>
      <c r="BE147" s="30">
        <f t="shared" si="347"/>
        <v>0</v>
      </c>
      <c r="BF147" s="30">
        <f t="shared" si="347"/>
        <v>0</v>
      </c>
      <c r="BG147" s="30">
        <f t="shared" si="347"/>
        <v>0</v>
      </c>
      <c r="BH147" s="30">
        <f t="shared" si="347"/>
        <v>0</v>
      </c>
      <c r="BI147" s="45">
        <f t="shared" si="347"/>
        <v>0</v>
      </c>
      <c r="BJ147" s="30">
        <f t="shared" si="347"/>
        <v>0</v>
      </c>
      <c r="BK147" s="30">
        <f t="shared" si="347"/>
        <v>0</v>
      </c>
      <c r="BL147" s="30">
        <f t="shared" si="347"/>
        <v>0</v>
      </c>
      <c r="BM147" s="30">
        <f t="shared" si="347"/>
        <v>0</v>
      </c>
      <c r="BN147" s="30">
        <f t="shared" si="347"/>
        <v>0</v>
      </c>
      <c r="BO147" s="30">
        <f t="shared" si="347"/>
        <v>0</v>
      </c>
      <c r="BP147" s="30">
        <f t="shared" si="347"/>
        <v>0</v>
      </c>
      <c r="BQ147" s="30">
        <f t="shared" si="347"/>
        <v>0</v>
      </c>
      <c r="BR147" s="30">
        <f t="shared" si="347"/>
        <v>0</v>
      </c>
      <c r="BS147" s="30">
        <f t="shared" si="347"/>
        <v>0</v>
      </c>
      <c r="BT147" s="30">
        <f t="shared" si="347"/>
        <v>0</v>
      </c>
      <c r="BU147" s="30">
        <f t="shared" ref="BU147:CZ147" si="348">IF(BU146="***","",IF(BU146&gt;$G$45,INT((BU146-$G$45)/0.25)*0.25,0))</f>
        <v>0</v>
      </c>
      <c r="BV147" s="30">
        <f t="shared" si="348"/>
        <v>0</v>
      </c>
      <c r="BW147" s="30">
        <f t="shared" si="348"/>
        <v>0</v>
      </c>
      <c r="BX147" s="30">
        <f t="shared" si="348"/>
        <v>0</v>
      </c>
      <c r="BY147" s="30">
        <f t="shared" si="348"/>
        <v>0</v>
      </c>
      <c r="BZ147" s="30">
        <f t="shared" si="348"/>
        <v>0.25</v>
      </c>
      <c r="CA147" s="30">
        <f t="shared" si="348"/>
        <v>0.5</v>
      </c>
      <c r="CB147" s="30">
        <f t="shared" si="348"/>
        <v>0.5</v>
      </c>
      <c r="CC147" s="30">
        <f t="shared" si="348"/>
        <v>0.5</v>
      </c>
      <c r="CD147" s="30">
        <f t="shared" si="348"/>
        <v>0.75</v>
      </c>
      <c r="CE147" s="30">
        <f t="shared" si="348"/>
        <v>1</v>
      </c>
      <c r="CF147" s="30">
        <f t="shared" si="348"/>
        <v>1.25</v>
      </c>
      <c r="CG147" s="30">
        <f t="shared" si="348"/>
        <v>1.5</v>
      </c>
      <c r="CH147" s="30">
        <f t="shared" si="348"/>
        <v>1.75</v>
      </c>
      <c r="CI147" s="30">
        <f t="shared" si="348"/>
        <v>2</v>
      </c>
      <c r="CJ147" s="30">
        <f t="shared" si="348"/>
        <v>2.25</v>
      </c>
      <c r="CK147" s="30">
        <f t="shared" si="348"/>
        <v>2.5</v>
      </c>
      <c r="CL147" s="30">
        <f t="shared" si="348"/>
        <v>2.75</v>
      </c>
      <c r="CM147" s="30">
        <f t="shared" si="348"/>
        <v>3</v>
      </c>
      <c r="CN147" s="30">
        <f t="shared" si="348"/>
        <v>3.25</v>
      </c>
      <c r="CO147" s="30">
        <f t="shared" si="348"/>
        <v>3.5</v>
      </c>
      <c r="CP147" s="30">
        <f t="shared" si="348"/>
        <v>3.75</v>
      </c>
      <c r="CQ147" s="30">
        <f t="shared" si="348"/>
        <v>4</v>
      </c>
      <c r="CR147" s="30">
        <f t="shared" si="348"/>
        <v>4.25</v>
      </c>
      <c r="CS147" s="30">
        <f t="shared" si="348"/>
        <v>4.5</v>
      </c>
      <c r="CT147" s="30">
        <f t="shared" si="348"/>
        <v>4.75</v>
      </c>
      <c r="CU147" s="30">
        <f t="shared" si="348"/>
        <v>5</v>
      </c>
      <c r="CV147" s="30">
        <f t="shared" si="348"/>
        <v>5.25</v>
      </c>
      <c r="CW147" s="30">
        <f t="shared" si="348"/>
        <v>5.5</v>
      </c>
      <c r="CX147" s="30">
        <f t="shared" si="348"/>
        <v>5.75</v>
      </c>
      <c r="CY147" s="30">
        <f t="shared" si="348"/>
        <v>6</v>
      </c>
      <c r="CZ147" s="30">
        <f t="shared" si="348"/>
        <v>6</v>
      </c>
      <c r="DA147" s="30">
        <f>IF(DA146="***","",IF(DA146&gt;$G$45,INT((DA146-$G$45)/0.25)*0.25,0))</f>
        <v>6</v>
      </c>
      <c r="DB147" s="109"/>
    </row>
    <row r="148" spans="2:106" ht="14.1" customHeight="1">
      <c r="B148" s="55"/>
      <c r="C148" s="56"/>
      <c r="D148" s="33"/>
      <c r="E148" s="4"/>
      <c r="F148" s="34"/>
      <c r="G148" s="57" t="s">
        <v>33</v>
      </c>
      <c r="H148" s="58">
        <f t="shared" si="297"/>
        <v>102</v>
      </c>
      <c r="I148" s="70" t="str">
        <f t="shared" ref="I148:AN148" si="349">IF(OR(I146=0,I146="***"),"",IF(I$43&lt;22.25,"",IF(I$43&gt;29,H148,SUM(H148,I146,-H146))))</f>
        <v/>
      </c>
      <c r="J148" s="59" t="str">
        <f t="shared" si="349"/>
        <v/>
      </c>
      <c r="K148" s="59" t="str">
        <f t="shared" si="349"/>
        <v/>
      </c>
      <c r="L148" s="59" t="str">
        <f t="shared" si="349"/>
        <v/>
      </c>
      <c r="M148" s="59" t="str">
        <f t="shared" si="349"/>
        <v/>
      </c>
      <c r="N148" s="59" t="str">
        <f t="shared" si="349"/>
        <v/>
      </c>
      <c r="O148" s="59" t="str">
        <f t="shared" si="349"/>
        <v/>
      </c>
      <c r="P148" s="59" t="str">
        <f t="shared" si="349"/>
        <v/>
      </c>
      <c r="Q148" s="59" t="str">
        <f t="shared" si="349"/>
        <v/>
      </c>
      <c r="R148" s="59" t="str">
        <f t="shared" si="349"/>
        <v/>
      </c>
      <c r="S148" s="59" t="str">
        <f t="shared" si="349"/>
        <v/>
      </c>
      <c r="T148" s="59" t="str">
        <f t="shared" si="349"/>
        <v/>
      </c>
      <c r="U148" s="59" t="str">
        <f t="shared" si="349"/>
        <v/>
      </c>
      <c r="V148" s="59" t="str">
        <f t="shared" si="349"/>
        <v/>
      </c>
      <c r="W148" s="59" t="str">
        <f t="shared" si="349"/>
        <v/>
      </c>
      <c r="X148" s="59" t="str">
        <f t="shared" si="349"/>
        <v/>
      </c>
      <c r="Y148" s="59" t="str">
        <f t="shared" si="349"/>
        <v/>
      </c>
      <c r="Z148" s="59" t="str">
        <f t="shared" si="349"/>
        <v/>
      </c>
      <c r="AA148" s="59" t="str">
        <f t="shared" si="349"/>
        <v/>
      </c>
      <c r="AB148" s="59" t="str">
        <f t="shared" si="349"/>
        <v/>
      </c>
      <c r="AC148" s="59" t="str">
        <f t="shared" si="349"/>
        <v/>
      </c>
      <c r="AD148" s="59" t="str">
        <f t="shared" si="349"/>
        <v/>
      </c>
      <c r="AE148" s="59" t="str">
        <f t="shared" si="349"/>
        <v/>
      </c>
      <c r="AF148" s="59" t="str">
        <f t="shared" si="349"/>
        <v/>
      </c>
      <c r="AG148" s="59" t="str">
        <f t="shared" si="349"/>
        <v/>
      </c>
      <c r="AH148" s="59" t="str">
        <f t="shared" si="349"/>
        <v/>
      </c>
      <c r="AI148" s="59" t="str">
        <f t="shared" si="349"/>
        <v/>
      </c>
      <c r="AJ148" s="59" t="str">
        <f t="shared" si="349"/>
        <v/>
      </c>
      <c r="AK148" s="59" t="str">
        <f t="shared" si="349"/>
        <v/>
      </c>
      <c r="AL148" s="59" t="str">
        <f t="shared" si="349"/>
        <v/>
      </c>
      <c r="AM148" s="59" t="str">
        <f t="shared" si="349"/>
        <v/>
      </c>
      <c r="AN148" s="59" t="str">
        <f t="shared" si="349"/>
        <v/>
      </c>
      <c r="AO148" s="59" t="str">
        <f t="shared" ref="AO148:BT148" si="350">IF(OR(AO146=0,AO146="***"),"",IF(AO$43&lt;22.25,"",IF(AO$43&gt;29,AN148,SUM(AN148,AO146,-AN146))))</f>
        <v/>
      </c>
      <c r="AP148" s="59" t="str">
        <f t="shared" si="350"/>
        <v/>
      </c>
      <c r="AQ148" s="59" t="str">
        <f t="shared" si="350"/>
        <v/>
      </c>
      <c r="AR148" s="59" t="str">
        <f t="shared" si="350"/>
        <v/>
      </c>
      <c r="AS148" s="59" t="str">
        <f t="shared" si="350"/>
        <v/>
      </c>
      <c r="AT148" s="59" t="str">
        <f t="shared" si="350"/>
        <v/>
      </c>
      <c r="AU148" s="59" t="str">
        <f t="shared" si="350"/>
        <v/>
      </c>
      <c r="AV148" s="59" t="str">
        <f t="shared" si="350"/>
        <v/>
      </c>
      <c r="AW148" s="59" t="str">
        <f t="shared" si="350"/>
        <v/>
      </c>
      <c r="AX148" s="59" t="str">
        <f t="shared" si="350"/>
        <v/>
      </c>
      <c r="AY148" s="59" t="str">
        <f t="shared" si="350"/>
        <v/>
      </c>
      <c r="AZ148" s="59" t="str">
        <f t="shared" si="350"/>
        <v/>
      </c>
      <c r="BA148" s="59" t="str">
        <f t="shared" si="350"/>
        <v/>
      </c>
      <c r="BB148" s="59" t="str">
        <f t="shared" si="350"/>
        <v/>
      </c>
      <c r="BC148" s="59" t="str">
        <f t="shared" si="350"/>
        <v/>
      </c>
      <c r="BD148" s="59" t="str">
        <f t="shared" si="350"/>
        <v/>
      </c>
      <c r="BE148" s="59" t="str">
        <f t="shared" si="350"/>
        <v/>
      </c>
      <c r="BF148" s="59" t="str">
        <f t="shared" si="350"/>
        <v/>
      </c>
      <c r="BG148" s="59" t="str">
        <f t="shared" si="350"/>
        <v/>
      </c>
      <c r="BH148" s="59" t="str">
        <f t="shared" si="350"/>
        <v/>
      </c>
      <c r="BI148" s="60" t="str">
        <f t="shared" si="350"/>
        <v/>
      </c>
      <c r="BJ148" s="59">
        <f t="shared" si="350"/>
        <v>0</v>
      </c>
      <c r="BK148" s="59">
        <f t="shared" si="350"/>
        <v>0.25</v>
      </c>
      <c r="BL148" s="59">
        <f t="shared" si="350"/>
        <v>0.5</v>
      </c>
      <c r="BM148" s="59">
        <f t="shared" si="350"/>
        <v>0.75</v>
      </c>
      <c r="BN148" s="59">
        <f t="shared" si="350"/>
        <v>1</v>
      </c>
      <c r="BO148" s="59">
        <f t="shared" si="350"/>
        <v>1.25</v>
      </c>
      <c r="BP148" s="59">
        <f t="shared" si="350"/>
        <v>1.5</v>
      </c>
      <c r="BQ148" s="59">
        <f t="shared" si="350"/>
        <v>1.75</v>
      </c>
      <c r="BR148" s="59">
        <f t="shared" si="350"/>
        <v>2</v>
      </c>
      <c r="BS148" s="59">
        <f t="shared" si="350"/>
        <v>2.25</v>
      </c>
      <c r="BT148" s="59">
        <f t="shared" si="350"/>
        <v>2.5</v>
      </c>
      <c r="BU148" s="59">
        <f t="shared" ref="BU148:DA148" si="351">IF(OR(BU146=0,BU146="***"),"",IF(BU$43&lt;22.25,"",IF(BU$43&gt;29,BT148,SUM(BT148,BU146,-BT146))))</f>
        <v>2.75</v>
      </c>
      <c r="BV148" s="59">
        <f t="shared" si="351"/>
        <v>3</v>
      </c>
      <c r="BW148" s="59">
        <f t="shared" si="351"/>
        <v>3.25</v>
      </c>
      <c r="BX148" s="59">
        <f t="shared" si="351"/>
        <v>3.5</v>
      </c>
      <c r="BY148" s="59">
        <f t="shared" si="351"/>
        <v>3.75</v>
      </c>
      <c r="BZ148" s="59">
        <f t="shared" si="351"/>
        <v>4</v>
      </c>
      <c r="CA148" s="59">
        <f t="shared" si="351"/>
        <v>4.25</v>
      </c>
      <c r="CB148" s="59">
        <f t="shared" si="351"/>
        <v>4.25</v>
      </c>
      <c r="CC148" s="59">
        <f t="shared" si="351"/>
        <v>4.25</v>
      </c>
      <c r="CD148" s="59">
        <f t="shared" si="351"/>
        <v>4.5</v>
      </c>
      <c r="CE148" s="59">
        <f t="shared" si="351"/>
        <v>4.75</v>
      </c>
      <c r="CF148" s="59">
        <f t="shared" si="351"/>
        <v>5</v>
      </c>
      <c r="CG148" s="59">
        <f t="shared" si="351"/>
        <v>5.25</v>
      </c>
      <c r="CH148" s="59">
        <f t="shared" si="351"/>
        <v>5.5</v>
      </c>
      <c r="CI148" s="59">
        <f t="shared" si="351"/>
        <v>5.75</v>
      </c>
      <c r="CJ148" s="59">
        <f t="shared" si="351"/>
        <v>6</v>
      </c>
      <c r="CK148" s="59">
        <f t="shared" si="351"/>
        <v>6.25</v>
      </c>
      <c r="CL148" s="59">
        <f t="shared" si="351"/>
        <v>6.25</v>
      </c>
      <c r="CM148" s="59">
        <f t="shared" si="351"/>
        <v>6.25</v>
      </c>
      <c r="CN148" s="59">
        <f t="shared" si="351"/>
        <v>6.25</v>
      </c>
      <c r="CO148" s="59">
        <f t="shared" si="351"/>
        <v>6.25</v>
      </c>
      <c r="CP148" s="59">
        <f t="shared" si="351"/>
        <v>6.25</v>
      </c>
      <c r="CQ148" s="59">
        <f t="shared" si="351"/>
        <v>6.25</v>
      </c>
      <c r="CR148" s="59">
        <f t="shared" si="351"/>
        <v>6.25</v>
      </c>
      <c r="CS148" s="59">
        <f t="shared" si="351"/>
        <v>6.25</v>
      </c>
      <c r="CT148" s="59">
        <f t="shared" si="351"/>
        <v>6.25</v>
      </c>
      <c r="CU148" s="59">
        <f t="shared" si="351"/>
        <v>6.25</v>
      </c>
      <c r="CV148" s="59">
        <f t="shared" si="351"/>
        <v>6.25</v>
      </c>
      <c r="CW148" s="59">
        <f t="shared" si="351"/>
        <v>6.25</v>
      </c>
      <c r="CX148" s="59">
        <f t="shared" si="351"/>
        <v>6.25</v>
      </c>
      <c r="CY148" s="59">
        <f t="shared" si="351"/>
        <v>6.25</v>
      </c>
      <c r="CZ148" s="59">
        <f t="shared" si="351"/>
        <v>6.25</v>
      </c>
      <c r="DA148" s="59">
        <f t="shared" si="351"/>
        <v>6.25</v>
      </c>
      <c r="DB148" s="110"/>
    </row>
    <row r="149" spans="2:106" ht="14.1" customHeight="1">
      <c r="B149" s="61">
        <f>ROUND((DAY(D149)*24*60+HOUR(D149)*60+MINUTE(D149))/60,2)</f>
        <v>17.5</v>
      </c>
      <c r="C149" s="62">
        <f>ROUND((DAY(F149)*24*60+HOUR(F149)*60+MINUTE(F149))/60,2)</f>
        <v>26.25</v>
      </c>
      <c r="D149" s="63">
        <f>D146+TIME(0,15,0)</f>
        <v>0.72916666666666607</v>
      </c>
      <c r="E149" s="64" t="s">
        <v>96</v>
      </c>
      <c r="F149" s="65">
        <f>F146+TIME(0,15,0)</f>
        <v>1.0937499999999998</v>
      </c>
      <c r="G149" s="66" t="s">
        <v>43</v>
      </c>
      <c r="H149" s="67">
        <f t="shared" si="297"/>
        <v>103</v>
      </c>
      <c r="I149" s="71" t="str">
        <f t="shared" ref="I149:BT149" si="352">IF(I$43&lt;$B149,"***",IF(I$43=$B149,0,IF(I$42=1,H149,H149+0.25)))</f>
        <v>***</v>
      </c>
      <c r="J149" s="68" t="str">
        <f t="shared" si="352"/>
        <v>***</v>
      </c>
      <c r="K149" s="68" t="str">
        <f t="shared" si="352"/>
        <v>***</v>
      </c>
      <c r="L149" s="68" t="str">
        <f t="shared" si="352"/>
        <v>***</v>
      </c>
      <c r="M149" s="68" t="str">
        <f t="shared" si="352"/>
        <v>***</v>
      </c>
      <c r="N149" s="68" t="str">
        <f t="shared" si="352"/>
        <v>***</v>
      </c>
      <c r="O149" s="68" t="str">
        <f t="shared" si="352"/>
        <v>***</v>
      </c>
      <c r="P149" s="68" t="str">
        <f t="shared" si="352"/>
        <v>***</v>
      </c>
      <c r="Q149" s="68" t="str">
        <f t="shared" si="352"/>
        <v>***</v>
      </c>
      <c r="R149" s="68" t="str">
        <f t="shared" si="352"/>
        <v>***</v>
      </c>
      <c r="S149" s="68" t="str">
        <f t="shared" si="352"/>
        <v>***</v>
      </c>
      <c r="T149" s="68" t="str">
        <f t="shared" si="352"/>
        <v>***</v>
      </c>
      <c r="U149" s="68" t="str">
        <f t="shared" si="352"/>
        <v>***</v>
      </c>
      <c r="V149" s="68" t="str">
        <f t="shared" si="352"/>
        <v>***</v>
      </c>
      <c r="W149" s="68" t="str">
        <f t="shared" si="352"/>
        <v>***</v>
      </c>
      <c r="X149" s="68" t="str">
        <f t="shared" si="352"/>
        <v>***</v>
      </c>
      <c r="Y149" s="68" t="str">
        <f t="shared" si="352"/>
        <v>***</v>
      </c>
      <c r="Z149" s="68" t="str">
        <f t="shared" si="352"/>
        <v>***</v>
      </c>
      <c r="AA149" s="68" t="str">
        <f t="shared" si="352"/>
        <v>***</v>
      </c>
      <c r="AB149" s="68" t="str">
        <f t="shared" si="352"/>
        <v>***</v>
      </c>
      <c r="AC149" s="68" t="str">
        <f t="shared" si="352"/>
        <v>***</v>
      </c>
      <c r="AD149" s="68" t="str">
        <f t="shared" si="352"/>
        <v>***</v>
      </c>
      <c r="AE149" s="68" t="str">
        <f t="shared" si="352"/>
        <v>***</v>
      </c>
      <c r="AF149" s="68" t="str">
        <f t="shared" si="352"/>
        <v>***</v>
      </c>
      <c r="AG149" s="68" t="str">
        <f t="shared" si="352"/>
        <v>***</v>
      </c>
      <c r="AH149" s="68" t="str">
        <f t="shared" si="352"/>
        <v>***</v>
      </c>
      <c r="AI149" s="68" t="str">
        <f t="shared" si="352"/>
        <v>***</v>
      </c>
      <c r="AJ149" s="68" t="str">
        <f t="shared" si="352"/>
        <v>***</v>
      </c>
      <c r="AK149" s="68" t="str">
        <f t="shared" si="352"/>
        <v>***</v>
      </c>
      <c r="AL149" s="68" t="str">
        <f t="shared" si="352"/>
        <v>***</v>
      </c>
      <c r="AM149" s="68" t="str">
        <f t="shared" si="352"/>
        <v>***</v>
      </c>
      <c r="AN149" s="68" t="str">
        <f t="shared" si="352"/>
        <v>***</v>
      </c>
      <c r="AO149" s="68" t="str">
        <f t="shared" si="352"/>
        <v>***</v>
      </c>
      <c r="AP149" s="68" t="str">
        <f t="shared" si="352"/>
        <v>***</v>
      </c>
      <c r="AQ149" s="68">
        <f t="shared" si="352"/>
        <v>0</v>
      </c>
      <c r="AR149" s="68">
        <f t="shared" si="352"/>
        <v>0.25</v>
      </c>
      <c r="AS149" s="68">
        <f t="shared" si="352"/>
        <v>0.25</v>
      </c>
      <c r="AT149" s="68">
        <f t="shared" si="352"/>
        <v>0.5</v>
      </c>
      <c r="AU149" s="68">
        <f t="shared" si="352"/>
        <v>0.75</v>
      </c>
      <c r="AV149" s="68">
        <f t="shared" si="352"/>
        <v>1</v>
      </c>
      <c r="AW149" s="68">
        <f t="shared" si="352"/>
        <v>1.25</v>
      </c>
      <c r="AX149" s="68">
        <f t="shared" si="352"/>
        <v>1.5</v>
      </c>
      <c r="AY149" s="68">
        <f t="shared" si="352"/>
        <v>1.75</v>
      </c>
      <c r="AZ149" s="68">
        <f t="shared" si="352"/>
        <v>1.75</v>
      </c>
      <c r="BA149" s="68">
        <f t="shared" si="352"/>
        <v>1.75</v>
      </c>
      <c r="BB149" s="68">
        <f t="shared" si="352"/>
        <v>2</v>
      </c>
      <c r="BC149" s="68">
        <f t="shared" si="352"/>
        <v>2.25</v>
      </c>
      <c r="BD149" s="68">
        <f t="shared" si="352"/>
        <v>2.5</v>
      </c>
      <c r="BE149" s="68">
        <f t="shared" si="352"/>
        <v>2.75</v>
      </c>
      <c r="BF149" s="68">
        <f t="shared" si="352"/>
        <v>3</v>
      </c>
      <c r="BG149" s="68">
        <f t="shared" si="352"/>
        <v>3.25</v>
      </c>
      <c r="BH149" s="68">
        <f t="shared" si="352"/>
        <v>3.5</v>
      </c>
      <c r="BI149" s="69">
        <f t="shared" si="352"/>
        <v>3.75</v>
      </c>
      <c r="BJ149" s="68">
        <f t="shared" si="352"/>
        <v>3.75</v>
      </c>
      <c r="BK149" s="68">
        <f t="shared" si="352"/>
        <v>4</v>
      </c>
      <c r="BL149" s="68">
        <f t="shared" si="352"/>
        <v>4.25</v>
      </c>
      <c r="BM149" s="68">
        <f t="shared" si="352"/>
        <v>4.5</v>
      </c>
      <c r="BN149" s="68">
        <f t="shared" si="352"/>
        <v>4.75</v>
      </c>
      <c r="BO149" s="68">
        <f t="shared" si="352"/>
        <v>5</v>
      </c>
      <c r="BP149" s="68">
        <f t="shared" si="352"/>
        <v>5.25</v>
      </c>
      <c r="BQ149" s="68">
        <f t="shared" si="352"/>
        <v>5.5</v>
      </c>
      <c r="BR149" s="68">
        <f t="shared" si="352"/>
        <v>5.75</v>
      </c>
      <c r="BS149" s="68">
        <f t="shared" si="352"/>
        <v>6</v>
      </c>
      <c r="BT149" s="68">
        <f t="shared" si="352"/>
        <v>6.25</v>
      </c>
      <c r="BU149" s="68">
        <f t="shared" ref="BU149:DA149" si="353">IF(BU$43&lt;$B149,"***",IF(BU$43=$B149,0,IF(BU$42=1,BT149,BT149+0.25)))</f>
        <v>6.5</v>
      </c>
      <c r="BV149" s="68">
        <f t="shared" si="353"/>
        <v>6.75</v>
      </c>
      <c r="BW149" s="68">
        <f t="shared" si="353"/>
        <v>7</v>
      </c>
      <c r="BX149" s="68">
        <f t="shared" si="353"/>
        <v>7.25</v>
      </c>
      <c r="BY149" s="68">
        <f t="shared" si="353"/>
        <v>7.5</v>
      </c>
      <c r="BZ149" s="68">
        <f t="shared" si="353"/>
        <v>7.75</v>
      </c>
      <c r="CA149" s="68">
        <f t="shared" si="353"/>
        <v>8</v>
      </c>
      <c r="CB149" s="68">
        <f t="shared" si="353"/>
        <v>8</v>
      </c>
      <c r="CC149" s="68">
        <f t="shared" si="353"/>
        <v>8</v>
      </c>
      <c r="CD149" s="68">
        <f t="shared" si="353"/>
        <v>8.25</v>
      </c>
      <c r="CE149" s="68">
        <f t="shared" si="353"/>
        <v>8.5</v>
      </c>
      <c r="CF149" s="68">
        <f t="shared" si="353"/>
        <v>8.75</v>
      </c>
      <c r="CG149" s="68">
        <f t="shared" si="353"/>
        <v>9</v>
      </c>
      <c r="CH149" s="68">
        <f t="shared" si="353"/>
        <v>9.25</v>
      </c>
      <c r="CI149" s="68">
        <f t="shared" si="353"/>
        <v>9.5</v>
      </c>
      <c r="CJ149" s="68">
        <f t="shared" si="353"/>
        <v>9.75</v>
      </c>
      <c r="CK149" s="68">
        <f t="shared" si="353"/>
        <v>10</v>
      </c>
      <c r="CL149" s="68">
        <f t="shared" si="353"/>
        <v>10.25</v>
      </c>
      <c r="CM149" s="68">
        <f t="shared" si="353"/>
        <v>10.5</v>
      </c>
      <c r="CN149" s="68">
        <f t="shared" si="353"/>
        <v>10.75</v>
      </c>
      <c r="CO149" s="68">
        <f t="shared" si="353"/>
        <v>11</v>
      </c>
      <c r="CP149" s="68">
        <f t="shared" si="353"/>
        <v>11.25</v>
      </c>
      <c r="CQ149" s="68">
        <f t="shared" si="353"/>
        <v>11.5</v>
      </c>
      <c r="CR149" s="68">
        <f t="shared" si="353"/>
        <v>11.75</v>
      </c>
      <c r="CS149" s="68">
        <f t="shared" si="353"/>
        <v>12</v>
      </c>
      <c r="CT149" s="68">
        <f t="shared" si="353"/>
        <v>12.25</v>
      </c>
      <c r="CU149" s="68">
        <f t="shared" si="353"/>
        <v>12.5</v>
      </c>
      <c r="CV149" s="68">
        <f t="shared" si="353"/>
        <v>12.75</v>
      </c>
      <c r="CW149" s="68">
        <f t="shared" si="353"/>
        <v>13</v>
      </c>
      <c r="CX149" s="68">
        <f t="shared" si="353"/>
        <v>13.25</v>
      </c>
      <c r="CY149" s="68">
        <f t="shared" si="353"/>
        <v>13.5</v>
      </c>
      <c r="CZ149" s="68">
        <f t="shared" si="353"/>
        <v>13.5</v>
      </c>
      <c r="DA149" s="68">
        <f t="shared" si="353"/>
        <v>13.5</v>
      </c>
      <c r="DB149" s="111"/>
    </row>
    <row r="150" spans="2:106" ht="14.1" customHeight="1">
      <c r="B150" s="31"/>
      <c r="C150" s="32"/>
      <c r="D150" s="33"/>
      <c r="E150" s="4"/>
      <c r="F150" s="34"/>
      <c r="G150" s="5" t="s">
        <v>32</v>
      </c>
      <c r="H150" s="35">
        <f t="shared" si="297"/>
        <v>104</v>
      </c>
      <c r="I150" s="54" t="str">
        <f t="shared" ref="I150:AN150" si="354">IF(I149="***","",IF(I149&gt;$G$45,INT((I149-$G$45)/0.25)*0.25,0))</f>
        <v/>
      </c>
      <c r="J150" s="30" t="str">
        <f t="shared" si="354"/>
        <v/>
      </c>
      <c r="K150" s="30" t="str">
        <f t="shared" si="354"/>
        <v/>
      </c>
      <c r="L150" s="30" t="str">
        <f t="shared" si="354"/>
        <v/>
      </c>
      <c r="M150" s="30" t="str">
        <f t="shared" si="354"/>
        <v/>
      </c>
      <c r="N150" s="30" t="str">
        <f t="shared" si="354"/>
        <v/>
      </c>
      <c r="O150" s="30" t="str">
        <f t="shared" si="354"/>
        <v/>
      </c>
      <c r="P150" s="30" t="str">
        <f t="shared" si="354"/>
        <v/>
      </c>
      <c r="Q150" s="30" t="str">
        <f t="shared" si="354"/>
        <v/>
      </c>
      <c r="R150" s="30" t="str">
        <f t="shared" si="354"/>
        <v/>
      </c>
      <c r="S150" s="30" t="str">
        <f t="shared" si="354"/>
        <v/>
      </c>
      <c r="T150" s="30" t="str">
        <f t="shared" si="354"/>
        <v/>
      </c>
      <c r="U150" s="30" t="str">
        <f t="shared" si="354"/>
        <v/>
      </c>
      <c r="V150" s="30" t="str">
        <f t="shared" si="354"/>
        <v/>
      </c>
      <c r="W150" s="30" t="str">
        <f t="shared" si="354"/>
        <v/>
      </c>
      <c r="X150" s="30" t="str">
        <f t="shared" si="354"/>
        <v/>
      </c>
      <c r="Y150" s="30" t="str">
        <f t="shared" si="354"/>
        <v/>
      </c>
      <c r="Z150" s="30" t="str">
        <f t="shared" si="354"/>
        <v/>
      </c>
      <c r="AA150" s="30" t="str">
        <f t="shared" si="354"/>
        <v/>
      </c>
      <c r="AB150" s="30" t="str">
        <f t="shared" si="354"/>
        <v/>
      </c>
      <c r="AC150" s="30" t="str">
        <f t="shared" si="354"/>
        <v/>
      </c>
      <c r="AD150" s="30" t="str">
        <f t="shared" si="354"/>
        <v/>
      </c>
      <c r="AE150" s="30" t="str">
        <f t="shared" si="354"/>
        <v/>
      </c>
      <c r="AF150" s="30" t="str">
        <f t="shared" si="354"/>
        <v/>
      </c>
      <c r="AG150" s="30" t="str">
        <f t="shared" si="354"/>
        <v/>
      </c>
      <c r="AH150" s="30" t="str">
        <f t="shared" si="354"/>
        <v/>
      </c>
      <c r="AI150" s="30" t="str">
        <f t="shared" si="354"/>
        <v/>
      </c>
      <c r="AJ150" s="30" t="str">
        <f t="shared" si="354"/>
        <v/>
      </c>
      <c r="AK150" s="30" t="str">
        <f t="shared" si="354"/>
        <v/>
      </c>
      <c r="AL150" s="30" t="str">
        <f t="shared" si="354"/>
        <v/>
      </c>
      <c r="AM150" s="30" t="str">
        <f t="shared" si="354"/>
        <v/>
      </c>
      <c r="AN150" s="30" t="str">
        <f t="shared" si="354"/>
        <v/>
      </c>
      <c r="AO150" s="30" t="str">
        <f t="shared" ref="AO150:BT150" si="355">IF(AO149="***","",IF(AO149&gt;$G$45,INT((AO149-$G$45)/0.25)*0.25,0))</f>
        <v/>
      </c>
      <c r="AP150" s="30" t="str">
        <f t="shared" si="355"/>
        <v/>
      </c>
      <c r="AQ150" s="30">
        <f t="shared" si="355"/>
        <v>0</v>
      </c>
      <c r="AR150" s="30">
        <f t="shared" si="355"/>
        <v>0</v>
      </c>
      <c r="AS150" s="30">
        <f t="shared" si="355"/>
        <v>0</v>
      </c>
      <c r="AT150" s="30">
        <f t="shared" si="355"/>
        <v>0</v>
      </c>
      <c r="AU150" s="30">
        <f t="shared" si="355"/>
        <v>0</v>
      </c>
      <c r="AV150" s="30">
        <f t="shared" si="355"/>
        <v>0</v>
      </c>
      <c r="AW150" s="30">
        <f t="shared" si="355"/>
        <v>0</v>
      </c>
      <c r="AX150" s="30">
        <f t="shared" si="355"/>
        <v>0</v>
      </c>
      <c r="AY150" s="30">
        <f t="shared" si="355"/>
        <v>0</v>
      </c>
      <c r="AZ150" s="30">
        <f t="shared" si="355"/>
        <v>0</v>
      </c>
      <c r="BA150" s="30">
        <f t="shared" si="355"/>
        <v>0</v>
      </c>
      <c r="BB150" s="30">
        <f t="shared" si="355"/>
        <v>0</v>
      </c>
      <c r="BC150" s="30">
        <f t="shared" si="355"/>
        <v>0</v>
      </c>
      <c r="BD150" s="30">
        <f t="shared" si="355"/>
        <v>0</v>
      </c>
      <c r="BE150" s="30">
        <f t="shared" si="355"/>
        <v>0</v>
      </c>
      <c r="BF150" s="30">
        <f t="shared" si="355"/>
        <v>0</v>
      </c>
      <c r="BG150" s="30">
        <f t="shared" si="355"/>
        <v>0</v>
      </c>
      <c r="BH150" s="30">
        <f t="shared" si="355"/>
        <v>0</v>
      </c>
      <c r="BI150" s="45">
        <f t="shared" si="355"/>
        <v>0</v>
      </c>
      <c r="BJ150" s="30">
        <f t="shared" si="355"/>
        <v>0</v>
      </c>
      <c r="BK150" s="30">
        <f t="shared" si="355"/>
        <v>0</v>
      </c>
      <c r="BL150" s="30">
        <f t="shared" si="355"/>
        <v>0</v>
      </c>
      <c r="BM150" s="30">
        <f t="shared" si="355"/>
        <v>0</v>
      </c>
      <c r="BN150" s="30">
        <f t="shared" si="355"/>
        <v>0</v>
      </c>
      <c r="BO150" s="30">
        <f t="shared" si="355"/>
        <v>0</v>
      </c>
      <c r="BP150" s="30">
        <f t="shared" si="355"/>
        <v>0</v>
      </c>
      <c r="BQ150" s="30">
        <f t="shared" si="355"/>
        <v>0</v>
      </c>
      <c r="BR150" s="30">
        <f t="shared" si="355"/>
        <v>0</v>
      </c>
      <c r="BS150" s="30">
        <f t="shared" si="355"/>
        <v>0</v>
      </c>
      <c r="BT150" s="30">
        <f t="shared" si="355"/>
        <v>0</v>
      </c>
      <c r="BU150" s="30">
        <f t="shared" ref="BU150:CZ150" si="356">IF(BU149="***","",IF(BU149&gt;$G$45,INT((BU149-$G$45)/0.25)*0.25,0))</f>
        <v>0</v>
      </c>
      <c r="BV150" s="30">
        <f t="shared" si="356"/>
        <v>0</v>
      </c>
      <c r="BW150" s="30">
        <f t="shared" si="356"/>
        <v>0</v>
      </c>
      <c r="BX150" s="30">
        <f t="shared" si="356"/>
        <v>0</v>
      </c>
      <c r="BY150" s="30">
        <f t="shared" si="356"/>
        <v>0</v>
      </c>
      <c r="BZ150" s="30">
        <f t="shared" si="356"/>
        <v>0</v>
      </c>
      <c r="CA150" s="30">
        <f t="shared" si="356"/>
        <v>0.25</v>
      </c>
      <c r="CB150" s="30">
        <f t="shared" si="356"/>
        <v>0.25</v>
      </c>
      <c r="CC150" s="30">
        <f t="shared" si="356"/>
        <v>0.25</v>
      </c>
      <c r="CD150" s="30">
        <f t="shared" si="356"/>
        <v>0.5</v>
      </c>
      <c r="CE150" s="30">
        <f t="shared" si="356"/>
        <v>0.75</v>
      </c>
      <c r="CF150" s="30">
        <f t="shared" si="356"/>
        <v>1</v>
      </c>
      <c r="CG150" s="30">
        <f t="shared" si="356"/>
        <v>1.25</v>
      </c>
      <c r="CH150" s="30">
        <f t="shared" si="356"/>
        <v>1.5</v>
      </c>
      <c r="CI150" s="30">
        <f t="shared" si="356"/>
        <v>1.75</v>
      </c>
      <c r="CJ150" s="30">
        <f t="shared" si="356"/>
        <v>2</v>
      </c>
      <c r="CK150" s="30">
        <f t="shared" si="356"/>
        <v>2.25</v>
      </c>
      <c r="CL150" s="30">
        <f t="shared" si="356"/>
        <v>2.5</v>
      </c>
      <c r="CM150" s="30">
        <f t="shared" si="356"/>
        <v>2.75</v>
      </c>
      <c r="CN150" s="30">
        <f t="shared" si="356"/>
        <v>3</v>
      </c>
      <c r="CO150" s="30">
        <f t="shared" si="356"/>
        <v>3.25</v>
      </c>
      <c r="CP150" s="30">
        <f t="shared" si="356"/>
        <v>3.5</v>
      </c>
      <c r="CQ150" s="30">
        <f t="shared" si="356"/>
        <v>3.75</v>
      </c>
      <c r="CR150" s="30">
        <f t="shared" si="356"/>
        <v>4</v>
      </c>
      <c r="CS150" s="30">
        <f t="shared" si="356"/>
        <v>4.25</v>
      </c>
      <c r="CT150" s="30">
        <f t="shared" si="356"/>
        <v>4.5</v>
      </c>
      <c r="CU150" s="30">
        <f t="shared" si="356"/>
        <v>4.75</v>
      </c>
      <c r="CV150" s="30">
        <f t="shared" si="356"/>
        <v>5</v>
      </c>
      <c r="CW150" s="30">
        <f t="shared" si="356"/>
        <v>5.25</v>
      </c>
      <c r="CX150" s="30">
        <f t="shared" si="356"/>
        <v>5.5</v>
      </c>
      <c r="CY150" s="30">
        <f t="shared" si="356"/>
        <v>5.75</v>
      </c>
      <c r="CZ150" s="30">
        <f t="shared" si="356"/>
        <v>5.75</v>
      </c>
      <c r="DA150" s="30">
        <f>IF(DA149="***","",IF(DA149&gt;$G$45,INT((DA149-$G$45)/0.25)*0.25,0))</f>
        <v>5.75</v>
      </c>
      <c r="DB150" s="109"/>
    </row>
    <row r="151" spans="2:106" ht="14.1" customHeight="1">
      <c r="B151" s="55"/>
      <c r="C151" s="56"/>
      <c r="D151" s="33"/>
      <c r="E151" s="4"/>
      <c r="F151" s="34"/>
      <c r="G151" s="57" t="s">
        <v>33</v>
      </c>
      <c r="H151" s="58">
        <f t="shared" si="297"/>
        <v>105</v>
      </c>
      <c r="I151" s="70" t="str">
        <f t="shared" ref="I151:AN151" si="357">IF(OR(I149=0,I149="***"),"",IF(I$43&lt;22.25,"",IF(I$43&gt;29,H151,SUM(H151,I149,-H149))))</f>
        <v/>
      </c>
      <c r="J151" s="59" t="str">
        <f t="shared" si="357"/>
        <v/>
      </c>
      <c r="K151" s="59" t="str">
        <f t="shared" si="357"/>
        <v/>
      </c>
      <c r="L151" s="59" t="str">
        <f t="shared" si="357"/>
        <v/>
      </c>
      <c r="M151" s="59" t="str">
        <f t="shared" si="357"/>
        <v/>
      </c>
      <c r="N151" s="59" t="str">
        <f t="shared" si="357"/>
        <v/>
      </c>
      <c r="O151" s="59" t="str">
        <f t="shared" si="357"/>
        <v/>
      </c>
      <c r="P151" s="59" t="str">
        <f t="shared" si="357"/>
        <v/>
      </c>
      <c r="Q151" s="59" t="str">
        <f t="shared" si="357"/>
        <v/>
      </c>
      <c r="R151" s="59" t="str">
        <f t="shared" si="357"/>
        <v/>
      </c>
      <c r="S151" s="59" t="str">
        <f t="shared" si="357"/>
        <v/>
      </c>
      <c r="T151" s="59" t="str">
        <f t="shared" si="357"/>
        <v/>
      </c>
      <c r="U151" s="59" t="str">
        <f t="shared" si="357"/>
        <v/>
      </c>
      <c r="V151" s="59" t="str">
        <f t="shared" si="357"/>
        <v/>
      </c>
      <c r="W151" s="59" t="str">
        <f t="shared" si="357"/>
        <v/>
      </c>
      <c r="X151" s="59" t="str">
        <f t="shared" si="357"/>
        <v/>
      </c>
      <c r="Y151" s="59" t="str">
        <f t="shared" si="357"/>
        <v/>
      </c>
      <c r="Z151" s="59" t="str">
        <f t="shared" si="357"/>
        <v/>
      </c>
      <c r="AA151" s="59" t="str">
        <f t="shared" si="357"/>
        <v/>
      </c>
      <c r="AB151" s="59" t="str">
        <f t="shared" si="357"/>
        <v/>
      </c>
      <c r="AC151" s="59" t="str">
        <f t="shared" si="357"/>
        <v/>
      </c>
      <c r="AD151" s="59" t="str">
        <f t="shared" si="357"/>
        <v/>
      </c>
      <c r="AE151" s="59" t="str">
        <f t="shared" si="357"/>
        <v/>
      </c>
      <c r="AF151" s="59" t="str">
        <f t="shared" si="357"/>
        <v/>
      </c>
      <c r="AG151" s="59" t="str">
        <f t="shared" si="357"/>
        <v/>
      </c>
      <c r="AH151" s="59" t="str">
        <f t="shared" si="357"/>
        <v/>
      </c>
      <c r="AI151" s="59" t="str">
        <f t="shared" si="357"/>
        <v/>
      </c>
      <c r="AJ151" s="59" t="str">
        <f t="shared" si="357"/>
        <v/>
      </c>
      <c r="AK151" s="59" t="str">
        <f t="shared" si="357"/>
        <v/>
      </c>
      <c r="AL151" s="59" t="str">
        <f t="shared" si="357"/>
        <v/>
      </c>
      <c r="AM151" s="59" t="str">
        <f t="shared" si="357"/>
        <v/>
      </c>
      <c r="AN151" s="59" t="str">
        <f t="shared" si="357"/>
        <v/>
      </c>
      <c r="AO151" s="59" t="str">
        <f t="shared" ref="AO151:BT151" si="358">IF(OR(AO149=0,AO149="***"),"",IF(AO$43&lt;22.25,"",IF(AO$43&gt;29,AN151,SUM(AN151,AO149,-AN149))))</f>
        <v/>
      </c>
      <c r="AP151" s="59" t="str">
        <f t="shared" si="358"/>
        <v/>
      </c>
      <c r="AQ151" s="59" t="str">
        <f t="shared" si="358"/>
        <v/>
      </c>
      <c r="AR151" s="59" t="str">
        <f t="shared" si="358"/>
        <v/>
      </c>
      <c r="AS151" s="59" t="str">
        <f t="shared" si="358"/>
        <v/>
      </c>
      <c r="AT151" s="59" t="str">
        <f t="shared" si="358"/>
        <v/>
      </c>
      <c r="AU151" s="59" t="str">
        <f t="shared" si="358"/>
        <v/>
      </c>
      <c r="AV151" s="59" t="str">
        <f t="shared" si="358"/>
        <v/>
      </c>
      <c r="AW151" s="59" t="str">
        <f t="shared" si="358"/>
        <v/>
      </c>
      <c r="AX151" s="59" t="str">
        <f t="shared" si="358"/>
        <v/>
      </c>
      <c r="AY151" s="59" t="str">
        <f t="shared" si="358"/>
        <v/>
      </c>
      <c r="AZ151" s="59" t="str">
        <f t="shared" si="358"/>
        <v/>
      </c>
      <c r="BA151" s="59" t="str">
        <f t="shared" si="358"/>
        <v/>
      </c>
      <c r="BB151" s="59" t="str">
        <f t="shared" si="358"/>
        <v/>
      </c>
      <c r="BC151" s="59" t="str">
        <f t="shared" si="358"/>
        <v/>
      </c>
      <c r="BD151" s="59" t="str">
        <f t="shared" si="358"/>
        <v/>
      </c>
      <c r="BE151" s="59" t="str">
        <f t="shared" si="358"/>
        <v/>
      </c>
      <c r="BF151" s="59" t="str">
        <f t="shared" si="358"/>
        <v/>
      </c>
      <c r="BG151" s="59" t="str">
        <f t="shared" si="358"/>
        <v/>
      </c>
      <c r="BH151" s="59" t="str">
        <f t="shared" si="358"/>
        <v/>
      </c>
      <c r="BI151" s="60" t="str">
        <f t="shared" si="358"/>
        <v/>
      </c>
      <c r="BJ151" s="59">
        <f t="shared" si="358"/>
        <v>0</v>
      </c>
      <c r="BK151" s="59">
        <f t="shared" si="358"/>
        <v>0.25</v>
      </c>
      <c r="BL151" s="59">
        <f t="shared" si="358"/>
        <v>0.5</v>
      </c>
      <c r="BM151" s="59">
        <f t="shared" si="358"/>
        <v>0.75</v>
      </c>
      <c r="BN151" s="59">
        <f t="shared" si="358"/>
        <v>1</v>
      </c>
      <c r="BO151" s="59">
        <f t="shared" si="358"/>
        <v>1.25</v>
      </c>
      <c r="BP151" s="59">
        <f t="shared" si="358"/>
        <v>1.5</v>
      </c>
      <c r="BQ151" s="59">
        <f t="shared" si="358"/>
        <v>1.75</v>
      </c>
      <c r="BR151" s="59">
        <f t="shared" si="358"/>
        <v>2</v>
      </c>
      <c r="BS151" s="59">
        <f t="shared" si="358"/>
        <v>2.25</v>
      </c>
      <c r="BT151" s="59">
        <f t="shared" si="358"/>
        <v>2.5</v>
      </c>
      <c r="BU151" s="59">
        <f t="shared" ref="BU151:DA151" si="359">IF(OR(BU149=0,BU149="***"),"",IF(BU$43&lt;22.25,"",IF(BU$43&gt;29,BT151,SUM(BT151,BU149,-BT149))))</f>
        <v>2.75</v>
      </c>
      <c r="BV151" s="59">
        <f t="shared" si="359"/>
        <v>3</v>
      </c>
      <c r="BW151" s="59">
        <f t="shared" si="359"/>
        <v>3.25</v>
      </c>
      <c r="BX151" s="59">
        <f t="shared" si="359"/>
        <v>3.5</v>
      </c>
      <c r="BY151" s="59">
        <f t="shared" si="359"/>
        <v>3.75</v>
      </c>
      <c r="BZ151" s="59">
        <f t="shared" si="359"/>
        <v>4</v>
      </c>
      <c r="CA151" s="59">
        <f t="shared" si="359"/>
        <v>4.25</v>
      </c>
      <c r="CB151" s="59">
        <f t="shared" si="359"/>
        <v>4.25</v>
      </c>
      <c r="CC151" s="59">
        <f t="shared" si="359"/>
        <v>4.25</v>
      </c>
      <c r="CD151" s="59">
        <f t="shared" si="359"/>
        <v>4.5</v>
      </c>
      <c r="CE151" s="59">
        <f t="shared" si="359"/>
        <v>4.75</v>
      </c>
      <c r="CF151" s="59">
        <f t="shared" si="359"/>
        <v>5</v>
      </c>
      <c r="CG151" s="59">
        <f t="shared" si="359"/>
        <v>5.25</v>
      </c>
      <c r="CH151" s="59">
        <f t="shared" si="359"/>
        <v>5.5</v>
      </c>
      <c r="CI151" s="59">
        <f t="shared" si="359"/>
        <v>5.75</v>
      </c>
      <c r="CJ151" s="59">
        <f t="shared" si="359"/>
        <v>6</v>
      </c>
      <c r="CK151" s="59">
        <f t="shared" si="359"/>
        <v>6.25</v>
      </c>
      <c r="CL151" s="59">
        <f t="shared" si="359"/>
        <v>6.25</v>
      </c>
      <c r="CM151" s="59">
        <f t="shared" si="359"/>
        <v>6.25</v>
      </c>
      <c r="CN151" s="59">
        <f t="shared" si="359"/>
        <v>6.25</v>
      </c>
      <c r="CO151" s="59">
        <f t="shared" si="359"/>
        <v>6.25</v>
      </c>
      <c r="CP151" s="59">
        <f t="shared" si="359"/>
        <v>6.25</v>
      </c>
      <c r="CQ151" s="59">
        <f t="shared" si="359"/>
        <v>6.25</v>
      </c>
      <c r="CR151" s="59">
        <f t="shared" si="359"/>
        <v>6.25</v>
      </c>
      <c r="CS151" s="59">
        <f t="shared" si="359"/>
        <v>6.25</v>
      </c>
      <c r="CT151" s="59">
        <f t="shared" si="359"/>
        <v>6.25</v>
      </c>
      <c r="CU151" s="59">
        <f t="shared" si="359"/>
        <v>6.25</v>
      </c>
      <c r="CV151" s="59">
        <f t="shared" si="359"/>
        <v>6.25</v>
      </c>
      <c r="CW151" s="59">
        <f t="shared" si="359"/>
        <v>6.25</v>
      </c>
      <c r="CX151" s="59">
        <f t="shared" si="359"/>
        <v>6.25</v>
      </c>
      <c r="CY151" s="59">
        <f t="shared" si="359"/>
        <v>6.25</v>
      </c>
      <c r="CZ151" s="59">
        <f t="shared" si="359"/>
        <v>6.25</v>
      </c>
      <c r="DA151" s="59">
        <f t="shared" si="359"/>
        <v>6.25</v>
      </c>
      <c r="DB151" s="110"/>
    </row>
    <row r="152" spans="2:106" ht="14.1" customHeight="1">
      <c r="B152" s="61">
        <f>ROUND((DAY(D152)*24*60+HOUR(D152)*60+MINUTE(D152))/60,2)</f>
        <v>17.75</v>
      </c>
      <c r="C152" s="62">
        <f>ROUND((DAY(F152)*24*60+HOUR(F152)*60+MINUTE(F152))/60,2)</f>
        <v>26.5</v>
      </c>
      <c r="D152" s="63">
        <f>D149+TIME(0,15,0)</f>
        <v>0.7395833333333327</v>
      </c>
      <c r="E152" s="64" t="s">
        <v>96</v>
      </c>
      <c r="F152" s="65">
        <f>F149+TIME(0,15,0)</f>
        <v>1.1041666666666665</v>
      </c>
      <c r="G152" s="66" t="s">
        <v>43</v>
      </c>
      <c r="H152" s="67">
        <f t="shared" si="297"/>
        <v>106</v>
      </c>
      <c r="I152" s="71" t="str">
        <f t="shared" ref="I152:BT152" si="360">IF(I$43&lt;$B152,"***",IF(I$43=$B152,0,IF(I$42=1,H152,H152+0.25)))</f>
        <v>***</v>
      </c>
      <c r="J152" s="68" t="str">
        <f t="shared" si="360"/>
        <v>***</v>
      </c>
      <c r="K152" s="68" t="str">
        <f t="shared" si="360"/>
        <v>***</v>
      </c>
      <c r="L152" s="68" t="str">
        <f t="shared" si="360"/>
        <v>***</v>
      </c>
      <c r="M152" s="68" t="str">
        <f t="shared" si="360"/>
        <v>***</v>
      </c>
      <c r="N152" s="68" t="str">
        <f t="shared" si="360"/>
        <v>***</v>
      </c>
      <c r="O152" s="68" t="str">
        <f t="shared" si="360"/>
        <v>***</v>
      </c>
      <c r="P152" s="68" t="str">
        <f t="shared" si="360"/>
        <v>***</v>
      </c>
      <c r="Q152" s="68" t="str">
        <f t="shared" si="360"/>
        <v>***</v>
      </c>
      <c r="R152" s="68" t="str">
        <f t="shared" si="360"/>
        <v>***</v>
      </c>
      <c r="S152" s="68" t="str">
        <f t="shared" si="360"/>
        <v>***</v>
      </c>
      <c r="T152" s="68" t="str">
        <f t="shared" si="360"/>
        <v>***</v>
      </c>
      <c r="U152" s="68" t="str">
        <f t="shared" si="360"/>
        <v>***</v>
      </c>
      <c r="V152" s="68" t="str">
        <f t="shared" si="360"/>
        <v>***</v>
      </c>
      <c r="W152" s="68" t="str">
        <f t="shared" si="360"/>
        <v>***</v>
      </c>
      <c r="X152" s="68" t="str">
        <f t="shared" si="360"/>
        <v>***</v>
      </c>
      <c r="Y152" s="68" t="str">
        <f t="shared" si="360"/>
        <v>***</v>
      </c>
      <c r="Z152" s="68" t="str">
        <f t="shared" si="360"/>
        <v>***</v>
      </c>
      <c r="AA152" s="68" t="str">
        <f t="shared" si="360"/>
        <v>***</v>
      </c>
      <c r="AB152" s="68" t="str">
        <f t="shared" si="360"/>
        <v>***</v>
      </c>
      <c r="AC152" s="68" t="str">
        <f t="shared" si="360"/>
        <v>***</v>
      </c>
      <c r="AD152" s="68" t="str">
        <f t="shared" si="360"/>
        <v>***</v>
      </c>
      <c r="AE152" s="68" t="str">
        <f t="shared" si="360"/>
        <v>***</v>
      </c>
      <c r="AF152" s="68" t="str">
        <f t="shared" si="360"/>
        <v>***</v>
      </c>
      <c r="AG152" s="68" t="str">
        <f t="shared" si="360"/>
        <v>***</v>
      </c>
      <c r="AH152" s="68" t="str">
        <f t="shared" si="360"/>
        <v>***</v>
      </c>
      <c r="AI152" s="68" t="str">
        <f t="shared" si="360"/>
        <v>***</v>
      </c>
      <c r="AJ152" s="68" t="str">
        <f t="shared" si="360"/>
        <v>***</v>
      </c>
      <c r="AK152" s="68" t="str">
        <f t="shared" si="360"/>
        <v>***</v>
      </c>
      <c r="AL152" s="68" t="str">
        <f t="shared" si="360"/>
        <v>***</v>
      </c>
      <c r="AM152" s="68" t="str">
        <f t="shared" si="360"/>
        <v>***</v>
      </c>
      <c r="AN152" s="68" t="str">
        <f t="shared" si="360"/>
        <v>***</v>
      </c>
      <c r="AO152" s="68" t="str">
        <f t="shared" si="360"/>
        <v>***</v>
      </c>
      <c r="AP152" s="68" t="str">
        <f t="shared" si="360"/>
        <v>***</v>
      </c>
      <c r="AQ152" s="68" t="str">
        <f t="shared" si="360"/>
        <v>***</v>
      </c>
      <c r="AR152" s="68">
        <f t="shared" si="360"/>
        <v>0</v>
      </c>
      <c r="AS152" s="68">
        <f t="shared" si="360"/>
        <v>0</v>
      </c>
      <c r="AT152" s="68">
        <f t="shared" si="360"/>
        <v>0.25</v>
      </c>
      <c r="AU152" s="68">
        <f t="shared" si="360"/>
        <v>0.5</v>
      </c>
      <c r="AV152" s="68">
        <f t="shared" si="360"/>
        <v>0.75</v>
      </c>
      <c r="AW152" s="68">
        <f t="shared" si="360"/>
        <v>1</v>
      </c>
      <c r="AX152" s="68">
        <f t="shared" si="360"/>
        <v>1.25</v>
      </c>
      <c r="AY152" s="68">
        <f t="shared" si="360"/>
        <v>1.5</v>
      </c>
      <c r="AZ152" s="68">
        <f t="shared" si="360"/>
        <v>1.5</v>
      </c>
      <c r="BA152" s="68">
        <f t="shared" si="360"/>
        <v>1.5</v>
      </c>
      <c r="BB152" s="68">
        <f t="shared" si="360"/>
        <v>1.75</v>
      </c>
      <c r="BC152" s="68">
        <f t="shared" si="360"/>
        <v>2</v>
      </c>
      <c r="BD152" s="68">
        <f t="shared" si="360"/>
        <v>2.25</v>
      </c>
      <c r="BE152" s="68">
        <f t="shared" si="360"/>
        <v>2.5</v>
      </c>
      <c r="BF152" s="68">
        <f t="shared" si="360"/>
        <v>2.75</v>
      </c>
      <c r="BG152" s="68">
        <f t="shared" si="360"/>
        <v>3</v>
      </c>
      <c r="BH152" s="68">
        <f t="shared" si="360"/>
        <v>3.25</v>
      </c>
      <c r="BI152" s="69">
        <f t="shared" si="360"/>
        <v>3.5</v>
      </c>
      <c r="BJ152" s="68">
        <f t="shared" si="360"/>
        <v>3.5</v>
      </c>
      <c r="BK152" s="68">
        <f t="shared" si="360"/>
        <v>3.75</v>
      </c>
      <c r="BL152" s="68">
        <f t="shared" si="360"/>
        <v>4</v>
      </c>
      <c r="BM152" s="68">
        <f t="shared" si="360"/>
        <v>4.25</v>
      </c>
      <c r="BN152" s="68">
        <f t="shared" si="360"/>
        <v>4.5</v>
      </c>
      <c r="BO152" s="68">
        <f t="shared" si="360"/>
        <v>4.75</v>
      </c>
      <c r="BP152" s="68">
        <f t="shared" si="360"/>
        <v>5</v>
      </c>
      <c r="BQ152" s="68">
        <f t="shared" si="360"/>
        <v>5.25</v>
      </c>
      <c r="BR152" s="68">
        <f t="shared" si="360"/>
        <v>5.5</v>
      </c>
      <c r="BS152" s="68">
        <f t="shared" si="360"/>
        <v>5.75</v>
      </c>
      <c r="BT152" s="68">
        <f t="shared" si="360"/>
        <v>6</v>
      </c>
      <c r="BU152" s="68">
        <f t="shared" ref="BU152:DA152" si="361">IF(BU$43&lt;$B152,"***",IF(BU$43=$B152,0,IF(BU$42=1,BT152,BT152+0.25)))</f>
        <v>6.25</v>
      </c>
      <c r="BV152" s="68">
        <f t="shared" si="361"/>
        <v>6.5</v>
      </c>
      <c r="BW152" s="68">
        <f t="shared" si="361"/>
        <v>6.75</v>
      </c>
      <c r="BX152" s="68">
        <f t="shared" si="361"/>
        <v>7</v>
      </c>
      <c r="BY152" s="68">
        <f t="shared" si="361"/>
        <v>7.25</v>
      </c>
      <c r="BZ152" s="68">
        <f t="shared" si="361"/>
        <v>7.5</v>
      </c>
      <c r="CA152" s="68">
        <f t="shared" si="361"/>
        <v>7.75</v>
      </c>
      <c r="CB152" s="68">
        <f t="shared" si="361"/>
        <v>7.75</v>
      </c>
      <c r="CC152" s="68">
        <f t="shared" si="361"/>
        <v>7.75</v>
      </c>
      <c r="CD152" s="68">
        <f t="shared" si="361"/>
        <v>8</v>
      </c>
      <c r="CE152" s="68">
        <f t="shared" si="361"/>
        <v>8.25</v>
      </c>
      <c r="CF152" s="68">
        <f t="shared" si="361"/>
        <v>8.5</v>
      </c>
      <c r="CG152" s="68">
        <f t="shared" si="361"/>
        <v>8.75</v>
      </c>
      <c r="CH152" s="68">
        <f t="shared" si="361"/>
        <v>9</v>
      </c>
      <c r="CI152" s="68">
        <f t="shared" si="361"/>
        <v>9.25</v>
      </c>
      <c r="CJ152" s="68">
        <f t="shared" si="361"/>
        <v>9.5</v>
      </c>
      <c r="CK152" s="68">
        <f t="shared" si="361"/>
        <v>9.75</v>
      </c>
      <c r="CL152" s="68">
        <f t="shared" si="361"/>
        <v>10</v>
      </c>
      <c r="CM152" s="68">
        <f t="shared" si="361"/>
        <v>10.25</v>
      </c>
      <c r="CN152" s="68">
        <f t="shared" si="361"/>
        <v>10.5</v>
      </c>
      <c r="CO152" s="68">
        <f t="shared" si="361"/>
        <v>10.75</v>
      </c>
      <c r="CP152" s="68">
        <f t="shared" si="361"/>
        <v>11</v>
      </c>
      <c r="CQ152" s="68">
        <f t="shared" si="361"/>
        <v>11.25</v>
      </c>
      <c r="CR152" s="68">
        <f t="shared" si="361"/>
        <v>11.5</v>
      </c>
      <c r="CS152" s="68">
        <f t="shared" si="361"/>
        <v>11.75</v>
      </c>
      <c r="CT152" s="68">
        <f t="shared" si="361"/>
        <v>12</v>
      </c>
      <c r="CU152" s="68">
        <f t="shared" si="361"/>
        <v>12.25</v>
      </c>
      <c r="CV152" s="68">
        <f t="shared" si="361"/>
        <v>12.5</v>
      </c>
      <c r="CW152" s="68">
        <f t="shared" si="361"/>
        <v>12.75</v>
      </c>
      <c r="CX152" s="68">
        <f t="shared" si="361"/>
        <v>13</v>
      </c>
      <c r="CY152" s="68">
        <f t="shared" si="361"/>
        <v>13.25</v>
      </c>
      <c r="CZ152" s="68">
        <f t="shared" si="361"/>
        <v>13.25</v>
      </c>
      <c r="DA152" s="68">
        <f t="shared" si="361"/>
        <v>13.25</v>
      </c>
      <c r="DB152" s="111"/>
    </row>
    <row r="153" spans="2:106" ht="14.1" customHeight="1">
      <c r="B153" s="31"/>
      <c r="C153" s="32"/>
      <c r="D153" s="33"/>
      <c r="E153" s="4"/>
      <c r="F153" s="34"/>
      <c r="G153" s="5" t="s">
        <v>32</v>
      </c>
      <c r="H153" s="35">
        <f t="shared" si="297"/>
        <v>107</v>
      </c>
      <c r="I153" s="54" t="str">
        <f t="shared" ref="I153:AN153" si="362">IF(I152="***","",IF(I152&gt;$G$45,INT((I152-$G$45)/0.25)*0.25,0))</f>
        <v/>
      </c>
      <c r="J153" s="30" t="str">
        <f t="shared" si="362"/>
        <v/>
      </c>
      <c r="K153" s="30" t="str">
        <f t="shared" si="362"/>
        <v/>
      </c>
      <c r="L153" s="30" t="str">
        <f t="shared" si="362"/>
        <v/>
      </c>
      <c r="M153" s="30" t="str">
        <f t="shared" si="362"/>
        <v/>
      </c>
      <c r="N153" s="30" t="str">
        <f t="shared" si="362"/>
        <v/>
      </c>
      <c r="O153" s="30" t="str">
        <f t="shared" si="362"/>
        <v/>
      </c>
      <c r="P153" s="30" t="str">
        <f t="shared" si="362"/>
        <v/>
      </c>
      <c r="Q153" s="30" t="str">
        <f t="shared" si="362"/>
        <v/>
      </c>
      <c r="R153" s="30" t="str">
        <f t="shared" si="362"/>
        <v/>
      </c>
      <c r="S153" s="30" t="str">
        <f t="shared" si="362"/>
        <v/>
      </c>
      <c r="T153" s="30" t="str">
        <f t="shared" si="362"/>
        <v/>
      </c>
      <c r="U153" s="30" t="str">
        <f t="shared" si="362"/>
        <v/>
      </c>
      <c r="V153" s="30" t="str">
        <f t="shared" si="362"/>
        <v/>
      </c>
      <c r="W153" s="30" t="str">
        <f t="shared" si="362"/>
        <v/>
      </c>
      <c r="X153" s="30" t="str">
        <f t="shared" si="362"/>
        <v/>
      </c>
      <c r="Y153" s="30" t="str">
        <f t="shared" si="362"/>
        <v/>
      </c>
      <c r="Z153" s="30" t="str">
        <f t="shared" si="362"/>
        <v/>
      </c>
      <c r="AA153" s="30" t="str">
        <f t="shared" si="362"/>
        <v/>
      </c>
      <c r="AB153" s="30" t="str">
        <f t="shared" si="362"/>
        <v/>
      </c>
      <c r="AC153" s="30" t="str">
        <f t="shared" si="362"/>
        <v/>
      </c>
      <c r="AD153" s="30" t="str">
        <f t="shared" si="362"/>
        <v/>
      </c>
      <c r="AE153" s="30" t="str">
        <f t="shared" si="362"/>
        <v/>
      </c>
      <c r="AF153" s="30" t="str">
        <f t="shared" si="362"/>
        <v/>
      </c>
      <c r="AG153" s="30" t="str">
        <f t="shared" si="362"/>
        <v/>
      </c>
      <c r="AH153" s="30" t="str">
        <f t="shared" si="362"/>
        <v/>
      </c>
      <c r="AI153" s="30" t="str">
        <f t="shared" si="362"/>
        <v/>
      </c>
      <c r="AJ153" s="30" t="str">
        <f t="shared" si="362"/>
        <v/>
      </c>
      <c r="AK153" s="30" t="str">
        <f t="shared" si="362"/>
        <v/>
      </c>
      <c r="AL153" s="30" t="str">
        <f t="shared" si="362"/>
        <v/>
      </c>
      <c r="AM153" s="30" t="str">
        <f t="shared" si="362"/>
        <v/>
      </c>
      <c r="AN153" s="30" t="str">
        <f t="shared" si="362"/>
        <v/>
      </c>
      <c r="AO153" s="30" t="str">
        <f t="shared" ref="AO153:BT153" si="363">IF(AO152="***","",IF(AO152&gt;$G$45,INT((AO152-$G$45)/0.25)*0.25,0))</f>
        <v/>
      </c>
      <c r="AP153" s="30" t="str">
        <f t="shared" si="363"/>
        <v/>
      </c>
      <c r="AQ153" s="30" t="str">
        <f t="shared" si="363"/>
        <v/>
      </c>
      <c r="AR153" s="30">
        <f t="shared" si="363"/>
        <v>0</v>
      </c>
      <c r="AS153" s="30">
        <f t="shared" si="363"/>
        <v>0</v>
      </c>
      <c r="AT153" s="30">
        <f t="shared" si="363"/>
        <v>0</v>
      </c>
      <c r="AU153" s="30">
        <f t="shared" si="363"/>
        <v>0</v>
      </c>
      <c r="AV153" s="30">
        <f t="shared" si="363"/>
        <v>0</v>
      </c>
      <c r="AW153" s="30">
        <f t="shared" si="363"/>
        <v>0</v>
      </c>
      <c r="AX153" s="30">
        <f t="shared" si="363"/>
        <v>0</v>
      </c>
      <c r="AY153" s="30">
        <f t="shared" si="363"/>
        <v>0</v>
      </c>
      <c r="AZ153" s="30">
        <f t="shared" si="363"/>
        <v>0</v>
      </c>
      <c r="BA153" s="30">
        <f t="shared" si="363"/>
        <v>0</v>
      </c>
      <c r="BB153" s="30">
        <f t="shared" si="363"/>
        <v>0</v>
      </c>
      <c r="BC153" s="30">
        <f t="shared" si="363"/>
        <v>0</v>
      </c>
      <c r="BD153" s="30">
        <f t="shared" si="363"/>
        <v>0</v>
      </c>
      <c r="BE153" s="30">
        <f t="shared" si="363"/>
        <v>0</v>
      </c>
      <c r="BF153" s="30">
        <f t="shared" si="363"/>
        <v>0</v>
      </c>
      <c r="BG153" s="30">
        <f t="shared" si="363"/>
        <v>0</v>
      </c>
      <c r="BH153" s="30">
        <f t="shared" si="363"/>
        <v>0</v>
      </c>
      <c r="BI153" s="45">
        <f t="shared" si="363"/>
        <v>0</v>
      </c>
      <c r="BJ153" s="30">
        <f t="shared" si="363"/>
        <v>0</v>
      </c>
      <c r="BK153" s="30">
        <f t="shared" si="363"/>
        <v>0</v>
      </c>
      <c r="BL153" s="30">
        <f t="shared" si="363"/>
        <v>0</v>
      </c>
      <c r="BM153" s="30">
        <f t="shared" si="363"/>
        <v>0</v>
      </c>
      <c r="BN153" s="30">
        <f t="shared" si="363"/>
        <v>0</v>
      </c>
      <c r="BO153" s="30">
        <f t="shared" si="363"/>
        <v>0</v>
      </c>
      <c r="BP153" s="30">
        <f t="shared" si="363"/>
        <v>0</v>
      </c>
      <c r="BQ153" s="30">
        <f t="shared" si="363"/>
        <v>0</v>
      </c>
      <c r="BR153" s="30">
        <f t="shared" si="363"/>
        <v>0</v>
      </c>
      <c r="BS153" s="30">
        <f t="shared" si="363"/>
        <v>0</v>
      </c>
      <c r="BT153" s="30">
        <f t="shared" si="363"/>
        <v>0</v>
      </c>
      <c r="BU153" s="30">
        <f t="shared" ref="BU153:CZ153" si="364">IF(BU152="***","",IF(BU152&gt;$G$45,INT((BU152-$G$45)/0.25)*0.25,0))</f>
        <v>0</v>
      </c>
      <c r="BV153" s="30">
        <f t="shared" si="364"/>
        <v>0</v>
      </c>
      <c r="BW153" s="30">
        <f t="shared" si="364"/>
        <v>0</v>
      </c>
      <c r="BX153" s="30">
        <f t="shared" si="364"/>
        <v>0</v>
      </c>
      <c r="BY153" s="30">
        <f t="shared" si="364"/>
        <v>0</v>
      </c>
      <c r="BZ153" s="30">
        <f t="shared" si="364"/>
        <v>0</v>
      </c>
      <c r="CA153" s="30">
        <f t="shared" si="364"/>
        <v>0</v>
      </c>
      <c r="CB153" s="30">
        <f t="shared" si="364"/>
        <v>0</v>
      </c>
      <c r="CC153" s="30">
        <f t="shared" si="364"/>
        <v>0</v>
      </c>
      <c r="CD153" s="30">
        <f t="shared" si="364"/>
        <v>0.25</v>
      </c>
      <c r="CE153" s="30">
        <f t="shared" si="364"/>
        <v>0.5</v>
      </c>
      <c r="CF153" s="30">
        <f t="shared" si="364"/>
        <v>0.75</v>
      </c>
      <c r="CG153" s="30">
        <f t="shared" si="364"/>
        <v>1</v>
      </c>
      <c r="CH153" s="30">
        <f t="shared" si="364"/>
        <v>1.25</v>
      </c>
      <c r="CI153" s="30">
        <f t="shared" si="364"/>
        <v>1.5</v>
      </c>
      <c r="CJ153" s="30">
        <f t="shared" si="364"/>
        <v>1.75</v>
      </c>
      <c r="CK153" s="30">
        <f t="shared" si="364"/>
        <v>2</v>
      </c>
      <c r="CL153" s="30">
        <f t="shared" si="364"/>
        <v>2.25</v>
      </c>
      <c r="CM153" s="30">
        <f t="shared" si="364"/>
        <v>2.5</v>
      </c>
      <c r="CN153" s="30">
        <f t="shared" si="364"/>
        <v>2.75</v>
      </c>
      <c r="CO153" s="30">
        <f t="shared" si="364"/>
        <v>3</v>
      </c>
      <c r="CP153" s="30">
        <f t="shared" si="364"/>
        <v>3.25</v>
      </c>
      <c r="CQ153" s="30">
        <f t="shared" si="364"/>
        <v>3.5</v>
      </c>
      <c r="CR153" s="30">
        <f t="shared" si="364"/>
        <v>3.75</v>
      </c>
      <c r="CS153" s="30">
        <f t="shared" si="364"/>
        <v>4</v>
      </c>
      <c r="CT153" s="30">
        <f t="shared" si="364"/>
        <v>4.25</v>
      </c>
      <c r="CU153" s="30">
        <f t="shared" si="364"/>
        <v>4.5</v>
      </c>
      <c r="CV153" s="30">
        <f t="shared" si="364"/>
        <v>4.75</v>
      </c>
      <c r="CW153" s="30">
        <f t="shared" si="364"/>
        <v>5</v>
      </c>
      <c r="CX153" s="30">
        <f t="shared" si="364"/>
        <v>5.25</v>
      </c>
      <c r="CY153" s="30">
        <f t="shared" si="364"/>
        <v>5.5</v>
      </c>
      <c r="CZ153" s="30">
        <f t="shared" si="364"/>
        <v>5.5</v>
      </c>
      <c r="DA153" s="30">
        <f>IF(DA152="***","",IF(DA152&gt;$G$45,INT((DA152-$G$45)/0.25)*0.25,0))</f>
        <v>5.5</v>
      </c>
      <c r="DB153" s="109"/>
    </row>
    <row r="154" spans="2:106" ht="14.1" customHeight="1">
      <c r="B154" s="55"/>
      <c r="C154" s="56"/>
      <c r="D154" s="33"/>
      <c r="E154" s="4"/>
      <c r="F154" s="34"/>
      <c r="G154" s="57" t="s">
        <v>33</v>
      </c>
      <c r="H154" s="58">
        <f t="shared" si="297"/>
        <v>108</v>
      </c>
      <c r="I154" s="70" t="str">
        <f t="shared" ref="I154:AN154" si="365">IF(OR(I152=0,I152="***"),"",IF(I$43&lt;22.25,"",IF(I$43&gt;29,H154,SUM(H154,I152,-H152))))</f>
        <v/>
      </c>
      <c r="J154" s="59" t="str">
        <f t="shared" si="365"/>
        <v/>
      </c>
      <c r="K154" s="59" t="str">
        <f t="shared" si="365"/>
        <v/>
      </c>
      <c r="L154" s="59" t="str">
        <f t="shared" si="365"/>
        <v/>
      </c>
      <c r="M154" s="59" t="str">
        <f t="shared" si="365"/>
        <v/>
      </c>
      <c r="N154" s="59" t="str">
        <f t="shared" si="365"/>
        <v/>
      </c>
      <c r="O154" s="59" t="str">
        <f t="shared" si="365"/>
        <v/>
      </c>
      <c r="P154" s="59" t="str">
        <f t="shared" si="365"/>
        <v/>
      </c>
      <c r="Q154" s="59" t="str">
        <f t="shared" si="365"/>
        <v/>
      </c>
      <c r="R154" s="59" t="str">
        <f t="shared" si="365"/>
        <v/>
      </c>
      <c r="S154" s="59" t="str">
        <f t="shared" si="365"/>
        <v/>
      </c>
      <c r="T154" s="59" t="str">
        <f t="shared" si="365"/>
        <v/>
      </c>
      <c r="U154" s="59" t="str">
        <f t="shared" si="365"/>
        <v/>
      </c>
      <c r="V154" s="59" t="str">
        <f t="shared" si="365"/>
        <v/>
      </c>
      <c r="W154" s="59" t="str">
        <f t="shared" si="365"/>
        <v/>
      </c>
      <c r="X154" s="59" t="str">
        <f t="shared" si="365"/>
        <v/>
      </c>
      <c r="Y154" s="59" t="str">
        <f t="shared" si="365"/>
        <v/>
      </c>
      <c r="Z154" s="59" t="str">
        <f t="shared" si="365"/>
        <v/>
      </c>
      <c r="AA154" s="59" t="str">
        <f t="shared" si="365"/>
        <v/>
      </c>
      <c r="AB154" s="59" t="str">
        <f t="shared" si="365"/>
        <v/>
      </c>
      <c r="AC154" s="59" t="str">
        <f t="shared" si="365"/>
        <v/>
      </c>
      <c r="AD154" s="59" t="str">
        <f t="shared" si="365"/>
        <v/>
      </c>
      <c r="AE154" s="59" t="str">
        <f t="shared" si="365"/>
        <v/>
      </c>
      <c r="AF154" s="59" t="str">
        <f t="shared" si="365"/>
        <v/>
      </c>
      <c r="AG154" s="59" t="str">
        <f t="shared" si="365"/>
        <v/>
      </c>
      <c r="AH154" s="59" t="str">
        <f t="shared" si="365"/>
        <v/>
      </c>
      <c r="AI154" s="59" t="str">
        <f t="shared" si="365"/>
        <v/>
      </c>
      <c r="AJ154" s="59" t="str">
        <f t="shared" si="365"/>
        <v/>
      </c>
      <c r="AK154" s="59" t="str">
        <f t="shared" si="365"/>
        <v/>
      </c>
      <c r="AL154" s="59" t="str">
        <f t="shared" si="365"/>
        <v/>
      </c>
      <c r="AM154" s="59" t="str">
        <f t="shared" si="365"/>
        <v/>
      </c>
      <c r="AN154" s="59" t="str">
        <f t="shared" si="365"/>
        <v/>
      </c>
      <c r="AO154" s="59" t="str">
        <f t="shared" ref="AO154:BT154" si="366">IF(OR(AO152=0,AO152="***"),"",IF(AO$43&lt;22.25,"",IF(AO$43&gt;29,AN154,SUM(AN154,AO152,-AN152))))</f>
        <v/>
      </c>
      <c r="AP154" s="59" t="str">
        <f t="shared" si="366"/>
        <v/>
      </c>
      <c r="AQ154" s="59" t="str">
        <f t="shared" si="366"/>
        <v/>
      </c>
      <c r="AR154" s="59" t="str">
        <f t="shared" si="366"/>
        <v/>
      </c>
      <c r="AS154" s="59" t="str">
        <f t="shared" si="366"/>
        <v/>
      </c>
      <c r="AT154" s="59" t="str">
        <f t="shared" si="366"/>
        <v/>
      </c>
      <c r="AU154" s="59" t="str">
        <f t="shared" si="366"/>
        <v/>
      </c>
      <c r="AV154" s="59" t="str">
        <f t="shared" si="366"/>
        <v/>
      </c>
      <c r="AW154" s="59" t="str">
        <f t="shared" si="366"/>
        <v/>
      </c>
      <c r="AX154" s="59" t="str">
        <f t="shared" si="366"/>
        <v/>
      </c>
      <c r="AY154" s="59" t="str">
        <f t="shared" si="366"/>
        <v/>
      </c>
      <c r="AZ154" s="59" t="str">
        <f t="shared" si="366"/>
        <v/>
      </c>
      <c r="BA154" s="59" t="str">
        <f t="shared" si="366"/>
        <v/>
      </c>
      <c r="BB154" s="59" t="str">
        <f t="shared" si="366"/>
        <v/>
      </c>
      <c r="BC154" s="59" t="str">
        <f t="shared" si="366"/>
        <v/>
      </c>
      <c r="BD154" s="59" t="str">
        <f t="shared" si="366"/>
        <v/>
      </c>
      <c r="BE154" s="59" t="str">
        <f t="shared" si="366"/>
        <v/>
      </c>
      <c r="BF154" s="59" t="str">
        <f t="shared" si="366"/>
        <v/>
      </c>
      <c r="BG154" s="59" t="str">
        <f t="shared" si="366"/>
        <v/>
      </c>
      <c r="BH154" s="59" t="str">
        <f t="shared" si="366"/>
        <v/>
      </c>
      <c r="BI154" s="60" t="str">
        <f t="shared" si="366"/>
        <v/>
      </c>
      <c r="BJ154" s="59">
        <f t="shared" si="366"/>
        <v>0</v>
      </c>
      <c r="BK154" s="59">
        <f t="shared" si="366"/>
        <v>0.25</v>
      </c>
      <c r="BL154" s="59">
        <f t="shared" si="366"/>
        <v>0.5</v>
      </c>
      <c r="BM154" s="59">
        <f t="shared" si="366"/>
        <v>0.75</v>
      </c>
      <c r="BN154" s="59">
        <f t="shared" si="366"/>
        <v>1</v>
      </c>
      <c r="BO154" s="59">
        <f t="shared" si="366"/>
        <v>1.25</v>
      </c>
      <c r="BP154" s="59">
        <f t="shared" si="366"/>
        <v>1.5</v>
      </c>
      <c r="BQ154" s="59">
        <f t="shared" si="366"/>
        <v>1.75</v>
      </c>
      <c r="BR154" s="59">
        <f t="shared" si="366"/>
        <v>2</v>
      </c>
      <c r="BS154" s="59">
        <f t="shared" si="366"/>
        <v>2.25</v>
      </c>
      <c r="BT154" s="59">
        <f t="shared" si="366"/>
        <v>2.5</v>
      </c>
      <c r="BU154" s="59">
        <f t="shared" ref="BU154:DA154" si="367">IF(OR(BU152=0,BU152="***"),"",IF(BU$43&lt;22.25,"",IF(BU$43&gt;29,BT154,SUM(BT154,BU152,-BT152))))</f>
        <v>2.75</v>
      </c>
      <c r="BV154" s="59">
        <f t="shared" si="367"/>
        <v>3</v>
      </c>
      <c r="BW154" s="59">
        <f t="shared" si="367"/>
        <v>3.25</v>
      </c>
      <c r="BX154" s="59">
        <f t="shared" si="367"/>
        <v>3.5</v>
      </c>
      <c r="BY154" s="59">
        <f t="shared" si="367"/>
        <v>3.75</v>
      </c>
      <c r="BZ154" s="59">
        <f t="shared" si="367"/>
        <v>4</v>
      </c>
      <c r="CA154" s="59">
        <f t="shared" si="367"/>
        <v>4.25</v>
      </c>
      <c r="CB154" s="59">
        <f t="shared" si="367"/>
        <v>4.25</v>
      </c>
      <c r="CC154" s="59">
        <f t="shared" si="367"/>
        <v>4.25</v>
      </c>
      <c r="CD154" s="59">
        <f t="shared" si="367"/>
        <v>4.5</v>
      </c>
      <c r="CE154" s="59">
        <f t="shared" si="367"/>
        <v>4.75</v>
      </c>
      <c r="CF154" s="59">
        <f t="shared" si="367"/>
        <v>5</v>
      </c>
      <c r="CG154" s="59">
        <f t="shared" si="367"/>
        <v>5.25</v>
      </c>
      <c r="CH154" s="59">
        <f t="shared" si="367"/>
        <v>5.5</v>
      </c>
      <c r="CI154" s="59">
        <f t="shared" si="367"/>
        <v>5.75</v>
      </c>
      <c r="CJ154" s="59">
        <f t="shared" si="367"/>
        <v>6</v>
      </c>
      <c r="CK154" s="59">
        <f t="shared" si="367"/>
        <v>6.25</v>
      </c>
      <c r="CL154" s="59">
        <f t="shared" si="367"/>
        <v>6.25</v>
      </c>
      <c r="CM154" s="59">
        <f t="shared" si="367"/>
        <v>6.25</v>
      </c>
      <c r="CN154" s="59">
        <f t="shared" si="367"/>
        <v>6.25</v>
      </c>
      <c r="CO154" s="59">
        <f t="shared" si="367"/>
        <v>6.25</v>
      </c>
      <c r="CP154" s="59">
        <f t="shared" si="367"/>
        <v>6.25</v>
      </c>
      <c r="CQ154" s="59">
        <f t="shared" si="367"/>
        <v>6.25</v>
      </c>
      <c r="CR154" s="59">
        <f t="shared" si="367"/>
        <v>6.25</v>
      </c>
      <c r="CS154" s="59">
        <f t="shared" si="367"/>
        <v>6.25</v>
      </c>
      <c r="CT154" s="59">
        <f t="shared" si="367"/>
        <v>6.25</v>
      </c>
      <c r="CU154" s="59">
        <f t="shared" si="367"/>
        <v>6.25</v>
      </c>
      <c r="CV154" s="59">
        <f t="shared" si="367"/>
        <v>6.25</v>
      </c>
      <c r="CW154" s="59">
        <f t="shared" si="367"/>
        <v>6.25</v>
      </c>
      <c r="CX154" s="59">
        <f t="shared" si="367"/>
        <v>6.25</v>
      </c>
      <c r="CY154" s="59">
        <f t="shared" si="367"/>
        <v>6.25</v>
      </c>
      <c r="CZ154" s="59">
        <f t="shared" si="367"/>
        <v>6.25</v>
      </c>
      <c r="DA154" s="59">
        <f t="shared" si="367"/>
        <v>6.25</v>
      </c>
      <c r="DB154" s="110"/>
    </row>
    <row r="155" spans="2:106" ht="14.1" customHeight="1">
      <c r="B155" s="61">
        <f>ROUND((DAY(D155)*24*60+HOUR(D155)*60+MINUTE(D155))/60,2)</f>
        <v>18</v>
      </c>
      <c r="C155" s="62">
        <f>ROUND((DAY(F155)*24*60+HOUR(F155)*60+MINUTE(F155))/60,2)</f>
        <v>26.75</v>
      </c>
      <c r="D155" s="63">
        <f>D152+TIME(0,15,0)</f>
        <v>0.74999999999999933</v>
      </c>
      <c r="E155" s="64" t="s">
        <v>96</v>
      </c>
      <c r="F155" s="65">
        <f>F152+TIME(0,15,0)</f>
        <v>1.1145833333333333</v>
      </c>
      <c r="G155" s="66" t="s">
        <v>43</v>
      </c>
      <c r="H155" s="67">
        <f t="shared" si="297"/>
        <v>109</v>
      </c>
      <c r="I155" s="71" t="str">
        <f t="shared" ref="I155:BT155" si="368">IF(I$43&lt;$B155,"***",IF(I$43=$B155,0,IF(I$42=1,H155,H155+0.25)))</f>
        <v>***</v>
      </c>
      <c r="J155" s="68" t="str">
        <f t="shared" si="368"/>
        <v>***</v>
      </c>
      <c r="K155" s="68" t="str">
        <f t="shared" si="368"/>
        <v>***</v>
      </c>
      <c r="L155" s="68" t="str">
        <f t="shared" si="368"/>
        <v>***</v>
      </c>
      <c r="M155" s="68" t="str">
        <f t="shared" si="368"/>
        <v>***</v>
      </c>
      <c r="N155" s="68" t="str">
        <f t="shared" si="368"/>
        <v>***</v>
      </c>
      <c r="O155" s="68" t="str">
        <f t="shared" si="368"/>
        <v>***</v>
      </c>
      <c r="P155" s="68" t="str">
        <f t="shared" si="368"/>
        <v>***</v>
      </c>
      <c r="Q155" s="68" t="str">
        <f t="shared" si="368"/>
        <v>***</v>
      </c>
      <c r="R155" s="68" t="str">
        <f t="shared" si="368"/>
        <v>***</v>
      </c>
      <c r="S155" s="68" t="str">
        <f t="shared" si="368"/>
        <v>***</v>
      </c>
      <c r="T155" s="68" t="str">
        <f t="shared" si="368"/>
        <v>***</v>
      </c>
      <c r="U155" s="68" t="str">
        <f t="shared" si="368"/>
        <v>***</v>
      </c>
      <c r="V155" s="68" t="str">
        <f t="shared" si="368"/>
        <v>***</v>
      </c>
      <c r="W155" s="68" t="str">
        <f t="shared" si="368"/>
        <v>***</v>
      </c>
      <c r="X155" s="68" t="str">
        <f t="shared" si="368"/>
        <v>***</v>
      </c>
      <c r="Y155" s="68" t="str">
        <f t="shared" si="368"/>
        <v>***</v>
      </c>
      <c r="Z155" s="68" t="str">
        <f t="shared" si="368"/>
        <v>***</v>
      </c>
      <c r="AA155" s="68" t="str">
        <f t="shared" si="368"/>
        <v>***</v>
      </c>
      <c r="AB155" s="68" t="str">
        <f t="shared" si="368"/>
        <v>***</v>
      </c>
      <c r="AC155" s="68" t="str">
        <f t="shared" si="368"/>
        <v>***</v>
      </c>
      <c r="AD155" s="68" t="str">
        <f t="shared" si="368"/>
        <v>***</v>
      </c>
      <c r="AE155" s="68" t="str">
        <f t="shared" si="368"/>
        <v>***</v>
      </c>
      <c r="AF155" s="68" t="str">
        <f t="shared" si="368"/>
        <v>***</v>
      </c>
      <c r="AG155" s="68" t="str">
        <f t="shared" si="368"/>
        <v>***</v>
      </c>
      <c r="AH155" s="68" t="str">
        <f t="shared" si="368"/>
        <v>***</v>
      </c>
      <c r="AI155" s="68" t="str">
        <f t="shared" si="368"/>
        <v>***</v>
      </c>
      <c r="AJ155" s="68" t="str">
        <f t="shared" si="368"/>
        <v>***</v>
      </c>
      <c r="AK155" s="68" t="str">
        <f t="shared" si="368"/>
        <v>***</v>
      </c>
      <c r="AL155" s="68" t="str">
        <f t="shared" si="368"/>
        <v>***</v>
      </c>
      <c r="AM155" s="68" t="str">
        <f t="shared" si="368"/>
        <v>***</v>
      </c>
      <c r="AN155" s="68" t="str">
        <f t="shared" si="368"/>
        <v>***</v>
      </c>
      <c r="AO155" s="68" t="str">
        <f t="shared" si="368"/>
        <v>***</v>
      </c>
      <c r="AP155" s="68" t="str">
        <f t="shared" si="368"/>
        <v>***</v>
      </c>
      <c r="AQ155" s="68" t="str">
        <f t="shared" si="368"/>
        <v>***</v>
      </c>
      <c r="AR155" s="68" t="str">
        <f t="shared" si="368"/>
        <v>***</v>
      </c>
      <c r="AS155" s="68">
        <f t="shared" si="368"/>
        <v>0</v>
      </c>
      <c r="AT155" s="68">
        <f t="shared" si="368"/>
        <v>0.25</v>
      </c>
      <c r="AU155" s="68">
        <f t="shared" si="368"/>
        <v>0.5</v>
      </c>
      <c r="AV155" s="68">
        <f t="shared" si="368"/>
        <v>0.75</v>
      </c>
      <c r="AW155" s="68">
        <f t="shared" si="368"/>
        <v>1</v>
      </c>
      <c r="AX155" s="68">
        <f t="shared" si="368"/>
        <v>1.25</v>
      </c>
      <c r="AY155" s="68">
        <f t="shared" si="368"/>
        <v>1.5</v>
      </c>
      <c r="AZ155" s="68">
        <f t="shared" si="368"/>
        <v>1.5</v>
      </c>
      <c r="BA155" s="68">
        <f t="shared" si="368"/>
        <v>1.5</v>
      </c>
      <c r="BB155" s="68">
        <f t="shared" si="368"/>
        <v>1.75</v>
      </c>
      <c r="BC155" s="68">
        <f t="shared" si="368"/>
        <v>2</v>
      </c>
      <c r="BD155" s="68">
        <f t="shared" si="368"/>
        <v>2.25</v>
      </c>
      <c r="BE155" s="68">
        <f t="shared" si="368"/>
        <v>2.5</v>
      </c>
      <c r="BF155" s="68">
        <f t="shared" si="368"/>
        <v>2.75</v>
      </c>
      <c r="BG155" s="68">
        <f t="shared" si="368"/>
        <v>3</v>
      </c>
      <c r="BH155" s="68">
        <f t="shared" si="368"/>
        <v>3.25</v>
      </c>
      <c r="BI155" s="69">
        <f t="shared" si="368"/>
        <v>3.5</v>
      </c>
      <c r="BJ155" s="68">
        <f t="shared" si="368"/>
        <v>3.5</v>
      </c>
      <c r="BK155" s="68">
        <f t="shared" si="368"/>
        <v>3.75</v>
      </c>
      <c r="BL155" s="68">
        <f t="shared" si="368"/>
        <v>4</v>
      </c>
      <c r="BM155" s="68">
        <f t="shared" si="368"/>
        <v>4.25</v>
      </c>
      <c r="BN155" s="68">
        <f t="shared" si="368"/>
        <v>4.5</v>
      </c>
      <c r="BO155" s="68">
        <f t="shared" si="368"/>
        <v>4.75</v>
      </c>
      <c r="BP155" s="68">
        <f t="shared" si="368"/>
        <v>5</v>
      </c>
      <c r="BQ155" s="68">
        <f t="shared" si="368"/>
        <v>5.25</v>
      </c>
      <c r="BR155" s="68">
        <f t="shared" si="368"/>
        <v>5.5</v>
      </c>
      <c r="BS155" s="68">
        <f t="shared" si="368"/>
        <v>5.75</v>
      </c>
      <c r="BT155" s="68">
        <f t="shared" si="368"/>
        <v>6</v>
      </c>
      <c r="BU155" s="68">
        <f t="shared" ref="BU155:DA155" si="369">IF(BU$43&lt;$B155,"***",IF(BU$43=$B155,0,IF(BU$42=1,BT155,BT155+0.25)))</f>
        <v>6.25</v>
      </c>
      <c r="BV155" s="68">
        <f t="shared" si="369"/>
        <v>6.5</v>
      </c>
      <c r="BW155" s="68">
        <f t="shared" si="369"/>
        <v>6.75</v>
      </c>
      <c r="BX155" s="68">
        <f t="shared" si="369"/>
        <v>7</v>
      </c>
      <c r="BY155" s="68">
        <f t="shared" si="369"/>
        <v>7.25</v>
      </c>
      <c r="BZ155" s="68">
        <f t="shared" si="369"/>
        <v>7.5</v>
      </c>
      <c r="CA155" s="68">
        <f t="shared" si="369"/>
        <v>7.75</v>
      </c>
      <c r="CB155" s="68">
        <f t="shared" si="369"/>
        <v>7.75</v>
      </c>
      <c r="CC155" s="68">
        <f t="shared" si="369"/>
        <v>7.75</v>
      </c>
      <c r="CD155" s="68">
        <f t="shared" si="369"/>
        <v>8</v>
      </c>
      <c r="CE155" s="68">
        <f t="shared" si="369"/>
        <v>8.25</v>
      </c>
      <c r="CF155" s="68">
        <f t="shared" si="369"/>
        <v>8.5</v>
      </c>
      <c r="CG155" s="68">
        <f t="shared" si="369"/>
        <v>8.75</v>
      </c>
      <c r="CH155" s="68">
        <f t="shared" si="369"/>
        <v>9</v>
      </c>
      <c r="CI155" s="68">
        <f t="shared" si="369"/>
        <v>9.25</v>
      </c>
      <c r="CJ155" s="68">
        <f t="shared" si="369"/>
        <v>9.5</v>
      </c>
      <c r="CK155" s="68">
        <f t="shared" si="369"/>
        <v>9.75</v>
      </c>
      <c r="CL155" s="68">
        <f t="shared" si="369"/>
        <v>10</v>
      </c>
      <c r="CM155" s="68">
        <f t="shared" si="369"/>
        <v>10.25</v>
      </c>
      <c r="CN155" s="68">
        <f t="shared" si="369"/>
        <v>10.5</v>
      </c>
      <c r="CO155" s="68">
        <f t="shared" si="369"/>
        <v>10.75</v>
      </c>
      <c r="CP155" s="68">
        <f t="shared" si="369"/>
        <v>11</v>
      </c>
      <c r="CQ155" s="68">
        <f t="shared" si="369"/>
        <v>11.25</v>
      </c>
      <c r="CR155" s="68">
        <f t="shared" si="369"/>
        <v>11.5</v>
      </c>
      <c r="CS155" s="68">
        <f t="shared" si="369"/>
        <v>11.75</v>
      </c>
      <c r="CT155" s="68">
        <f t="shared" si="369"/>
        <v>12</v>
      </c>
      <c r="CU155" s="68">
        <f t="shared" si="369"/>
        <v>12.25</v>
      </c>
      <c r="CV155" s="68">
        <f t="shared" si="369"/>
        <v>12.5</v>
      </c>
      <c r="CW155" s="68">
        <f t="shared" si="369"/>
        <v>12.75</v>
      </c>
      <c r="CX155" s="68">
        <f t="shared" si="369"/>
        <v>13</v>
      </c>
      <c r="CY155" s="68">
        <f t="shared" si="369"/>
        <v>13.25</v>
      </c>
      <c r="CZ155" s="68">
        <f t="shared" si="369"/>
        <v>13.25</v>
      </c>
      <c r="DA155" s="68">
        <f t="shared" si="369"/>
        <v>13.25</v>
      </c>
      <c r="DB155" s="111"/>
    </row>
    <row r="156" spans="2:106" ht="14.1" customHeight="1">
      <c r="B156" s="31"/>
      <c r="C156" s="32"/>
      <c r="D156" s="33"/>
      <c r="E156" s="4"/>
      <c r="F156" s="34"/>
      <c r="G156" s="5" t="s">
        <v>32</v>
      </c>
      <c r="H156" s="35">
        <f t="shared" si="297"/>
        <v>110</v>
      </c>
      <c r="I156" s="54" t="str">
        <f t="shared" ref="I156:AN156" si="370">IF(I155="***","",IF(I155&gt;$G$45,INT((I155-$G$45)/0.25)*0.25,0))</f>
        <v/>
      </c>
      <c r="J156" s="30" t="str">
        <f t="shared" si="370"/>
        <v/>
      </c>
      <c r="K156" s="30" t="str">
        <f t="shared" si="370"/>
        <v/>
      </c>
      <c r="L156" s="30" t="str">
        <f t="shared" si="370"/>
        <v/>
      </c>
      <c r="M156" s="30" t="str">
        <f t="shared" si="370"/>
        <v/>
      </c>
      <c r="N156" s="30" t="str">
        <f t="shared" si="370"/>
        <v/>
      </c>
      <c r="O156" s="30" t="str">
        <f t="shared" si="370"/>
        <v/>
      </c>
      <c r="P156" s="30" t="str">
        <f t="shared" si="370"/>
        <v/>
      </c>
      <c r="Q156" s="30" t="str">
        <f t="shared" si="370"/>
        <v/>
      </c>
      <c r="R156" s="30" t="str">
        <f t="shared" si="370"/>
        <v/>
      </c>
      <c r="S156" s="30" t="str">
        <f t="shared" si="370"/>
        <v/>
      </c>
      <c r="T156" s="30" t="str">
        <f t="shared" si="370"/>
        <v/>
      </c>
      <c r="U156" s="30" t="str">
        <f t="shared" si="370"/>
        <v/>
      </c>
      <c r="V156" s="30" t="str">
        <f t="shared" si="370"/>
        <v/>
      </c>
      <c r="W156" s="30" t="str">
        <f t="shared" si="370"/>
        <v/>
      </c>
      <c r="X156" s="30" t="str">
        <f t="shared" si="370"/>
        <v/>
      </c>
      <c r="Y156" s="30" t="str">
        <f t="shared" si="370"/>
        <v/>
      </c>
      <c r="Z156" s="30" t="str">
        <f t="shared" si="370"/>
        <v/>
      </c>
      <c r="AA156" s="30" t="str">
        <f t="shared" si="370"/>
        <v/>
      </c>
      <c r="AB156" s="30" t="str">
        <f t="shared" si="370"/>
        <v/>
      </c>
      <c r="AC156" s="30" t="str">
        <f t="shared" si="370"/>
        <v/>
      </c>
      <c r="AD156" s="30" t="str">
        <f t="shared" si="370"/>
        <v/>
      </c>
      <c r="AE156" s="30" t="str">
        <f t="shared" si="370"/>
        <v/>
      </c>
      <c r="AF156" s="30" t="str">
        <f t="shared" si="370"/>
        <v/>
      </c>
      <c r="AG156" s="30" t="str">
        <f t="shared" si="370"/>
        <v/>
      </c>
      <c r="AH156" s="30" t="str">
        <f t="shared" si="370"/>
        <v/>
      </c>
      <c r="AI156" s="30" t="str">
        <f t="shared" si="370"/>
        <v/>
      </c>
      <c r="AJ156" s="30" t="str">
        <f t="shared" si="370"/>
        <v/>
      </c>
      <c r="AK156" s="30" t="str">
        <f t="shared" si="370"/>
        <v/>
      </c>
      <c r="AL156" s="30" t="str">
        <f t="shared" si="370"/>
        <v/>
      </c>
      <c r="AM156" s="30" t="str">
        <f t="shared" si="370"/>
        <v/>
      </c>
      <c r="AN156" s="30" t="str">
        <f t="shared" si="370"/>
        <v/>
      </c>
      <c r="AO156" s="30" t="str">
        <f t="shared" ref="AO156:BT156" si="371">IF(AO155="***","",IF(AO155&gt;$G$45,INT((AO155-$G$45)/0.25)*0.25,0))</f>
        <v/>
      </c>
      <c r="AP156" s="30" t="str">
        <f t="shared" si="371"/>
        <v/>
      </c>
      <c r="AQ156" s="30" t="str">
        <f t="shared" si="371"/>
        <v/>
      </c>
      <c r="AR156" s="30" t="str">
        <f t="shared" si="371"/>
        <v/>
      </c>
      <c r="AS156" s="30">
        <f t="shared" si="371"/>
        <v>0</v>
      </c>
      <c r="AT156" s="30">
        <f t="shared" si="371"/>
        <v>0</v>
      </c>
      <c r="AU156" s="30">
        <f t="shared" si="371"/>
        <v>0</v>
      </c>
      <c r="AV156" s="30">
        <f t="shared" si="371"/>
        <v>0</v>
      </c>
      <c r="AW156" s="30">
        <f t="shared" si="371"/>
        <v>0</v>
      </c>
      <c r="AX156" s="30">
        <f t="shared" si="371"/>
        <v>0</v>
      </c>
      <c r="AY156" s="30">
        <f t="shared" si="371"/>
        <v>0</v>
      </c>
      <c r="AZ156" s="30">
        <f t="shared" si="371"/>
        <v>0</v>
      </c>
      <c r="BA156" s="30">
        <f t="shared" si="371"/>
        <v>0</v>
      </c>
      <c r="BB156" s="30">
        <f t="shared" si="371"/>
        <v>0</v>
      </c>
      <c r="BC156" s="30">
        <f t="shared" si="371"/>
        <v>0</v>
      </c>
      <c r="BD156" s="30">
        <f t="shared" si="371"/>
        <v>0</v>
      </c>
      <c r="BE156" s="30">
        <f t="shared" si="371"/>
        <v>0</v>
      </c>
      <c r="BF156" s="30">
        <f t="shared" si="371"/>
        <v>0</v>
      </c>
      <c r="BG156" s="30">
        <f t="shared" si="371"/>
        <v>0</v>
      </c>
      <c r="BH156" s="30">
        <f t="shared" si="371"/>
        <v>0</v>
      </c>
      <c r="BI156" s="45">
        <f t="shared" si="371"/>
        <v>0</v>
      </c>
      <c r="BJ156" s="30">
        <f t="shared" si="371"/>
        <v>0</v>
      </c>
      <c r="BK156" s="30">
        <f t="shared" si="371"/>
        <v>0</v>
      </c>
      <c r="BL156" s="30">
        <f t="shared" si="371"/>
        <v>0</v>
      </c>
      <c r="BM156" s="30">
        <f t="shared" si="371"/>
        <v>0</v>
      </c>
      <c r="BN156" s="30">
        <f t="shared" si="371"/>
        <v>0</v>
      </c>
      <c r="BO156" s="30">
        <f t="shared" si="371"/>
        <v>0</v>
      </c>
      <c r="BP156" s="30">
        <f t="shared" si="371"/>
        <v>0</v>
      </c>
      <c r="BQ156" s="30">
        <f t="shared" si="371"/>
        <v>0</v>
      </c>
      <c r="BR156" s="30">
        <f t="shared" si="371"/>
        <v>0</v>
      </c>
      <c r="BS156" s="30">
        <f t="shared" si="371"/>
        <v>0</v>
      </c>
      <c r="BT156" s="30">
        <f t="shared" si="371"/>
        <v>0</v>
      </c>
      <c r="BU156" s="30">
        <f t="shared" ref="BU156:CZ156" si="372">IF(BU155="***","",IF(BU155&gt;$G$45,INT((BU155-$G$45)/0.25)*0.25,0))</f>
        <v>0</v>
      </c>
      <c r="BV156" s="30">
        <f t="shared" si="372"/>
        <v>0</v>
      </c>
      <c r="BW156" s="30">
        <f t="shared" si="372"/>
        <v>0</v>
      </c>
      <c r="BX156" s="30">
        <f t="shared" si="372"/>
        <v>0</v>
      </c>
      <c r="BY156" s="30">
        <f t="shared" si="372"/>
        <v>0</v>
      </c>
      <c r="BZ156" s="30">
        <f t="shared" si="372"/>
        <v>0</v>
      </c>
      <c r="CA156" s="30">
        <f t="shared" si="372"/>
        <v>0</v>
      </c>
      <c r="CB156" s="30">
        <f t="shared" si="372"/>
        <v>0</v>
      </c>
      <c r="CC156" s="30">
        <f t="shared" si="372"/>
        <v>0</v>
      </c>
      <c r="CD156" s="30">
        <f t="shared" si="372"/>
        <v>0.25</v>
      </c>
      <c r="CE156" s="30">
        <f t="shared" si="372"/>
        <v>0.5</v>
      </c>
      <c r="CF156" s="30">
        <f t="shared" si="372"/>
        <v>0.75</v>
      </c>
      <c r="CG156" s="30">
        <f t="shared" si="372"/>
        <v>1</v>
      </c>
      <c r="CH156" s="30">
        <f t="shared" si="372"/>
        <v>1.25</v>
      </c>
      <c r="CI156" s="30">
        <f t="shared" si="372"/>
        <v>1.5</v>
      </c>
      <c r="CJ156" s="30">
        <f t="shared" si="372"/>
        <v>1.75</v>
      </c>
      <c r="CK156" s="30">
        <f t="shared" si="372"/>
        <v>2</v>
      </c>
      <c r="CL156" s="30">
        <f t="shared" si="372"/>
        <v>2.25</v>
      </c>
      <c r="CM156" s="30">
        <f t="shared" si="372"/>
        <v>2.5</v>
      </c>
      <c r="CN156" s="30">
        <f t="shared" si="372"/>
        <v>2.75</v>
      </c>
      <c r="CO156" s="30">
        <f t="shared" si="372"/>
        <v>3</v>
      </c>
      <c r="CP156" s="30">
        <f t="shared" si="372"/>
        <v>3.25</v>
      </c>
      <c r="CQ156" s="30">
        <f t="shared" si="372"/>
        <v>3.5</v>
      </c>
      <c r="CR156" s="30">
        <f t="shared" si="372"/>
        <v>3.75</v>
      </c>
      <c r="CS156" s="30">
        <f t="shared" si="372"/>
        <v>4</v>
      </c>
      <c r="CT156" s="30">
        <f t="shared" si="372"/>
        <v>4.25</v>
      </c>
      <c r="CU156" s="30">
        <f t="shared" si="372"/>
        <v>4.5</v>
      </c>
      <c r="CV156" s="30">
        <f t="shared" si="372"/>
        <v>4.75</v>
      </c>
      <c r="CW156" s="30">
        <f t="shared" si="372"/>
        <v>5</v>
      </c>
      <c r="CX156" s="30">
        <f t="shared" si="372"/>
        <v>5.25</v>
      </c>
      <c r="CY156" s="30">
        <f t="shared" si="372"/>
        <v>5.5</v>
      </c>
      <c r="CZ156" s="30">
        <f t="shared" si="372"/>
        <v>5.5</v>
      </c>
      <c r="DA156" s="30">
        <f>IF(DA155="***","",IF(DA155&gt;$G$45,INT((DA155-$G$45)/0.25)*0.25,0))</f>
        <v>5.5</v>
      </c>
      <c r="DB156" s="109"/>
    </row>
    <row r="157" spans="2:106" ht="14.1" customHeight="1">
      <c r="B157" s="55"/>
      <c r="C157" s="56"/>
      <c r="D157" s="33"/>
      <c r="E157" s="4"/>
      <c r="F157" s="34"/>
      <c r="G157" s="57" t="s">
        <v>33</v>
      </c>
      <c r="H157" s="58">
        <f t="shared" si="297"/>
        <v>111</v>
      </c>
      <c r="I157" s="70" t="str">
        <f t="shared" ref="I157:AN157" si="373">IF(OR(I155=0,I155="***"),"",IF(I$43&lt;22.25,"",IF(I$43&gt;29,H157,SUM(H157,I155,-H155))))</f>
        <v/>
      </c>
      <c r="J157" s="59" t="str">
        <f t="shared" si="373"/>
        <v/>
      </c>
      <c r="K157" s="59" t="str">
        <f t="shared" si="373"/>
        <v/>
      </c>
      <c r="L157" s="59" t="str">
        <f t="shared" si="373"/>
        <v/>
      </c>
      <c r="M157" s="59" t="str">
        <f t="shared" si="373"/>
        <v/>
      </c>
      <c r="N157" s="59" t="str">
        <f t="shared" si="373"/>
        <v/>
      </c>
      <c r="O157" s="59" t="str">
        <f t="shared" si="373"/>
        <v/>
      </c>
      <c r="P157" s="59" t="str">
        <f t="shared" si="373"/>
        <v/>
      </c>
      <c r="Q157" s="59" t="str">
        <f t="shared" si="373"/>
        <v/>
      </c>
      <c r="R157" s="59" t="str">
        <f t="shared" si="373"/>
        <v/>
      </c>
      <c r="S157" s="59" t="str">
        <f t="shared" si="373"/>
        <v/>
      </c>
      <c r="T157" s="59" t="str">
        <f t="shared" si="373"/>
        <v/>
      </c>
      <c r="U157" s="59" t="str">
        <f t="shared" si="373"/>
        <v/>
      </c>
      <c r="V157" s="59" t="str">
        <f t="shared" si="373"/>
        <v/>
      </c>
      <c r="W157" s="59" t="str">
        <f t="shared" si="373"/>
        <v/>
      </c>
      <c r="X157" s="59" t="str">
        <f t="shared" si="373"/>
        <v/>
      </c>
      <c r="Y157" s="59" t="str">
        <f t="shared" si="373"/>
        <v/>
      </c>
      <c r="Z157" s="59" t="str">
        <f t="shared" si="373"/>
        <v/>
      </c>
      <c r="AA157" s="59" t="str">
        <f t="shared" si="373"/>
        <v/>
      </c>
      <c r="AB157" s="59" t="str">
        <f t="shared" si="373"/>
        <v/>
      </c>
      <c r="AC157" s="59" t="str">
        <f t="shared" si="373"/>
        <v/>
      </c>
      <c r="AD157" s="59" t="str">
        <f t="shared" si="373"/>
        <v/>
      </c>
      <c r="AE157" s="59" t="str">
        <f t="shared" si="373"/>
        <v/>
      </c>
      <c r="AF157" s="59" t="str">
        <f t="shared" si="373"/>
        <v/>
      </c>
      <c r="AG157" s="59" t="str">
        <f t="shared" si="373"/>
        <v/>
      </c>
      <c r="AH157" s="59" t="str">
        <f t="shared" si="373"/>
        <v/>
      </c>
      <c r="AI157" s="59" t="str">
        <f t="shared" si="373"/>
        <v/>
      </c>
      <c r="AJ157" s="59" t="str">
        <f t="shared" si="373"/>
        <v/>
      </c>
      <c r="AK157" s="59" t="str">
        <f t="shared" si="373"/>
        <v/>
      </c>
      <c r="AL157" s="59" t="str">
        <f t="shared" si="373"/>
        <v/>
      </c>
      <c r="AM157" s="59" t="str">
        <f t="shared" si="373"/>
        <v/>
      </c>
      <c r="AN157" s="59" t="str">
        <f t="shared" si="373"/>
        <v/>
      </c>
      <c r="AO157" s="59" t="str">
        <f t="shared" ref="AO157:BT157" si="374">IF(OR(AO155=0,AO155="***"),"",IF(AO$43&lt;22.25,"",IF(AO$43&gt;29,AN157,SUM(AN157,AO155,-AN155))))</f>
        <v/>
      </c>
      <c r="AP157" s="59" t="str">
        <f t="shared" si="374"/>
        <v/>
      </c>
      <c r="AQ157" s="59" t="str">
        <f t="shared" si="374"/>
        <v/>
      </c>
      <c r="AR157" s="59" t="str">
        <f t="shared" si="374"/>
        <v/>
      </c>
      <c r="AS157" s="59" t="str">
        <f t="shared" si="374"/>
        <v/>
      </c>
      <c r="AT157" s="59" t="str">
        <f t="shared" si="374"/>
        <v/>
      </c>
      <c r="AU157" s="59" t="str">
        <f t="shared" si="374"/>
        <v/>
      </c>
      <c r="AV157" s="59" t="str">
        <f t="shared" si="374"/>
        <v/>
      </c>
      <c r="AW157" s="59" t="str">
        <f t="shared" si="374"/>
        <v/>
      </c>
      <c r="AX157" s="59" t="str">
        <f t="shared" si="374"/>
        <v/>
      </c>
      <c r="AY157" s="59" t="str">
        <f t="shared" si="374"/>
        <v/>
      </c>
      <c r="AZ157" s="59" t="str">
        <f t="shared" si="374"/>
        <v/>
      </c>
      <c r="BA157" s="59" t="str">
        <f t="shared" si="374"/>
        <v/>
      </c>
      <c r="BB157" s="59" t="str">
        <f t="shared" si="374"/>
        <v/>
      </c>
      <c r="BC157" s="59" t="str">
        <f t="shared" si="374"/>
        <v/>
      </c>
      <c r="BD157" s="59" t="str">
        <f t="shared" si="374"/>
        <v/>
      </c>
      <c r="BE157" s="59" t="str">
        <f t="shared" si="374"/>
        <v/>
      </c>
      <c r="BF157" s="59" t="str">
        <f t="shared" si="374"/>
        <v/>
      </c>
      <c r="BG157" s="59" t="str">
        <f t="shared" si="374"/>
        <v/>
      </c>
      <c r="BH157" s="59" t="str">
        <f t="shared" si="374"/>
        <v/>
      </c>
      <c r="BI157" s="60" t="str">
        <f t="shared" si="374"/>
        <v/>
      </c>
      <c r="BJ157" s="59">
        <f t="shared" si="374"/>
        <v>0</v>
      </c>
      <c r="BK157" s="59">
        <f t="shared" si="374"/>
        <v>0.25</v>
      </c>
      <c r="BL157" s="59">
        <f t="shared" si="374"/>
        <v>0.5</v>
      </c>
      <c r="BM157" s="59">
        <f t="shared" si="374"/>
        <v>0.75</v>
      </c>
      <c r="BN157" s="59">
        <f t="shared" si="374"/>
        <v>1</v>
      </c>
      <c r="BO157" s="59">
        <f t="shared" si="374"/>
        <v>1.25</v>
      </c>
      <c r="BP157" s="59">
        <f t="shared" si="374"/>
        <v>1.5</v>
      </c>
      <c r="BQ157" s="59">
        <f t="shared" si="374"/>
        <v>1.75</v>
      </c>
      <c r="BR157" s="59">
        <f t="shared" si="374"/>
        <v>2</v>
      </c>
      <c r="BS157" s="59">
        <f t="shared" si="374"/>
        <v>2.25</v>
      </c>
      <c r="BT157" s="59">
        <f t="shared" si="374"/>
        <v>2.5</v>
      </c>
      <c r="BU157" s="59">
        <f t="shared" ref="BU157:DA157" si="375">IF(OR(BU155=0,BU155="***"),"",IF(BU$43&lt;22.25,"",IF(BU$43&gt;29,BT157,SUM(BT157,BU155,-BT155))))</f>
        <v>2.75</v>
      </c>
      <c r="BV157" s="59">
        <f t="shared" si="375"/>
        <v>3</v>
      </c>
      <c r="BW157" s="59">
        <f t="shared" si="375"/>
        <v>3.25</v>
      </c>
      <c r="BX157" s="59">
        <f t="shared" si="375"/>
        <v>3.5</v>
      </c>
      <c r="BY157" s="59">
        <f t="shared" si="375"/>
        <v>3.75</v>
      </c>
      <c r="BZ157" s="59">
        <f t="shared" si="375"/>
        <v>4</v>
      </c>
      <c r="CA157" s="59">
        <f t="shared" si="375"/>
        <v>4.25</v>
      </c>
      <c r="CB157" s="59">
        <f t="shared" si="375"/>
        <v>4.25</v>
      </c>
      <c r="CC157" s="59">
        <f t="shared" si="375"/>
        <v>4.25</v>
      </c>
      <c r="CD157" s="59">
        <f t="shared" si="375"/>
        <v>4.5</v>
      </c>
      <c r="CE157" s="59">
        <f t="shared" si="375"/>
        <v>4.75</v>
      </c>
      <c r="CF157" s="59">
        <f t="shared" si="375"/>
        <v>5</v>
      </c>
      <c r="CG157" s="59">
        <f t="shared" si="375"/>
        <v>5.25</v>
      </c>
      <c r="CH157" s="59">
        <f t="shared" si="375"/>
        <v>5.5</v>
      </c>
      <c r="CI157" s="59">
        <f t="shared" si="375"/>
        <v>5.75</v>
      </c>
      <c r="CJ157" s="59">
        <f t="shared" si="375"/>
        <v>6</v>
      </c>
      <c r="CK157" s="59">
        <f t="shared" si="375"/>
        <v>6.25</v>
      </c>
      <c r="CL157" s="59">
        <f t="shared" si="375"/>
        <v>6.25</v>
      </c>
      <c r="CM157" s="59">
        <f t="shared" si="375"/>
        <v>6.25</v>
      </c>
      <c r="CN157" s="59">
        <f t="shared" si="375"/>
        <v>6.25</v>
      </c>
      <c r="CO157" s="59">
        <f t="shared" si="375"/>
        <v>6.25</v>
      </c>
      <c r="CP157" s="59">
        <f t="shared" si="375"/>
        <v>6.25</v>
      </c>
      <c r="CQ157" s="59">
        <f t="shared" si="375"/>
        <v>6.25</v>
      </c>
      <c r="CR157" s="59">
        <f t="shared" si="375"/>
        <v>6.25</v>
      </c>
      <c r="CS157" s="59">
        <f t="shared" si="375"/>
        <v>6.25</v>
      </c>
      <c r="CT157" s="59">
        <f t="shared" si="375"/>
        <v>6.25</v>
      </c>
      <c r="CU157" s="59">
        <f t="shared" si="375"/>
        <v>6.25</v>
      </c>
      <c r="CV157" s="59">
        <f t="shared" si="375"/>
        <v>6.25</v>
      </c>
      <c r="CW157" s="59">
        <f t="shared" si="375"/>
        <v>6.25</v>
      </c>
      <c r="CX157" s="59">
        <f t="shared" si="375"/>
        <v>6.25</v>
      </c>
      <c r="CY157" s="59">
        <f t="shared" si="375"/>
        <v>6.25</v>
      </c>
      <c r="CZ157" s="59">
        <f t="shared" si="375"/>
        <v>6.25</v>
      </c>
      <c r="DA157" s="59">
        <f t="shared" si="375"/>
        <v>6.25</v>
      </c>
      <c r="DB157" s="110"/>
    </row>
    <row r="158" spans="2:106" ht="14.1" customHeight="1">
      <c r="B158" s="61">
        <f>ROUND((DAY(D158)*24*60+HOUR(D158)*60+MINUTE(D158))/60,2)</f>
        <v>18.25</v>
      </c>
      <c r="C158" s="62">
        <f>ROUND((DAY(F158)*24*60+HOUR(F158)*60+MINUTE(F158))/60,2)</f>
        <v>27</v>
      </c>
      <c r="D158" s="63">
        <f>D155+TIME(0,15,0)</f>
        <v>0.76041666666666596</v>
      </c>
      <c r="E158" s="64" t="s">
        <v>96</v>
      </c>
      <c r="F158" s="65">
        <f>F155+TIME(0,15,0)</f>
        <v>1.125</v>
      </c>
      <c r="G158" s="66" t="s">
        <v>43</v>
      </c>
      <c r="H158" s="67">
        <f t="shared" si="297"/>
        <v>112</v>
      </c>
      <c r="I158" s="71" t="str">
        <f t="shared" ref="I158:BT158" si="376">IF(I$43&lt;$B158,"***",IF(I$43=$B158,0,IF(I$42=1,H158,H158+0.25)))</f>
        <v>***</v>
      </c>
      <c r="J158" s="68" t="str">
        <f t="shared" si="376"/>
        <v>***</v>
      </c>
      <c r="K158" s="68" t="str">
        <f t="shared" si="376"/>
        <v>***</v>
      </c>
      <c r="L158" s="68" t="str">
        <f t="shared" si="376"/>
        <v>***</v>
      </c>
      <c r="M158" s="68" t="str">
        <f t="shared" si="376"/>
        <v>***</v>
      </c>
      <c r="N158" s="68" t="str">
        <f t="shared" si="376"/>
        <v>***</v>
      </c>
      <c r="O158" s="68" t="str">
        <f t="shared" si="376"/>
        <v>***</v>
      </c>
      <c r="P158" s="68" t="str">
        <f t="shared" si="376"/>
        <v>***</v>
      </c>
      <c r="Q158" s="68" t="str">
        <f t="shared" si="376"/>
        <v>***</v>
      </c>
      <c r="R158" s="68" t="str">
        <f t="shared" si="376"/>
        <v>***</v>
      </c>
      <c r="S158" s="68" t="str">
        <f t="shared" si="376"/>
        <v>***</v>
      </c>
      <c r="T158" s="68" t="str">
        <f t="shared" si="376"/>
        <v>***</v>
      </c>
      <c r="U158" s="68" t="str">
        <f t="shared" si="376"/>
        <v>***</v>
      </c>
      <c r="V158" s="68" t="str">
        <f t="shared" si="376"/>
        <v>***</v>
      </c>
      <c r="W158" s="68" t="str">
        <f t="shared" si="376"/>
        <v>***</v>
      </c>
      <c r="X158" s="68" t="str">
        <f t="shared" si="376"/>
        <v>***</v>
      </c>
      <c r="Y158" s="68" t="str">
        <f t="shared" si="376"/>
        <v>***</v>
      </c>
      <c r="Z158" s="68" t="str">
        <f t="shared" si="376"/>
        <v>***</v>
      </c>
      <c r="AA158" s="68" t="str">
        <f t="shared" si="376"/>
        <v>***</v>
      </c>
      <c r="AB158" s="68" t="str">
        <f t="shared" si="376"/>
        <v>***</v>
      </c>
      <c r="AC158" s="68" t="str">
        <f t="shared" si="376"/>
        <v>***</v>
      </c>
      <c r="AD158" s="68" t="str">
        <f t="shared" si="376"/>
        <v>***</v>
      </c>
      <c r="AE158" s="68" t="str">
        <f t="shared" si="376"/>
        <v>***</v>
      </c>
      <c r="AF158" s="68" t="str">
        <f t="shared" si="376"/>
        <v>***</v>
      </c>
      <c r="AG158" s="68" t="str">
        <f t="shared" si="376"/>
        <v>***</v>
      </c>
      <c r="AH158" s="68" t="str">
        <f t="shared" si="376"/>
        <v>***</v>
      </c>
      <c r="AI158" s="68" t="str">
        <f t="shared" si="376"/>
        <v>***</v>
      </c>
      <c r="AJ158" s="68" t="str">
        <f t="shared" si="376"/>
        <v>***</v>
      </c>
      <c r="AK158" s="68" t="str">
        <f t="shared" si="376"/>
        <v>***</v>
      </c>
      <c r="AL158" s="68" t="str">
        <f t="shared" si="376"/>
        <v>***</v>
      </c>
      <c r="AM158" s="68" t="str">
        <f t="shared" si="376"/>
        <v>***</v>
      </c>
      <c r="AN158" s="68" t="str">
        <f t="shared" si="376"/>
        <v>***</v>
      </c>
      <c r="AO158" s="68" t="str">
        <f t="shared" si="376"/>
        <v>***</v>
      </c>
      <c r="AP158" s="68" t="str">
        <f t="shared" si="376"/>
        <v>***</v>
      </c>
      <c r="AQ158" s="68" t="str">
        <f t="shared" si="376"/>
        <v>***</v>
      </c>
      <c r="AR158" s="68" t="str">
        <f t="shared" si="376"/>
        <v>***</v>
      </c>
      <c r="AS158" s="68" t="str">
        <f t="shared" si="376"/>
        <v>***</v>
      </c>
      <c r="AT158" s="68">
        <f t="shared" si="376"/>
        <v>0</v>
      </c>
      <c r="AU158" s="68">
        <f t="shared" si="376"/>
        <v>0.25</v>
      </c>
      <c r="AV158" s="68">
        <f t="shared" si="376"/>
        <v>0.5</v>
      </c>
      <c r="AW158" s="68">
        <f t="shared" si="376"/>
        <v>0.75</v>
      </c>
      <c r="AX158" s="68">
        <f t="shared" si="376"/>
        <v>1</v>
      </c>
      <c r="AY158" s="68">
        <f t="shared" si="376"/>
        <v>1.25</v>
      </c>
      <c r="AZ158" s="68">
        <f t="shared" si="376"/>
        <v>1.25</v>
      </c>
      <c r="BA158" s="68">
        <f t="shared" si="376"/>
        <v>1.25</v>
      </c>
      <c r="BB158" s="68">
        <f t="shared" si="376"/>
        <v>1.5</v>
      </c>
      <c r="BC158" s="68">
        <f t="shared" si="376"/>
        <v>1.75</v>
      </c>
      <c r="BD158" s="68">
        <f t="shared" si="376"/>
        <v>2</v>
      </c>
      <c r="BE158" s="68">
        <f t="shared" si="376"/>
        <v>2.25</v>
      </c>
      <c r="BF158" s="68">
        <f t="shared" si="376"/>
        <v>2.5</v>
      </c>
      <c r="BG158" s="68">
        <f t="shared" si="376"/>
        <v>2.75</v>
      </c>
      <c r="BH158" s="68">
        <f t="shared" si="376"/>
        <v>3</v>
      </c>
      <c r="BI158" s="69">
        <f t="shared" si="376"/>
        <v>3.25</v>
      </c>
      <c r="BJ158" s="68">
        <f t="shared" si="376"/>
        <v>3.25</v>
      </c>
      <c r="BK158" s="68">
        <f t="shared" si="376"/>
        <v>3.5</v>
      </c>
      <c r="BL158" s="68">
        <f t="shared" si="376"/>
        <v>3.75</v>
      </c>
      <c r="BM158" s="68">
        <f t="shared" si="376"/>
        <v>4</v>
      </c>
      <c r="BN158" s="68">
        <f t="shared" si="376"/>
        <v>4.25</v>
      </c>
      <c r="BO158" s="68">
        <f t="shared" si="376"/>
        <v>4.5</v>
      </c>
      <c r="BP158" s="68">
        <f t="shared" si="376"/>
        <v>4.75</v>
      </c>
      <c r="BQ158" s="68">
        <f t="shared" si="376"/>
        <v>5</v>
      </c>
      <c r="BR158" s="68">
        <f t="shared" si="376"/>
        <v>5.25</v>
      </c>
      <c r="BS158" s="68">
        <f t="shared" si="376"/>
        <v>5.5</v>
      </c>
      <c r="BT158" s="68">
        <f t="shared" si="376"/>
        <v>5.75</v>
      </c>
      <c r="BU158" s="68">
        <f t="shared" ref="BU158:DA158" si="377">IF(BU$43&lt;$B158,"***",IF(BU$43=$B158,0,IF(BU$42=1,BT158,BT158+0.25)))</f>
        <v>6</v>
      </c>
      <c r="BV158" s="68">
        <f t="shared" si="377"/>
        <v>6.25</v>
      </c>
      <c r="BW158" s="68">
        <f t="shared" si="377"/>
        <v>6.5</v>
      </c>
      <c r="BX158" s="68">
        <f t="shared" si="377"/>
        <v>6.75</v>
      </c>
      <c r="BY158" s="68">
        <f t="shared" si="377"/>
        <v>7</v>
      </c>
      <c r="BZ158" s="68">
        <f t="shared" si="377"/>
        <v>7.25</v>
      </c>
      <c r="CA158" s="68">
        <f t="shared" si="377"/>
        <v>7.5</v>
      </c>
      <c r="CB158" s="68">
        <f t="shared" si="377"/>
        <v>7.5</v>
      </c>
      <c r="CC158" s="68">
        <f t="shared" si="377"/>
        <v>7.5</v>
      </c>
      <c r="CD158" s="68">
        <f t="shared" si="377"/>
        <v>7.75</v>
      </c>
      <c r="CE158" s="68">
        <f t="shared" si="377"/>
        <v>8</v>
      </c>
      <c r="CF158" s="68">
        <f t="shared" si="377"/>
        <v>8.25</v>
      </c>
      <c r="CG158" s="68">
        <f t="shared" si="377"/>
        <v>8.5</v>
      </c>
      <c r="CH158" s="68">
        <f t="shared" si="377"/>
        <v>8.75</v>
      </c>
      <c r="CI158" s="68">
        <f t="shared" si="377"/>
        <v>9</v>
      </c>
      <c r="CJ158" s="68">
        <f t="shared" si="377"/>
        <v>9.25</v>
      </c>
      <c r="CK158" s="68">
        <f t="shared" si="377"/>
        <v>9.5</v>
      </c>
      <c r="CL158" s="68">
        <f t="shared" si="377"/>
        <v>9.75</v>
      </c>
      <c r="CM158" s="68">
        <f t="shared" si="377"/>
        <v>10</v>
      </c>
      <c r="CN158" s="68">
        <f t="shared" si="377"/>
        <v>10.25</v>
      </c>
      <c r="CO158" s="68">
        <f t="shared" si="377"/>
        <v>10.5</v>
      </c>
      <c r="CP158" s="68">
        <f t="shared" si="377"/>
        <v>10.75</v>
      </c>
      <c r="CQ158" s="68">
        <f t="shared" si="377"/>
        <v>11</v>
      </c>
      <c r="CR158" s="68">
        <f t="shared" si="377"/>
        <v>11.25</v>
      </c>
      <c r="CS158" s="68">
        <f t="shared" si="377"/>
        <v>11.5</v>
      </c>
      <c r="CT158" s="68">
        <f t="shared" si="377"/>
        <v>11.75</v>
      </c>
      <c r="CU158" s="68">
        <f t="shared" si="377"/>
        <v>12</v>
      </c>
      <c r="CV158" s="68">
        <f t="shared" si="377"/>
        <v>12.25</v>
      </c>
      <c r="CW158" s="68">
        <f t="shared" si="377"/>
        <v>12.5</v>
      </c>
      <c r="CX158" s="68">
        <f t="shared" si="377"/>
        <v>12.75</v>
      </c>
      <c r="CY158" s="68">
        <f t="shared" si="377"/>
        <v>13</v>
      </c>
      <c r="CZ158" s="68">
        <f t="shared" si="377"/>
        <v>13</v>
      </c>
      <c r="DA158" s="68">
        <f t="shared" si="377"/>
        <v>13</v>
      </c>
      <c r="DB158" s="111"/>
    </row>
    <row r="159" spans="2:106" ht="14.1" customHeight="1">
      <c r="B159" s="31"/>
      <c r="C159" s="32"/>
      <c r="D159" s="33"/>
      <c r="E159" s="4"/>
      <c r="F159" s="34"/>
      <c r="G159" s="5" t="s">
        <v>32</v>
      </c>
      <c r="H159" s="35">
        <f t="shared" si="297"/>
        <v>113</v>
      </c>
      <c r="I159" s="54" t="str">
        <f t="shared" ref="I159:AN159" si="378">IF(I158="***","",IF(I158&gt;$G$45,INT((I158-$G$45)/0.25)*0.25,0))</f>
        <v/>
      </c>
      <c r="J159" s="30" t="str">
        <f t="shared" si="378"/>
        <v/>
      </c>
      <c r="K159" s="30" t="str">
        <f t="shared" si="378"/>
        <v/>
      </c>
      <c r="L159" s="30" t="str">
        <f t="shared" si="378"/>
        <v/>
      </c>
      <c r="M159" s="30" t="str">
        <f t="shared" si="378"/>
        <v/>
      </c>
      <c r="N159" s="30" t="str">
        <f t="shared" si="378"/>
        <v/>
      </c>
      <c r="O159" s="30" t="str">
        <f t="shared" si="378"/>
        <v/>
      </c>
      <c r="P159" s="30" t="str">
        <f t="shared" si="378"/>
        <v/>
      </c>
      <c r="Q159" s="30" t="str">
        <f t="shared" si="378"/>
        <v/>
      </c>
      <c r="R159" s="30" t="str">
        <f t="shared" si="378"/>
        <v/>
      </c>
      <c r="S159" s="30" t="str">
        <f t="shared" si="378"/>
        <v/>
      </c>
      <c r="T159" s="30" t="str">
        <f t="shared" si="378"/>
        <v/>
      </c>
      <c r="U159" s="30" t="str">
        <f t="shared" si="378"/>
        <v/>
      </c>
      <c r="V159" s="30" t="str">
        <f t="shared" si="378"/>
        <v/>
      </c>
      <c r="W159" s="30" t="str">
        <f t="shared" si="378"/>
        <v/>
      </c>
      <c r="X159" s="30" t="str">
        <f t="shared" si="378"/>
        <v/>
      </c>
      <c r="Y159" s="30" t="str">
        <f t="shared" si="378"/>
        <v/>
      </c>
      <c r="Z159" s="30" t="str">
        <f t="shared" si="378"/>
        <v/>
      </c>
      <c r="AA159" s="30" t="str">
        <f t="shared" si="378"/>
        <v/>
      </c>
      <c r="AB159" s="30" t="str">
        <f t="shared" si="378"/>
        <v/>
      </c>
      <c r="AC159" s="30" t="str">
        <f t="shared" si="378"/>
        <v/>
      </c>
      <c r="AD159" s="30" t="str">
        <f t="shared" si="378"/>
        <v/>
      </c>
      <c r="AE159" s="30" t="str">
        <f t="shared" si="378"/>
        <v/>
      </c>
      <c r="AF159" s="30" t="str">
        <f t="shared" si="378"/>
        <v/>
      </c>
      <c r="AG159" s="30" t="str">
        <f t="shared" si="378"/>
        <v/>
      </c>
      <c r="AH159" s="30" t="str">
        <f t="shared" si="378"/>
        <v/>
      </c>
      <c r="AI159" s="30" t="str">
        <f t="shared" si="378"/>
        <v/>
      </c>
      <c r="AJ159" s="30" t="str">
        <f t="shared" si="378"/>
        <v/>
      </c>
      <c r="AK159" s="30" t="str">
        <f t="shared" si="378"/>
        <v/>
      </c>
      <c r="AL159" s="30" t="str">
        <f t="shared" si="378"/>
        <v/>
      </c>
      <c r="AM159" s="30" t="str">
        <f t="shared" si="378"/>
        <v/>
      </c>
      <c r="AN159" s="30" t="str">
        <f t="shared" si="378"/>
        <v/>
      </c>
      <c r="AO159" s="30" t="str">
        <f t="shared" ref="AO159:BT159" si="379">IF(AO158="***","",IF(AO158&gt;$G$45,INT((AO158-$G$45)/0.25)*0.25,0))</f>
        <v/>
      </c>
      <c r="AP159" s="30" t="str">
        <f t="shared" si="379"/>
        <v/>
      </c>
      <c r="AQ159" s="30" t="str">
        <f t="shared" si="379"/>
        <v/>
      </c>
      <c r="AR159" s="30" t="str">
        <f t="shared" si="379"/>
        <v/>
      </c>
      <c r="AS159" s="30" t="str">
        <f t="shared" si="379"/>
        <v/>
      </c>
      <c r="AT159" s="30">
        <f t="shared" si="379"/>
        <v>0</v>
      </c>
      <c r="AU159" s="30">
        <f t="shared" si="379"/>
        <v>0</v>
      </c>
      <c r="AV159" s="30">
        <f t="shared" si="379"/>
        <v>0</v>
      </c>
      <c r="AW159" s="30">
        <f t="shared" si="379"/>
        <v>0</v>
      </c>
      <c r="AX159" s="30">
        <f t="shared" si="379"/>
        <v>0</v>
      </c>
      <c r="AY159" s="30">
        <f t="shared" si="379"/>
        <v>0</v>
      </c>
      <c r="AZ159" s="30">
        <f t="shared" si="379"/>
        <v>0</v>
      </c>
      <c r="BA159" s="30">
        <f t="shared" si="379"/>
        <v>0</v>
      </c>
      <c r="BB159" s="30">
        <f t="shared" si="379"/>
        <v>0</v>
      </c>
      <c r="BC159" s="30">
        <f t="shared" si="379"/>
        <v>0</v>
      </c>
      <c r="BD159" s="30">
        <f t="shared" si="379"/>
        <v>0</v>
      </c>
      <c r="BE159" s="30">
        <f t="shared" si="379"/>
        <v>0</v>
      </c>
      <c r="BF159" s="30">
        <f t="shared" si="379"/>
        <v>0</v>
      </c>
      <c r="BG159" s="30">
        <f t="shared" si="379"/>
        <v>0</v>
      </c>
      <c r="BH159" s="30">
        <f t="shared" si="379"/>
        <v>0</v>
      </c>
      <c r="BI159" s="45">
        <f t="shared" si="379"/>
        <v>0</v>
      </c>
      <c r="BJ159" s="30">
        <f t="shared" si="379"/>
        <v>0</v>
      </c>
      <c r="BK159" s="30">
        <f t="shared" si="379"/>
        <v>0</v>
      </c>
      <c r="BL159" s="30">
        <f t="shared" si="379"/>
        <v>0</v>
      </c>
      <c r="BM159" s="30">
        <f t="shared" si="379"/>
        <v>0</v>
      </c>
      <c r="BN159" s="30">
        <f t="shared" si="379"/>
        <v>0</v>
      </c>
      <c r="BO159" s="30">
        <f t="shared" si="379"/>
        <v>0</v>
      </c>
      <c r="BP159" s="30">
        <f t="shared" si="379"/>
        <v>0</v>
      </c>
      <c r="BQ159" s="30">
        <f t="shared" si="379"/>
        <v>0</v>
      </c>
      <c r="BR159" s="30">
        <f t="shared" si="379"/>
        <v>0</v>
      </c>
      <c r="BS159" s="30">
        <f t="shared" si="379"/>
        <v>0</v>
      </c>
      <c r="BT159" s="30">
        <f t="shared" si="379"/>
        <v>0</v>
      </c>
      <c r="BU159" s="30">
        <f t="shared" ref="BU159:CZ159" si="380">IF(BU158="***","",IF(BU158&gt;$G$45,INT((BU158-$G$45)/0.25)*0.25,0))</f>
        <v>0</v>
      </c>
      <c r="BV159" s="30">
        <f t="shared" si="380"/>
        <v>0</v>
      </c>
      <c r="BW159" s="30">
        <f t="shared" si="380"/>
        <v>0</v>
      </c>
      <c r="BX159" s="30">
        <f t="shared" si="380"/>
        <v>0</v>
      </c>
      <c r="BY159" s="30">
        <f t="shared" si="380"/>
        <v>0</v>
      </c>
      <c r="BZ159" s="30">
        <f t="shared" si="380"/>
        <v>0</v>
      </c>
      <c r="CA159" s="30">
        <f t="shared" si="380"/>
        <v>0</v>
      </c>
      <c r="CB159" s="30">
        <f t="shared" si="380"/>
        <v>0</v>
      </c>
      <c r="CC159" s="30">
        <f t="shared" si="380"/>
        <v>0</v>
      </c>
      <c r="CD159" s="30">
        <f t="shared" si="380"/>
        <v>0</v>
      </c>
      <c r="CE159" s="30">
        <f t="shared" si="380"/>
        <v>0.25</v>
      </c>
      <c r="CF159" s="30">
        <f t="shared" si="380"/>
        <v>0.5</v>
      </c>
      <c r="CG159" s="30">
        <f t="shared" si="380"/>
        <v>0.75</v>
      </c>
      <c r="CH159" s="30">
        <f t="shared" si="380"/>
        <v>1</v>
      </c>
      <c r="CI159" s="30">
        <f t="shared" si="380"/>
        <v>1.25</v>
      </c>
      <c r="CJ159" s="30">
        <f t="shared" si="380"/>
        <v>1.5</v>
      </c>
      <c r="CK159" s="30">
        <f t="shared" si="380"/>
        <v>1.75</v>
      </c>
      <c r="CL159" s="30">
        <f t="shared" si="380"/>
        <v>2</v>
      </c>
      <c r="CM159" s="30">
        <f t="shared" si="380"/>
        <v>2.25</v>
      </c>
      <c r="CN159" s="30">
        <f t="shared" si="380"/>
        <v>2.5</v>
      </c>
      <c r="CO159" s="30">
        <f t="shared" si="380"/>
        <v>2.75</v>
      </c>
      <c r="CP159" s="30">
        <f t="shared" si="380"/>
        <v>3</v>
      </c>
      <c r="CQ159" s="30">
        <f t="shared" si="380"/>
        <v>3.25</v>
      </c>
      <c r="CR159" s="30">
        <f t="shared" si="380"/>
        <v>3.5</v>
      </c>
      <c r="CS159" s="30">
        <f t="shared" si="380"/>
        <v>3.75</v>
      </c>
      <c r="CT159" s="30">
        <f t="shared" si="380"/>
        <v>4</v>
      </c>
      <c r="CU159" s="30">
        <f t="shared" si="380"/>
        <v>4.25</v>
      </c>
      <c r="CV159" s="30">
        <f t="shared" si="380"/>
        <v>4.5</v>
      </c>
      <c r="CW159" s="30">
        <f t="shared" si="380"/>
        <v>4.75</v>
      </c>
      <c r="CX159" s="30">
        <f t="shared" si="380"/>
        <v>5</v>
      </c>
      <c r="CY159" s="30">
        <f t="shared" si="380"/>
        <v>5.25</v>
      </c>
      <c r="CZ159" s="30">
        <f t="shared" si="380"/>
        <v>5.25</v>
      </c>
      <c r="DA159" s="30">
        <f>IF(DA158="***","",IF(DA158&gt;$G$45,INT((DA158-$G$45)/0.25)*0.25,0))</f>
        <v>5.25</v>
      </c>
      <c r="DB159" s="109"/>
    </row>
    <row r="160" spans="2:106" ht="14.1" customHeight="1">
      <c r="B160" s="55"/>
      <c r="C160" s="56"/>
      <c r="D160" s="33"/>
      <c r="E160" s="4"/>
      <c r="F160" s="34"/>
      <c r="G160" s="57" t="s">
        <v>33</v>
      </c>
      <c r="H160" s="58">
        <f t="shared" si="297"/>
        <v>114</v>
      </c>
      <c r="I160" s="70" t="str">
        <f t="shared" ref="I160:AN160" si="381">IF(OR(I158=0,I158="***"),"",IF(I$43&lt;22.25,"",IF(I$43&gt;29,H160,SUM(H160,I158,-H158))))</f>
        <v/>
      </c>
      <c r="J160" s="59" t="str">
        <f t="shared" si="381"/>
        <v/>
      </c>
      <c r="K160" s="59" t="str">
        <f t="shared" si="381"/>
        <v/>
      </c>
      <c r="L160" s="59" t="str">
        <f t="shared" si="381"/>
        <v/>
      </c>
      <c r="M160" s="59" t="str">
        <f t="shared" si="381"/>
        <v/>
      </c>
      <c r="N160" s="59" t="str">
        <f t="shared" si="381"/>
        <v/>
      </c>
      <c r="O160" s="59" t="str">
        <f t="shared" si="381"/>
        <v/>
      </c>
      <c r="P160" s="59" t="str">
        <f t="shared" si="381"/>
        <v/>
      </c>
      <c r="Q160" s="59" t="str">
        <f t="shared" si="381"/>
        <v/>
      </c>
      <c r="R160" s="59" t="str">
        <f t="shared" si="381"/>
        <v/>
      </c>
      <c r="S160" s="59" t="str">
        <f t="shared" si="381"/>
        <v/>
      </c>
      <c r="T160" s="59" t="str">
        <f t="shared" si="381"/>
        <v/>
      </c>
      <c r="U160" s="59" t="str">
        <f t="shared" si="381"/>
        <v/>
      </c>
      <c r="V160" s="59" t="str">
        <f t="shared" si="381"/>
        <v/>
      </c>
      <c r="W160" s="59" t="str">
        <f t="shared" si="381"/>
        <v/>
      </c>
      <c r="X160" s="59" t="str">
        <f t="shared" si="381"/>
        <v/>
      </c>
      <c r="Y160" s="59" t="str">
        <f t="shared" si="381"/>
        <v/>
      </c>
      <c r="Z160" s="59" t="str">
        <f t="shared" si="381"/>
        <v/>
      </c>
      <c r="AA160" s="59" t="str">
        <f t="shared" si="381"/>
        <v/>
      </c>
      <c r="AB160" s="59" t="str">
        <f t="shared" si="381"/>
        <v/>
      </c>
      <c r="AC160" s="59" t="str">
        <f t="shared" si="381"/>
        <v/>
      </c>
      <c r="AD160" s="59" t="str">
        <f t="shared" si="381"/>
        <v/>
      </c>
      <c r="AE160" s="59" t="str">
        <f t="shared" si="381"/>
        <v/>
      </c>
      <c r="AF160" s="59" t="str">
        <f t="shared" si="381"/>
        <v/>
      </c>
      <c r="AG160" s="59" t="str">
        <f t="shared" si="381"/>
        <v/>
      </c>
      <c r="AH160" s="59" t="str">
        <f t="shared" si="381"/>
        <v/>
      </c>
      <c r="AI160" s="59" t="str">
        <f t="shared" si="381"/>
        <v/>
      </c>
      <c r="AJ160" s="59" t="str">
        <f t="shared" si="381"/>
        <v/>
      </c>
      <c r="AK160" s="59" t="str">
        <f t="shared" si="381"/>
        <v/>
      </c>
      <c r="AL160" s="59" t="str">
        <f t="shared" si="381"/>
        <v/>
      </c>
      <c r="AM160" s="59" t="str">
        <f t="shared" si="381"/>
        <v/>
      </c>
      <c r="AN160" s="59" t="str">
        <f t="shared" si="381"/>
        <v/>
      </c>
      <c r="AO160" s="59" t="str">
        <f t="shared" ref="AO160:BT160" si="382">IF(OR(AO158=0,AO158="***"),"",IF(AO$43&lt;22.25,"",IF(AO$43&gt;29,AN160,SUM(AN160,AO158,-AN158))))</f>
        <v/>
      </c>
      <c r="AP160" s="59" t="str">
        <f t="shared" si="382"/>
        <v/>
      </c>
      <c r="AQ160" s="59" t="str">
        <f t="shared" si="382"/>
        <v/>
      </c>
      <c r="AR160" s="59" t="str">
        <f t="shared" si="382"/>
        <v/>
      </c>
      <c r="AS160" s="59" t="str">
        <f t="shared" si="382"/>
        <v/>
      </c>
      <c r="AT160" s="59" t="str">
        <f t="shared" si="382"/>
        <v/>
      </c>
      <c r="AU160" s="59" t="str">
        <f t="shared" si="382"/>
        <v/>
      </c>
      <c r="AV160" s="59" t="str">
        <f t="shared" si="382"/>
        <v/>
      </c>
      <c r="AW160" s="59" t="str">
        <f t="shared" si="382"/>
        <v/>
      </c>
      <c r="AX160" s="59" t="str">
        <f t="shared" si="382"/>
        <v/>
      </c>
      <c r="AY160" s="59" t="str">
        <f t="shared" si="382"/>
        <v/>
      </c>
      <c r="AZ160" s="59" t="str">
        <f t="shared" si="382"/>
        <v/>
      </c>
      <c r="BA160" s="59" t="str">
        <f t="shared" si="382"/>
        <v/>
      </c>
      <c r="BB160" s="59" t="str">
        <f t="shared" si="382"/>
        <v/>
      </c>
      <c r="BC160" s="59" t="str">
        <f t="shared" si="382"/>
        <v/>
      </c>
      <c r="BD160" s="59" t="str">
        <f t="shared" si="382"/>
        <v/>
      </c>
      <c r="BE160" s="59" t="str">
        <f t="shared" si="382"/>
        <v/>
      </c>
      <c r="BF160" s="59" t="str">
        <f t="shared" si="382"/>
        <v/>
      </c>
      <c r="BG160" s="59" t="str">
        <f t="shared" si="382"/>
        <v/>
      </c>
      <c r="BH160" s="59" t="str">
        <f t="shared" si="382"/>
        <v/>
      </c>
      <c r="BI160" s="60" t="str">
        <f t="shared" si="382"/>
        <v/>
      </c>
      <c r="BJ160" s="59">
        <f t="shared" si="382"/>
        <v>0</v>
      </c>
      <c r="BK160" s="59">
        <f t="shared" si="382"/>
        <v>0.25</v>
      </c>
      <c r="BL160" s="59">
        <f t="shared" si="382"/>
        <v>0.5</v>
      </c>
      <c r="BM160" s="59">
        <f t="shared" si="382"/>
        <v>0.75</v>
      </c>
      <c r="BN160" s="59">
        <f t="shared" si="382"/>
        <v>1</v>
      </c>
      <c r="BO160" s="59">
        <f t="shared" si="382"/>
        <v>1.25</v>
      </c>
      <c r="BP160" s="59">
        <f t="shared" si="382"/>
        <v>1.5</v>
      </c>
      <c r="BQ160" s="59">
        <f t="shared" si="382"/>
        <v>1.75</v>
      </c>
      <c r="BR160" s="59">
        <f t="shared" si="382"/>
        <v>2</v>
      </c>
      <c r="BS160" s="59">
        <f t="shared" si="382"/>
        <v>2.25</v>
      </c>
      <c r="BT160" s="59">
        <f t="shared" si="382"/>
        <v>2.5</v>
      </c>
      <c r="BU160" s="59">
        <f t="shared" ref="BU160:DA160" si="383">IF(OR(BU158=0,BU158="***"),"",IF(BU$43&lt;22.25,"",IF(BU$43&gt;29,BT160,SUM(BT160,BU158,-BT158))))</f>
        <v>2.75</v>
      </c>
      <c r="BV160" s="59">
        <f t="shared" si="383"/>
        <v>3</v>
      </c>
      <c r="BW160" s="59">
        <f t="shared" si="383"/>
        <v>3.25</v>
      </c>
      <c r="BX160" s="59">
        <f t="shared" si="383"/>
        <v>3.5</v>
      </c>
      <c r="BY160" s="59">
        <f t="shared" si="383"/>
        <v>3.75</v>
      </c>
      <c r="BZ160" s="59">
        <f t="shared" si="383"/>
        <v>4</v>
      </c>
      <c r="CA160" s="59">
        <f t="shared" si="383"/>
        <v>4.25</v>
      </c>
      <c r="CB160" s="59">
        <f t="shared" si="383"/>
        <v>4.25</v>
      </c>
      <c r="CC160" s="59">
        <f t="shared" si="383"/>
        <v>4.25</v>
      </c>
      <c r="CD160" s="59">
        <f t="shared" si="383"/>
        <v>4.5</v>
      </c>
      <c r="CE160" s="59">
        <f t="shared" si="383"/>
        <v>4.75</v>
      </c>
      <c r="CF160" s="59">
        <f t="shared" si="383"/>
        <v>5</v>
      </c>
      <c r="CG160" s="59">
        <f t="shared" si="383"/>
        <v>5.25</v>
      </c>
      <c r="CH160" s="59">
        <f t="shared" si="383"/>
        <v>5.5</v>
      </c>
      <c r="CI160" s="59">
        <f t="shared" si="383"/>
        <v>5.75</v>
      </c>
      <c r="CJ160" s="59">
        <f t="shared" si="383"/>
        <v>6</v>
      </c>
      <c r="CK160" s="59">
        <f t="shared" si="383"/>
        <v>6.25</v>
      </c>
      <c r="CL160" s="59">
        <f t="shared" si="383"/>
        <v>6.25</v>
      </c>
      <c r="CM160" s="59">
        <f t="shared" si="383"/>
        <v>6.25</v>
      </c>
      <c r="CN160" s="59">
        <f t="shared" si="383"/>
        <v>6.25</v>
      </c>
      <c r="CO160" s="59">
        <f t="shared" si="383"/>
        <v>6.25</v>
      </c>
      <c r="CP160" s="59">
        <f t="shared" si="383"/>
        <v>6.25</v>
      </c>
      <c r="CQ160" s="59">
        <f t="shared" si="383"/>
        <v>6.25</v>
      </c>
      <c r="CR160" s="59">
        <f t="shared" si="383"/>
        <v>6.25</v>
      </c>
      <c r="CS160" s="59">
        <f t="shared" si="383"/>
        <v>6.25</v>
      </c>
      <c r="CT160" s="59">
        <f t="shared" si="383"/>
        <v>6.25</v>
      </c>
      <c r="CU160" s="59">
        <f t="shared" si="383"/>
        <v>6.25</v>
      </c>
      <c r="CV160" s="59">
        <f t="shared" si="383"/>
        <v>6.25</v>
      </c>
      <c r="CW160" s="59">
        <f t="shared" si="383"/>
        <v>6.25</v>
      </c>
      <c r="CX160" s="59">
        <f t="shared" si="383"/>
        <v>6.25</v>
      </c>
      <c r="CY160" s="59">
        <f t="shared" si="383"/>
        <v>6.25</v>
      </c>
      <c r="CZ160" s="59">
        <f t="shared" si="383"/>
        <v>6.25</v>
      </c>
      <c r="DA160" s="59">
        <f t="shared" si="383"/>
        <v>6.25</v>
      </c>
      <c r="DB160" s="110"/>
    </row>
    <row r="161" spans="2:106" ht="14.1" customHeight="1">
      <c r="B161" s="61">
        <f>ROUND((DAY(D161)*24*60+HOUR(D161)*60+MINUTE(D161))/60,2)</f>
        <v>18.5</v>
      </c>
      <c r="C161" s="62">
        <f>ROUND((DAY(F161)*24*60+HOUR(F161)*60+MINUTE(F161))/60,2)</f>
        <v>27.25</v>
      </c>
      <c r="D161" s="63">
        <f>D158+TIME(0,15,0)</f>
        <v>0.77083333333333259</v>
      </c>
      <c r="E161" s="64" t="s">
        <v>96</v>
      </c>
      <c r="F161" s="65">
        <f>F158+TIME(0,15,0)</f>
        <v>1.1354166666666667</v>
      </c>
      <c r="G161" s="66" t="s">
        <v>43</v>
      </c>
      <c r="H161" s="67">
        <f t="shared" si="297"/>
        <v>115</v>
      </c>
      <c r="I161" s="71" t="str">
        <f t="shared" ref="I161:BT161" si="384">IF(I$43&lt;$B161,"***",IF(I$43=$B161,0,IF(I$42=1,H161,H161+0.25)))</f>
        <v>***</v>
      </c>
      <c r="J161" s="68" t="str">
        <f t="shared" si="384"/>
        <v>***</v>
      </c>
      <c r="K161" s="68" t="str">
        <f t="shared" si="384"/>
        <v>***</v>
      </c>
      <c r="L161" s="68" t="str">
        <f t="shared" si="384"/>
        <v>***</v>
      </c>
      <c r="M161" s="68" t="str">
        <f t="shared" si="384"/>
        <v>***</v>
      </c>
      <c r="N161" s="68" t="str">
        <f t="shared" si="384"/>
        <v>***</v>
      </c>
      <c r="O161" s="68" t="str">
        <f t="shared" si="384"/>
        <v>***</v>
      </c>
      <c r="P161" s="68" t="str">
        <f t="shared" si="384"/>
        <v>***</v>
      </c>
      <c r="Q161" s="68" t="str">
        <f t="shared" si="384"/>
        <v>***</v>
      </c>
      <c r="R161" s="68" t="str">
        <f t="shared" si="384"/>
        <v>***</v>
      </c>
      <c r="S161" s="68" t="str">
        <f t="shared" si="384"/>
        <v>***</v>
      </c>
      <c r="T161" s="68" t="str">
        <f t="shared" si="384"/>
        <v>***</v>
      </c>
      <c r="U161" s="68" t="str">
        <f t="shared" si="384"/>
        <v>***</v>
      </c>
      <c r="V161" s="68" t="str">
        <f t="shared" si="384"/>
        <v>***</v>
      </c>
      <c r="W161" s="68" t="str">
        <f t="shared" si="384"/>
        <v>***</v>
      </c>
      <c r="X161" s="68" t="str">
        <f t="shared" si="384"/>
        <v>***</v>
      </c>
      <c r="Y161" s="68" t="str">
        <f t="shared" si="384"/>
        <v>***</v>
      </c>
      <c r="Z161" s="68" t="str">
        <f t="shared" si="384"/>
        <v>***</v>
      </c>
      <c r="AA161" s="68" t="str">
        <f t="shared" si="384"/>
        <v>***</v>
      </c>
      <c r="AB161" s="68" t="str">
        <f t="shared" si="384"/>
        <v>***</v>
      </c>
      <c r="AC161" s="68" t="str">
        <f t="shared" si="384"/>
        <v>***</v>
      </c>
      <c r="AD161" s="68" t="str">
        <f t="shared" si="384"/>
        <v>***</v>
      </c>
      <c r="AE161" s="68" t="str">
        <f t="shared" si="384"/>
        <v>***</v>
      </c>
      <c r="AF161" s="68" t="str">
        <f t="shared" si="384"/>
        <v>***</v>
      </c>
      <c r="AG161" s="68" t="str">
        <f t="shared" si="384"/>
        <v>***</v>
      </c>
      <c r="AH161" s="68" t="str">
        <f t="shared" si="384"/>
        <v>***</v>
      </c>
      <c r="AI161" s="68" t="str">
        <f t="shared" si="384"/>
        <v>***</v>
      </c>
      <c r="AJ161" s="68" t="str">
        <f t="shared" si="384"/>
        <v>***</v>
      </c>
      <c r="AK161" s="68" t="str">
        <f t="shared" si="384"/>
        <v>***</v>
      </c>
      <c r="AL161" s="68" t="str">
        <f t="shared" si="384"/>
        <v>***</v>
      </c>
      <c r="AM161" s="68" t="str">
        <f t="shared" si="384"/>
        <v>***</v>
      </c>
      <c r="AN161" s="68" t="str">
        <f t="shared" si="384"/>
        <v>***</v>
      </c>
      <c r="AO161" s="68" t="str">
        <f t="shared" si="384"/>
        <v>***</v>
      </c>
      <c r="AP161" s="68" t="str">
        <f t="shared" si="384"/>
        <v>***</v>
      </c>
      <c r="AQ161" s="68" t="str">
        <f t="shared" si="384"/>
        <v>***</v>
      </c>
      <c r="AR161" s="68" t="str">
        <f t="shared" si="384"/>
        <v>***</v>
      </c>
      <c r="AS161" s="68" t="str">
        <f t="shared" si="384"/>
        <v>***</v>
      </c>
      <c r="AT161" s="68" t="str">
        <f t="shared" si="384"/>
        <v>***</v>
      </c>
      <c r="AU161" s="68">
        <f t="shared" si="384"/>
        <v>0</v>
      </c>
      <c r="AV161" s="68">
        <f t="shared" si="384"/>
        <v>0.25</v>
      </c>
      <c r="AW161" s="68">
        <f t="shared" si="384"/>
        <v>0.5</v>
      </c>
      <c r="AX161" s="68">
        <f t="shared" si="384"/>
        <v>0.75</v>
      </c>
      <c r="AY161" s="68">
        <f t="shared" si="384"/>
        <v>1</v>
      </c>
      <c r="AZ161" s="68">
        <f t="shared" si="384"/>
        <v>1</v>
      </c>
      <c r="BA161" s="68">
        <f t="shared" si="384"/>
        <v>1</v>
      </c>
      <c r="BB161" s="68">
        <f t="shared" si="384"/>
        <v>1.25</v>
      </c>
      <c r="BC161" s="68">
        <f t="shared" si="384"/>
        <v>1.5</v>
      </c>
      <c r="BD161" s="68">
        <f t="shared" si="384"/>
        <v>1.75</v>
      </c>
      <c r="BE161" s="68">
        <f t="shared" si="384"/>
        <v>2</v>
      </c>
      <c r="BF161" s="68">
        <f t="shared" si="384"/>
        <v>2.25</v>
      </c>
      <c r="BG161" s="68">
        <f t="shared" si="384"/>
        <v>2.5</v>
      </c>
      <c r="BH161" s="68">
        <f t="shared" si="384"/>
        <v>2.75</v>
      </c>
      <c r="BI161" s="69">
        <f t="shared" si="384"/>
        <v>3</v>
      </c>
      <c r="BJ161" s="68">
        <f t="shared" si="384"/>
        <v>3</v>
      </c>
      <c r="BK161" s="68">
        <f t="shared" si="384"/>
        <v>3.25</v>
      </c>
      <c r="BL161" s="68">
        <f t="shared" si="384"/>
        <v>3.5</v>
      </c>
      <c r="BM161" s="68">
        <f t="shared" si="384"/>
        <v>3.75</v>
      </c>
      <c r="BN161" s="68">
        <f t="shared" si="384"/>
        <v>4</v>
      </c>
      <c r="BO161" s="68">
        <f t="shared" si="384"/>
        <v>4.25</v>
      </c>
      <c r="BP161" s="68">
        <f t="shared" si="384"/>
        <v>4.5</v>
      </c>
      <c r="BQ161" s="68">
        <f t="shared" si="384"/>
        <v>4.75</v>
      </c>
      <c r="BR161" s="68">
        <f t="shared" si="384"/>
        <v>5</v>
      </c>
      <c r="BS161" s="68">
        <f t="shared" si="384"/>
        <v>5.25</v>
      </c>
      <c r="BT161" s="68">
        <f t="shared" si="384"/>
        <v>5.5</v>
      </c>
      <c r="BU161" s="68">
        <f t="shared" ref="BU161:DA161" si="385">IF(BU$43&lt;$B161,"***",IF(BU$43=$B161,0,IF(BU$42=1,BT161,BT161+0.25)))</f>
        <v>5.75</v>
      </c>
      <c r="BV161" s="68">
        <f t="shared" si="385"/>
        <v>6</v>
      </c>
      <c r="BW161" s="68">
        <f t="shared" si="385"/>
        <v>6.25</v>
      </c>
      <c r="BX161" s="68">
        <f t="shared" si="385"/>
        <v>6.5</v>
      </c>
      <c r="BY161" s="68">
        <f t="shared" si="385"/>
        <v>6.75</v>
      </c>
      <c r="BZ161" s="68">
        <f t="shared" si="385"/>
        <v>7</v>
      </c>
      <c r="CA161" s="68">
        <f t="shared" si="385"/>
        <v>7.25</v>
      </c>
      <c r="CB161" s="68">
        <f t="shared" si="385"/>
        <v>7.25</v>
      </c>
      <c r="CC161" s="68">
        <f t="shared" si="385"/>
        <v>7.25</v>
      </c>
      <c r="CD161" s="68">
        <f t="shared" si="385"/>
        <v>7.5</v>
      </c>
      <c r="CE161" s="68">
        <f t="shared" si="385"/>
        <v>7.75</v>
      </c>
      <c r="CF161" s="68">
        <f t="shared" si="385"/>
        <v>8</v>
      </c>
      <c r="CG161" s="68">
        <f t="shared" si="385"/>
        <v>8.25</v>
      </c>
      <c r="CH161" s="68">
        <f t="shared" si="385"/>
        <v>8.5</v>
      </c>
      <c r="CI161" s="68">
        <f t="shared" si="385"/>
        <v>8.75</v>
      </c>
      <c r="CJ161" s="68">
        <f t="shared" si="385"/>
        <v>9</v>
      </c>
      <c r="CK161" s="68">
        <f t="shared" si="385"/>
        <v>9.25</v>
      </c>
      <c r="CL161" s="68">
        <f t="shared" si="385"/>
        <v>9.5</v>
      </c>
      <c r="CM161" s="68">
        <f t="shared" si="385"/>
        <v>9.75</v>
      </c>
      <c r="CN161" s="68">
        <f t="shared" si="385"/>
        <v>10</v>
      </c>
      <c r="CO161" s="68">
        <f t="shared" si="385"/>
        <v>10.25</v>
      </c>
      <c r="CP161" s="68">
        <f t="shared" si="385"/>
        <v>10.5</v>
      </c>
      <c r="CQ161" s="68">
        <f t="shared" si="385"/>
        <v>10.75</v>
      </c>
      <c r="CR161" s="68">
        <f t="shared" si="385"/>
        <v>11</v>
      </c>
      <c r="CS161" s="68">
        <f t="shared" si="385"/>
        <v>11.25</v>
      </c>
      <c r="CT161" s="68">
        <f t="shared" si="385"/>
        <v>11.5</v>
      </c>
      <c r="CU161" s="68">
        <f t="shared" si="385"/>
        <v>11.75</v>
      </c>
      <c r="CV161" s="68">
        <f t="shared" si="385"/>
        <v>12</v>
      </c>
      <c r="CW161" s="68">
        <f t="shared" si="385"/>
        <v>12.25</v>
      </c>
      <c r="CX161" s="68">
        <f t="shared" si="385"/>
        <v>12.5</v>
      </c>
      <c r="CY161" s="68">
        <f t="shared" si="385"/>
        <v>12.75</v>
      </c>
      <c r="CZ161" s="68">
        <f t="shared" si="385"/>
        <v>12.75</v>
      </c>
      <c r="DA161" s="68">
        <f t="shared" si="385"/>
        <v>12.75</v>
      </c>
      <c r="DB161" s="111"/>
    </row>
    <row r="162" spans="2:106" ht="14.1" customHeight="1">
      <c r="B162" s="31"/>
      <c r="C162" s="32"/>
      <c r="D162" s="33"/>
      <c r="E162" s="4"/>
      <c r="F162" s="34"/>
      <c r="G162" s="5" t="s">
        <v>32</v>
      </c>
      <c r="H162" s="35">
        <f t="shared" si="297"/>
        <v>116</v>
      </c>
      <c r="I162" s="54" t="str">
        <f t="shared" ref="I162:AN162" si="386">IF(I161="***","",IF(I161&gt;$G$45,INT((I161-$G$45)/0.25)*0.25,0))</f>
        <v/>
      </c>
      <c r="J162" s="30" t="str">
        <f t="shared" si="386"/>
        <v/>
      </c>
      <c r="K162" s="30" t="str">
        <f t="shared" si="386"/>
        <v/>
      </c>
      <c r="L162" s="30" t="str">
        <f t="shared" si="386"/>
        <v/>
      </c>
      <c r="M162" s="30" t="str">
        <f t="shared" si="386"/>
        <v/>
      </c>
      <c r="N162" s="30" t="str">
        <f t="shared" si="386"/>
        <v/>
      </c>
      <c r="O162" s="30" t="str">
        <f t="shared" si="386"/>
        <v/>
      </c>
      <c r="P162" s="30" t="str">
        <f t="shared" si="386"/>
        <v/>
      </c>
      <c r="Q162" s="30" t="str">
        <f t="shared" si="386"/>
        <v/>
      </c>
      <c r="R162" s="30" t="str">
        <f t="shared" si="386"/>
        <v/>
      </c>
      <c r="S162" s="30" t="str">
        <f t="shared" si="386"/>
        <v/>
      </c>
      <c r="T162" s="30" t="str">
        <f t="shared" si="386"/>
        <v/>
      </c>
      <c r="U162" s="30" t="str">
        <f t="shared" si="386"/>
        <v/>
      </c>
      <c r="V162" s="30" t="str">
        <f t="shared" si="386"/>
        <v/>
      </c>
      <c r="W162" s="30" t="str">
        <f t="shared" si="386"/>
        <v/>
      </c>
      <c r="X162" s="30" t="str">
        <f t="shared" si="386"/>
        <v/>
      </c>
      <c r="Y162" s="30" t="str">
        <f t="shared" si="386"/>
        <v/>
      </c>
      <c r="Z162" s="30" t="str">
        <f t="shared" si="386"/>
        <v/>
      </c>
      <c r="AA162" s="30" t="str">
        <f t="shared" si="386"/>
        <v/>
      </c>
      <c r="AB162" s="30" t="str">
        <f t="shared" si="386"/>
        <v/>
      </c>
      <c r="AC162" s="30" t="str">
        <f t="shared" si="386"/>
        <v/>
      </c>
      <c r="AD162" s="30" t="str">
        <f t="shared" si="386"/>
        <v/>
      </c>
      <c r="AE162" s="30" t="str">
        <f t="shared" si="386"/>
        <v/>
      </c>
      <c r="AF162" s="30" t="str">
        <f t="shared" si="386"/>
        <v/>
      </c>
      <c r="AG162" s="30" t="str">
        <f t="shared" si="386"/>
        <v/>
      </c>
      <c r="AH162" s="30" t="str">
        <f t="shared" si="386"/>
        <v/>
      </c>
      <c r="AI162" s="30" t="str">
        <f t="shared" si="386"/>
        <v/>
      </c>
      <c r="AJ162" s="30" t="str">
        <f t="shared" si="386"/>
        <v/>
      </c>
      <c r="AK162" s="30" t="str">
        <f t="shared" si="386"/>
        <v/>
      </c>
      <c r="AL162" s="30" t="str">
        <f t="shared" si="386"/>
        <v/>
      </c>
      <c r="AM162" s="30" t="str">
        <f t="shared" si="386"/>
        <v/>
      </c>
      <c r="AN162" s="30" t="str">
        <f t="shared" si="386"/>
        <v/>
      </c>
      <c r="AO162" s="30" t="str">
        <f t="shared" ref="AO162:BT162" si="387">IF(AO161="***","",IF(AO161&gt;$G$45,INT((AO161-$G$45)/0.25)*0.25,0))</f>
        <v/>
      </c>
      <c r="AP162" s="30" t="str">
        <f t="shared" si="387"/>
        <v/>
      </c>
      <c r="AQ162" s="30" t="str">
        <f t="shared" si="387"/>
        <v/>
      </c>
      <c r="AR162" s="30" t="str">
        <f t="shared" si="387"/>
        <v/>
      </c>
      <c r="AS162" s="30" t="str">
        <f t="shared" si="387"/>
        <v/>
      </c>
      <c r="AT162" s="30" t="str">
        <f t="shared" si="387"/>
        <v/>
      </c>
      <c r="AU162" s="30">
        <f t="shared" si="387"/>
        <v>0</v>
      </c>
      <c r="AV162" s="30">
        <f t="shared" si="387"/>
        <v>0</v>
      </c>
      <c r="AW162" s="30">
        <f t="shared" si="387"/>
        <v>0</v>
      </c>
      <c r="AX162" s="30">
        <f t="shared" si="387"/>
        <v>0</v>
      </c>
      <c r="AY162" s="30">
        <f t="shared" si="387"/>
        <v>0</v>
      </c>
      <c r="AZ162" s="30">
        <f t="shared" si="387"/>
        <v>0</v>
      </c>
      <c r="BA162" s="30">
        <f t="shared" si="387"/>
        <v>0</v>
      </c>
      <c r="BB162" s="30">
        <f t="shared" si="387"/>
        <v>0</v>
      </c>
      <c r="BC162" s="30">
        <f t="shared" si="387"/>
        <v>0</v>
      </c>
      <c r="BD162" s="30">
        <f t="shared" si="387"/>
        <v>0</v>
      </c>
      <c r="BE162" s="30">
        <f t="shared" si="387"/>
        <v>0</v>
      </c>
      <c r="BF162" s="30">
        <f t="shared" si="387"/>
        <v>0</v>
      </c>
      <c r="BG162" s="30">
        <f t="shared" si="387"/>
        <v>0</v>
      </c>
      <c r="BH162" s="30">
        <f t="shared" si="387"/>
        <v>0</v>
      </c>
      <c r="BI162" s="45">
        <f t="shared" si="387"/>
        <v>0</v>
      </c>
      <c r="BJ162" s="30">
        <f t="shared" si="387"/>
        <v>0</v>
      </c>
      <c r="BK162" s="30">
        <f t="shared" si="387"/>
        <v>0</v>
      </c>
      <c r="BL162" s="30">
        <f t="shared" si="387"/>
        <v>0</v>
      </c>
      <c r="BM162" s="30">
        <f t="shared" si="387"/>
        <v>0</v>
      </c>
      <c r="BN162" s="30">
        <f t="shared" si="387"/>
        <v>0</v>
      </c>
      <c r="BO162" s="30">
        <f t="shared" si="387"/>
        <v>0</v>
      </c>
      <c r="BP162" s="30">
        <f t="shared" si="387"/>
        <v>0</v>
      </c>
      <c r="BQ162" s="30">
        <f t="shared" si="387"/>
        <v>0</v>
      </c>
      <c r="BR162" s="30">
        <f t="shared" si="387"/>
        <v>0</v>
      </c>
      <c r="BS162" s="30">
        <f t="shared" si="387"/>
        <v>0</v>
      </c>
      <c r="BT162" s="30">
        <f t="shared" si="387"/>
        <v>0</v>
      </c>
      <c r="BU162" s="30">
        <f t="shared" ref="BU162:CZ162" si="388">IF(BU161="***","",IF(BU161&gt;$G$45,INT((BU161-$G$45)/0.25)*0.25,0))</f>
        <v>0</v>
      </c>
      <c r="BV162" s="30">
        <f t="shared" si="388"/>
        <v>0</v>
      </c>
      <c r="BW162" s="30">
        <f t="shared" si="388"/>
        <v>0</v>
      </c>
      <c r="BX162" s="30">
        <f t="shared" si="388"/>
        <v>0</v>
      </c>
      <c r="BY162" s="30">
        <f t="shared" si="388"/>
        <v>0</v>
      </c>
      <c r="BZ162" s="30">
        <f t="shared" si="388"/>
        <v>0</v>
      </c>
      <c r="CA162" s="30">
        <f t="shared" si="388"/>
        <v>0</v>
      </c>
      <c r="CB162" s="30">
        <f t="shared" si="388"/>
        <v>0</v>
      </c>
      <c r="CC162" s="30">
        <f t="shared" si="388"/>
        <v>0</v>
      </c>
      <c r="CD162" s="30">
        <f t="shared" si="388"/>
        <v>0</v>
      </c>
      <c r="CE162" s="30">
        <f t="shared" si="388"/>
        <v>0</v>
      </c>
      <c r="CF162" s="30">
        <f t="shared" si="388"/>
        <v>0.25</v>
      </c>
      <c r="CG162" s="30">
        <f t="shared" si="388"/>
        <v>0.5</v>
      </c>
      <c r="CH162" s="30">
        <f t="shared" si="388"/>
        <v>0.75</v>
      </c>
      <c r="CI162" s="30">
        <f t="shared" si="388"/>
        <v>1</v>
      </c>
      <c r="CJ162" s="30">
        <f t="shared" si="388"/>
        <v>1.25</v>
      </c>
      <c r="CK162" s="30">
        <f t="shared" si="388"/>
        <v>1.5</v>
      </c>
      <c r="CL162" s="30">
        <f t="shared" si="388"/>
        <v>1.75</v>
      </c>
      <c r="CM162" s="30">
        <f t="shared" si="388"/>
        <v>2</v>
      </c>
      <c r="CN162" s="30">
        <f t="shared" si="388"/>
        <v>2.25</v>
      </c>
      <c r="CO162" s="30">
        <f t="shared" si="388"/>
        <v>2.5</v>
      </c>
      <c r="CP162" s="30">
        <f t="shared" si="388"/>
        <v>2.75</v>
      </c>
      <c r="CQ162" s="30">
        <f t="shared" si="388"/>
        <v>3</v>
      </c>
      <c r="CR162" s="30">
        <f t="shared" si="388"/>
        <v>3.25</v>
      </c>
      <c r="CS162" s="30">
        <f t="shared" si="388"/>
        <v>3.5</v>
      </c>
      <c r="CT162" s="30">
        <f t="shared" si="388"/>
        <v>3.75</v>
      </c>
      <c r="CU162" s="30">
        <f t="shared" si="388"/>
        <v>4</v>
      </c>
      <c r="CV162" s="30">
        <f t="shared" si="388"/>
        <v>4.25</v>
      </c>
      <c r="CW162" s="30">
        <f t="shared" si="388"/>
        <v>4.5</v>
      </c>
      <c r="CX162" s="30">
        <f t="shared" si="388"/>
        <v>4.75</v>
      </c>
      <c r="CY162" s="30">
        <f t="shared" si="388"/>
        <v>5</v>
      </c>
      <c r="CZ162" s="30">
        <f t="shared" si="388"/>
        <v>5</v>
      </c>
      <c r="DA162" s="30">
        <f>IF(DA161="***","",IF(DA161&gt;$G$45,INT((DA161-$G$45)/0.25)*0.25,0))</f>
        <v>5</v>
      </c>
      <c r="DB162" s="109"/>
    </row>
    <row r="163" spans="2:106" ht="14.1" customHeight="1">
      <c r="B163" s="55"/>
      <c r="C163" s="56"/>
      <c r="D163" s="33"/>
      <c r="E163" s="4"/>
      <c r="F163" s="34"/>
      <c r="G163" s="57" t="s">
        <v>33</v>
      </c>
      <c r="H163" s="58">
        <f t="shared" si="297"/>
        <v>117</v>
      </c>
      <c r="I163" s="70" t="str">
        <f t="shared" ref="I163:AN163" si="389">IF(OR(I161=0,I161="***"),"",IF(I$43&lt;22.25,"",IF(I$43&gt;29,H163,SUM(H163,I161,-H161))))</f>
        <v/>
      </c>
      <c r="J163" s="59" t="str">
        <f t="shared" si="389"/>
        <v/>
      </c>
      <c r="K163" s="59" t="str">
        <f t="shared" si="389"/>
        <v/>
      </c>
      <c r="L163" s="59" t="str">
        <f t="shared" si="389"/>
        <v/>
      </c>
      <c r="M163" s="59" t="str">
        <f t="shared" si="389"/>
        <v/>
      </c>
      <c r="N163" s="59" t="str">
        <f t="shared" si="389"/>
        <v/>
      </c>
      <c r="O163" s="59" t="str">
        <f t="shared" si="389"/>
        <v/>
      </c>
      <c r="P163" s="59" t="str">
        <f t="shared" si="389"/>
        <v/>
      </c>
      <c r="Q163" s="59" t="str">
        <f t="shared" si="389"/>
        <v/>
      </c>
      <c r="R163" s="59" t="str">
        <f t="shared" si="389"/>
        <v/>
      </c>
      <c r="S163" s="59" t="str">
        <f t="shared" si="389"/>
        <v/>
      </c>
      <c r="T163" s="59" t="str">
        <f t="shared" si="389"/>
        <v/>
      </c>
      <c r="U163" s="59" t="str">
        <f t="shared" si="389"/>
        <v/>
      </c>
      <c r="V163" s="59" t="str">
        <f t="shared" si="389"/>
        <v/>
      </c>
      <c r="W163" s="59" t="str">
        <f t="shared" si="389"/>
        <v/>
      </c>
      <c r="X163" s="59" t="str">
        <f t="shared" si="389"/>
        <v/>
      </c>
      <c r="Y163" s="59" t="str">
        <f t="shared" si="389"/>
        <v/>
      </c>
      <c r="Z163" s="59" t="str">
        <f t="shared" si="389"/>
        <v/>
      </c>
      <c r="AA163" s="59" t="str">
        <f t="shared" si="389"/>
        <v/>
      </c>
      <c r="AB163" s="59" t="str">
        <f t="shared" si="389"/>
        <v/>
      </c>
      <c r="AC163" s="59" t="str">
        <f t="shared" si="389"/>
        <v/>
      </c>
      <c r="AD163" s="59" t="str">
        <f t="shared" si="389"/>
        <v/>
      </c>
      <c r="AE163" s="59" t="str">
        <f t="shared" si="389"/>
        <v/>
      </c>
      <c r="AF163" s="59" t="str">
        <f t="shared" si="389"/>
        <v/>
      </c>
      <c r="AG163" s="59" t="str">
        <f t="shared" si="389"/>
        <v/>
      </c>
      <c r="AH163" s="59" t="str">
        <f t="shared" si="389"/>
        <v/>
      </c>
      <c r="AI163" s="59" t="str">
        <f t="shared" si="389"/>
        <v/>
      </c>
      <c r="AJ163" s="59" t="str">
        <f t="shared" si="389"/>
        <v/>
      </c>
      <c r="AK163" s="59" t="str">
        <f t="shared" si="389"/>
        <v/>
      </c>
      <c r="AL163" s="59" t="str">
        <f t="shared" si="389"/>
        <v/>
      </c>
      <c r="AM163" s="59" t="str">
        <f t="shared" si="389"/>
        <v/>
      </c>
      <c r="AN163" s="59" t="str">
        <f t="shared" si="389"/>
        <v/>
      </c>
      <c r="AO163" s="59" t="str">
        <f t="shared" ref="AO163:BT163" si="390">IF(OR(AO161=0,AO161="***"),"",IF(AO$43&lt;22.25,"",IF(AO$43&gt;29,AN163,SUM(AN163,AO161,-AN161))))</f>
        <v/>
      </c>
      <c r="AP163" s="59" t="str">
        <f t="shared" si="390"/>
        <v/>
      </c>
      <c r="AQ163" s="59" t="str">
        <f t="shared" si="390"/>
        <v/>
      </c>
      <c r="AR163" s="59" t="str">
        <f t="shared" si="390"/>
        <v/>
      </c>
      <c r="AS163" s="59" t="str">
        <f t="shared" si="390"/>
        <v/>
      </c>
      <c r="AT163" s="59" t="str">
        <f t="shared" si="390"/>
        <v/>
      </c>
      <c r="AU163" s="59" t="str">
        <f t="shared" si="390"/>
        <v/>
      </c>
      <c r="AV163" s="59" t="str">
        <f t="shared" si="390"/>
        <v/>
      </c>
      <c r="AW163" s="59" t="str">
        <f t="shared" si="390"/>
        <v/>
      </c>
      <c r="AX163" s="59" t="str">
        <f t="shared" si="390"/>
        <v/>
      </c>
      <c r="AY163" s="59" t="str">
        <f t="shared" si="390"/>
        <v/>
      </c>
      <c r="AZ163" s="59" t="str">
        <f t="shared" si="390"/>
        <v/>
      </c>
      <c r="BA163" s="59" t="str">
        <f t="shared" si="390"/>
        <v/>
      </c>
      <c r="BB163" s="59" t="str">
        <f t="shared" si="390"/>
        <v/>
      </c>
      <c r="BC163" s="59" t="str">
        <f t="shared" si="390"/>
        <v/>
      </c>
      <c r="BD163" s="59" t="str">
        <f t="shared" si="390"/>
        <v/>
      </c>
      <c r="BE163" s="59" t="str">
        <f t="shared" si="390"/>
        <v/>
      </c>
      <c r="BF163" s="59" t="str">
        <f t="shared" si="390"/>
        <v/>
      </c>
      <c r="BG163" s="59" t="str">
        <f t="shared" si="390"/>
        <v/>
      </c>
      <c r="BH163" s="59" t="str">
        <f t="shared" si="390"/>
        <v/>
      </c>
      <c r="BI163" s="60" t="str">
        <f t="shared" si="390"/>
        <v/>
      </c>
      <c r="BJ163" s="59">
        <f t="shared" si="390"/>
        <v>0</v>
      </c>
      <c r="BK163" s="59">
        <f t="shared" si="390"/>
        <v>0.25</v>
      </c>
      <c r="BL163" s="59">
        <f t="shared" si="390"/>
        <v>0.5</v>
      </c>
      <c r="BM163" s="59">
        <f t="shared" si="390"/>
        <v>0.75</v>
      </c>
      <c r="BN163" s="59">
        <f t="shared" si="390"/>
        <v>1</v>
      </c>
      <c r="BO163" s="59">
        <f t="shared" si="390"/>
        <v>1.25</v>
      </c>
      <c r="BP163" s="59">
        <f t="shared" si="390"/>
        <v>1.5</v>
      </c>
      <c r="BQ163" s="59">
        <f t="shared" si="390"/>
        <v>1.75</v>
      </c>
      <c r="BR163" s="59">
        <f t="shared" si="390"/>
        <v>2</v>
      </c>
      <c r="BS163" s="59">
        <f t="shared" si="390"/>
        <v>2.25</v>
      </c>
      <c r="BT163" s="59">
        <f t="shared" si="390"/>
        <v>2.5</v>
      </c>
      <c r="BU163" s="59">
        <f t="shared" ref="BU163:DA163" si="391">IF(OR(BU161=0,BU161="***"),"",IF(BU$43&lt;22.25,"",IF(BU$43&gt;29,BT163,SUM(BT163,BU161,-BT161))))</f>
        <v>2.75</v>
      </c>
      <c r="BV163" s="59">
        <f t="shared" si="391"/>
        <v>3</v>
      </c>
      <c r="BW163" s="59">
        <f t="shared" si="391"/>
        <v>3.25</v>
      </c>
      <c r="BX163" s="59">
        <f t="shared" si="391"/>
        <v>3.5</v>
      </c>
      <c r="BY163" s="59">
        <f t="shared" si="391"/>
        <v>3.75</v>
      </c>
      <c r="BZ163" s="59">
        <f t="shared" si="391"/>
        <v>4</v>
      </c>
      <c r="CA163" s="59">
        <f t="shared" si="391"/>
        <v>4.25</v>
      </c>
      <c r="CB163" s="59">
        <f t="shared" si="391"/>
        <v>4.25</v>
      </c>
      <c r="CC163" s="59">
        <f t="shared" si="391"/>
        <v>4.25</v>
      </c>
      <c r="CD163" s="59">
        <f t="shared" si="391"/>
        <v>4.5</v>
      </c>
      <c r="CE163" s="59">
        <f t="shared" si="391"/>
        <v>4.75</v>
      </c>
      <c r="CF163" s="59">
        <f t="shared" si="391"/>
        <v>5</v>
      </c>
      <c r="CG163" s="59">
        <f t="shared" si="391"/>
        <v>5.25</v>
      </c>
      <c r="CH163" s="59">
        <f t="shared" si="391"/>
        <v>5.5</v>
      </c>
      <c r="CI163" s="59">
        <f t="shared" si="391"/>
        <v>5.75</v>
      </c>
      <c r="CJ163" s="59">
        <f t="shared" si="391"/>
        <v>6</v>
      </c>
      <c r="CK163" s="59">
        <f t="shared" si="391"/>
        <v>6.25</v>
      </c>
      <c r="CL163" s="59">
        <f t="shared" si="391"/>
        <v>6.25</v>
      </c>
      <c r="CM163" s="59">
        <f t="shared" si="391"/>
        <v>6.25</v>
      </c>
      <c r="CN163" s="59">
        <f t="shared" si="391"/>
        <v>6.25</v>
      </c>
      <c r="CO163" s="59">
        <f t="shared" si="391"/>
        <v>6.25</v>
      </c>
      <c r="CP163" s="59">
        <f t="shared" si="391"/>
        <v>6.25</v>
      </c>
      <c r="CQ163" s="59">
        <f t="shared" si="391"/>
        <v>6.25</v>
      </c>
      <c r="CR163" s="59">
        <f t="shared" si="391"/>
        <v>6.25</v>
      </c>
      <c r="CS163" s="59">
        <f t="shared" si="391"/>
        <v>6.25</v>
      </c>
      <c r="CT163" s="59">
        <f t="shared" si="391"/>
        <v>6.25</v>
      </c>
      <c r="CU163" s="59">
        <f t="shared" si="391"/>
        <v>6.25</v>
      </c>
      <c r="CV163" s="59">
        <f t="shared" si="391"/>
        <v>6.25</v>
      </c>
      <c r="CW163" s="59">
        <f t="shared" si="391"/>
        <v>6.25</v>
      </c>
      <c r="CX163" s="59">
        <f t="shared" si="391"/>
        <v>6.25</v>
      </c>
      <c r="CY163" s="59">
        <f t="shared" si="391"/>
        <v>6.25</v>
      </c>
      <c r="CZ163" s="59">
        <f t="shared" si="391"/>
        <v>6.25</v>
      </c>
      <c r="DA163" s="59">
        <f t="shared" si="391"/>
        <v>6.25</v>
      </c>
      <c r="DB163" s="110"/>
    </row>
    <row r="164" spans="2:106" ht="14.1" customHeight="1">
      <c r="B164" s="61">
        <f>ROUND((DAY(D164)*24*60+HOUR(D164)*60+MINUTE(D164))/60,2)</f>
        <v>18.75</v>
      </c>
      <c r="C164" s="62">
        <f>ROUND((DAY(F164)*24*60+HOUR(F164)*60+MINUTE(F164))/60,2)</f>
        <v>27.5</v>
      </c>
      <c r="D164" s="63">
        <f>D161+TIME(0,15,0)</f>
        <v>0.78124999999999922</v>
      </c>
      <c r="E164" s="64" t="s">
        <v>96</v>
      </c>
      <c r="F164" s="65">
        <f>F161+TIME(0,15,0)</f>
        <v>1.1458333333333335</v>
      </c>
      <c r="G164" s="66" t="s">
        <v>43</v>
      </c>
      <c r="H164" s="67">
        <f t="shared" si="297"/>
        <v>118</v>
      </c>
      <c r="I164" s="71" t="str">
        <f t="shared" ref="I164:BT164" si="392">IF(I$43&lt;$B164,"***",IF(I$43=$B164,0,IF(I$42=1,H164,H164+0.25)))</f>
        <v>***</v>
      </c>
      <c r="J164" s="68" t="str">
        <f t="shared" si="392"/>
        <v>***</v>
      </c>
      <c r="K164" s="68" t="str">
        <f t="shared" si="392"/>
        <v>***</v>
      </c>
      <c r="L164" s="68" t="str">
        <f t="shared" si="392"/>
        <v>***</v>
      </c>
      <c r="M164" s="68" t="str">
        <f t="shared" si="392"/>
        <v>***</v>
      </c>
      <c r="N164" s="68" t="str">
        <f t="shared" si="392"/>
        <v>***</v>
      </c>
      <c r="O164" s="68" t="str">
        <f t="shared" si="392"/>
        <v>***</v>
      </c>
      <c r="P164" s="68" t="str">
        <f t="shared" si="392"/>
        <v>***</v>
      </c>
      <c r="Q164" s="68" t="str">
        <f t="shared" si="392"/>
        <v>***</v>
      </c>
      <c r="R164" s="68" t="str">
        <f t="shared" si="392"/>
        <v>***</v>
      </c>
      <c r="S164" s="68" t="str">
        <f t="shared" si="392"/>
        <v>***</v>
      </c>
      <c r="T164" s="68" t="str">
        <f t="shared" si="392"/>
        <v>***</v>
      </c>
      <c r="U164" s="68" t="str">
        <f t="shared" si="392"/>
        <v>***</v>
      </c>
      <c r="V164" s="68" t="str">
        <f t="shared" si="392"/>
        <v>***</v>
      </c>
      <c r="W164" s="68" t="str">
        <f t="shared" si="392"/>
        <v>***</v>
      </c>
      <c r="X164" s="68" t="str">
        <f t="shared" si="392"/>
        <v>***</v>
      </c>
      <c r="Y164" s="68" t="str">
        <f t="shared" si="392"/>
        <v>***</v>
      </c>
      <c r="Z164" s="68" t="str">
        <f t="shared" si="392"/>
        <v>***</v>
      </c>
      <c r="AA164" s="68" t="str">
        <f t="shared" si="392"/>
        <v>***</v>
      </c>
      <c r="AB164" s="68" t="str">
        <f t="shared" si="392"/>
        <v>***</v>
      </c>
      <c r="AC164" s="68" t="str">
        <f t="shared" si="392"/>
        <v>***</v>
      </c>
      <c r="AD164" s="68" t="str">
        <f t="shared" si="392"/>
        <v>***</v>
      </c>
      <c r="AE164" s="68" t="str">
        <f t="shared" si="392"/>
        <v>***</v>
      </c>
      <c r="AF164" s="68" t="str">
        <f t="shared" si="392"/>
        <v>***</v>
      </c>
      <c r="AG164" s="68" t="str">
        <f t="shared" si="392"/>
        <v>***</v>
      </c>
      <c r="AH164" s="68" t="str">
        <f t="shared" si="392"/>
        <v>***</v>
      </c>
      <c r="AI164" s="68" t="str">
        <f t="shared" si="392"/>
        <v>***</v>
      </c>
      <c r="AJ164" s="68" t="str">
        <f t="shared" si="392"/>
        <v>***</v>
      </c>
      <c r="AK164" s="68" t="str">
        <f t="shared" si="392"/>
        <v>***</v>
      </c>
      <c r="AL164" s="68" t="str">
        <f t="shared" si="392"/>
        <v>***</v>
      </c>
      <c r="AM164" s="68" t="str">
        <f t="shared" si="392"/>
        <v>***</v>
      </c>
      <c r="AN164" s="68" t="str">
        <f t="shared" si="392"/>
        <v>***</v>
      </c>
      <c r="AO164" s="68" t="str">
        <f t="shared" si="392"/>
        <v>***</v>
      </c>
      <c r="AP164" s="68" t="str">
        <f t="shared" si="392"/>
        <v>***</v>
      </c>
      <c r="AQ164" s="68" t="str">
        <f t="shared" si="392"/>
        <v>***</v>
      </c>
      <c r="AR164" s="68" t="str">
        <f t="shared" si="392"/>
        <v>***</v>
      </c>
      <c r="AS164" s="68" t="str">
        <f t="shared" si="392"/>
        <v>***</v>
      </c>
      <c r="AT164" s="68" t="str">
        <f t="shared" si="392"/>
        <v>***</v>
      </c>
      <c r="AU164" s="68" t="str">
        <f t="shared" si="392"/>
        <v>***</v>
      </c>
      <c r="AV164" s="68">
        <f t="shared" si="392"/>
        <v>0</v>
      </c>
      <c r="AW164" s="68">
        <f t="shared" si="392"/>
        <v>0.25</v>
      </c>
      <c r="AX164" s="68">
        <f t="shared" si="392"/>
        <v>0.5</v>
      </c>
      <c r="AY164" s="68">
        <f t="shared" si="392"/>
        <v>0.75</v>
      </c>
      <c r="AZ164" s="68">
        <f t="shared" si="392"/>
        <v>0.75</v>
      </c>
      <c r="BA164" s="68">
        <f t="shared" si="392"/>
        <v>0.75</v>
      </c>
      <c r="BB164" s="68">
        <f t="shared" si="392"/>
        <v>1</v>
      </c>
      <c r="BC164" s="68">
        <f t="shared" si="392"/>
        <v>1.25</v>
      </c>
      <c r="BD164" s="68">
        <f t="shared" si="392"/>
        <v>1.5</v>
      </c>
      <c r="BE164" s="68">
        <f t="shared" si="392"/>
        <v>1.75</v>
      </c>
      <c r="BF164" s="68">
        <f t="shared" si="392"/>
        <v>2</v>
      </c>
      <c r="BG164" s="68">
        <f t="shared" si="392"/>
        <v>2.25</v>
      </c>
      <c r="BH164" s="68">
        <f t="shared" si="392"/>
        <v>2.5</v>
      </c>
      <c r="BI164" s="69">
        <f t="shared" si="392"/>
        <v>2.75</v>
      </c>
      <c r="BJ164" s="68">
        <f t="shared" si="392"/>
        <v>2.75</v>
      </c>
      <c r="BK164" s="68">
        <f t="shared" si="392"/>
        <v>3</v>
      </c>
      <c r="BL164" s="68">
        <f t="shared" si="392"/>
        <v>3.25</v>
      </c>
      <c r="BM164" s="68">
        <f t="shared" si="392"/>
        <v>3.5</v>
      </c>
      <c r="BN164" s="68">
        <f t="shared" si="392"/>
        <v>3.75</v>
      </c>
      <c r="BO164" s="68">
        <f t="shared" si="392"/>
        <v>4</v>
      </c>
      <c r="BP164" s="68">
        <f t="shared" si="392"/>
        <v>4.25</v>
      </c>
      <c r="BQ164" s="68">
        <f t="shared" si="392"/>
        <v>4.5</v>
      </c>
      <c r="BR164" s="68">
        <f t="shared" si="392"/>
        <v>4.75</v>
      </c>
      <c r="BS164" s="68">
        <f t="shared" si="392"/>
        <v>5</v>
      </c>
      <c r="BT164" s="68">
        <f t="shared" si="392"/>
        <v>5.25</v>
      </c>
      <c r="BU164" s="68">
        <f t="shared" ref="BU164:DA164" si="393">IF(BU$43&lt;$B164,"***",IF(BU$43=$B164,0,IF(BU$42=1,BT164,BT164+0.25)))</f>
        <v>5.5</v>
      </c>
      <c r="BV164" s="68">
        <f t="shared" si="393"/>
        <v>5.75</v>
      </c>
      <c r="BW164" s="68">
        <f t="shared" si="393"/>
        <v>6</v>
      </c>
      <c r="BX164" s="68">
        <f t="shared" si="393"/>
        <v>6.25</v>
      </c>
      <c r="BY164" s="68">
        <f t="shared" si="393"/>
        <v>6.5</v>
      </c>
      <c r="BZ164" s="68">
        <f t="shared" si="393"/>
        <v>6.75</v>
      </c>
      <c r="CA164" s="68">
        <f t="shared" si="393"/>
        <v>7</v>
      </c>
      <c r="CB164" s="68">
        <f t="shared" si="393"/>
        <v>7</v>
      </c>
      <c r="CC164" s="68">
        <f t="shared" si="393"/>
        <v>7</v>
      </c>
      <c r="CD164" s="68">
        <f t="shared" si="393"/>
        <v>7.25</v>
      </c>
      <c r="CE164" s="68">
        <f t="shared" si="393"/>
        <v>7.5</v>
      </c>
      <c r="CF164" s="68">
        <f t="shared" si="393"/>
        <v>7.75</v>
      </c>
      <c r="CG164" s="68">
        <f t="shared" si="393"/>
        <v>8</v>
      </c>
      <c r="CH164" s="68">
        <f t="shared" si="393"/>
        <v>8.25</v>
      </c>
      <c r="CI164" s="68">
        <f t="shared" si="393"/>
        <v>8.5</v>
      </c>
      <c r="CJ164" s="68">
        <f t="shared" si="393"/>
        <v>8.75</v>
      </c>
      <c r="CK164" s="68">
        <f t="shared" si="393"/>
        <v>9</v>
      </c>
      <c r="CL164" s="68">
        <f t="shared" si="393"/>
        <v>9.25</v>
      </c>
      <c r="CM164" s="68">
        <f t="shared" si="393"/>
        <v>9.5</v>
      </c>
      <c r="CN164" s="68">
        <f t="shared" si="393"/>
        <v>9.75</v>
      </c>
      <c r="CO164" s="68">
        <f t="shared" si="393"/>
        <v>10</v>
      </c>
      <c r="CP164" s="68">
        <f t="shared" si="393"/>
        <v>10.25</v>
      </c>
      <c r="CQ164" s="68">
        <f t="shared" si="393"/>
        <v>10.5</v>
      </c>
      <c r="CR164" s="68">
        <f t="shared" si="393"/>
        <v>10.75</v>
      </c>
      <c r="CS164" s="68">
        <f t="shared" si="393"/>
        <v>11</v>
      </c>
      <c r="CT164" s="68">
        <f t="shared" si="393"/>
        <v>11.25</v>
      </c>
      <c r="CU164" s="68">
        <f t="shared" si="393"/>
        <v>11.5</v>
      </c>
      <c r="CV164" s="68">
        <f t="shared" si="393"/>
        <v>11.75</v>
      </c>
      <c r="CW164" s="68">
        <f t="shared" si="393"/>
        <v>12</v>
      </c>
      <c r="CX164" s="68">
        <f t="shared" si="393"/>
        <v>12.25</v>
      </c>
      <c r="CY164" s="68">
        <f t="shared" si="393"/>
        <v>12.5</v>
      </c>
      <c r="CZ164" s="68">
        <f t="shared" si="393"/>
        <v>12.5</v>
      </c>
      <c r="DA164" s="68">
        <f t="shared" si="393"/>
        <v>12.5</v>
      </c>
      <c r="DB164" s="111"/>
    </row>
    <row r="165" spans="2:106" ht="14.1" customHeight="1">
      <c r="B165" s="31"/>
      <c r="C165" s="32"/>
      <c r="D165" s="33"/>
      <c r="E165" s="4"/>
      <c r="F165" s="34"/>
      <c r="G165" s="5" t="s">
        <v>32</v>
      </c>
      <c r="H165" s="35">
        <f t="shared" si="297"/>
        <v>119</v>
      </c>
      <c r="I165" s="54" t="str">
        <f t="shared" ref="I165:AN165" si="394">IF(I164="***","",IF(I164&gt;$G$45,INT((I164-$G$45)/0.25)*0.25,0))</f>
        <v/>
      </c>
      <c r="J165" s="30" t="str">
        <f t="shared" si="394"/>
        <v/>
      </c>
      <c r="K165" s="30" t="str">
        <f t="shared" si="394"/>
        <v/>
      </c>
      <c r="L165" s="30" t="str">
        <f t="shared" si="394"/>
        <v/>
      </c>
      <c r="M165" s="30" t="str">
        <f t="shared" si="394"/>
        <v/>
      </c>
      <c r="N165" s="30" t="str">
        <f t="shared" si="394"/>
        <v/>
      </c>
      <c r="O165" s="30" t="str">
        <f t="shared" si="394"/>
        <v/>
      </c>
      <c r="P165" s="30" t="str">
        <f t="shared" si="394"/>
        <v/>
      </c>
      <c r="Q165" s="30" t="str">
        <f t="shared" si="394"/>
        <v/>
      </c>
      <c r="R165" s="30" t="str">
        <f t="shared" si="394"/>
        <v/>
      </c>
      <c r="S165" s="30" t="str">
        <f t="shared" si="394"/>
        <v/>
      </c>
      <c r="T165" s="30" t="str">
        <f t="shared" si="394"/>
        <v/>
      </c>
      <c r="U165" s="30" t="str">
        <f t="shared" si="394"/>
        <v/>
      </c>
      <c r="V165" s="30" t="str">
        <f t="shared" si="394"/>
        <v/>
      </c>
      <c r="W165" s="30" t="str">
        <f t="shared" si="394"/>
        <v/>
      </c>
      <c r="X165" s="30" t="str">
        <f t="shared" si="394"/>
        <v/>
      </c>
      <c r="Y165" s="30" t="str">
        <f t="shared" si="394"/>
        <v/>
      </c>
      <c r="Z165" s="30" t="str">
        <f t="shared" si="394"/>
        <v/>
      </c>
      <c r="AA165" s="30" t="str">
        <f t="shared" si="394"/>
        <v/>
      </c>
      <c r="AB165" s="30" t="str">
        <f t="shared" si="394"/>
        <v/>
      </c>
      <c r="AC165" s="30" t="str">
        <f t="shared" si="394"/>
        <v/>
      </c>
      <c r="AD165" s="30" t="str">
        <f t="shared" si="394"/>
        <v/>
      </c>
      <c r="AE165" s="30" t="str">
        <f t="shared" si="394"/>
        <v/>
      </c>
      <c r="AF165" s="30" t="str">
        <f t="shared" si="394"/>
        <v/>
      </c>
      <c r="AG165" s="30" t="str">
        <f t="shared" si="394"/>
        <v/>
      </c>
      <c r="AH165" s="30" t="str">
        <f t="shared" si="394"/>
        <v/>
      </c>
      <c r="AI165" s="30" t="str">
        <f t="shared" si="394"/>
        <v/>
      </c>
      <c r="AJ165" s="30" t="str">
        <f t="shared" si="394"/>
        <v/>
      </c>
      <c r="AK165" s="30" t="str">
        <f t="shared" si="394"/>
        <v/>
      </c>
      <c r="AL165" s="30" t="str">
        <f t="shared" si="394"/>
        <v/>
      </c>
      <c r="AM165" s="30" t="str">
        <f t="shared" si="394"/>
        <v/>
      </c>
      <c r="AN165" s="30" t="str">
        <f t="shared" si="394"/>
        <v/>
      </c>
      <c r="AO165" s="30" t="str">
        <f t="shared" ref="AO165:BT165" si="395">IF(AO164="***","",IF(AO164&gt;$G$45,INT((AO164-$G$45)/0.25)*0.25,0))</f>
        <v/>
      </c>
      <c r="AP165" s="30" t="str">
        <f t="shared" si="395"/>
        <v/>
      </c>
      <c r="AQ165" s="30" t="str">
        <f t="shared" si="395"/>
        <v/>
      </c>
      <c r="AR165" s="30" t="str">
        <f t="shared" si="395"/>
        <v/>
      </c>
      <c r="AS165" s="30" t="str">
        <f t="shared" si="395"/>
        <v/>
      </c>
      <c r="AT165" s="30" t="str">
        <f t="shared" si="395"/>
        <v/>
      </c>
      <c r="AU165" s="30" t="str">
        <f t="shared" si="395"/>
        <v/>
      </c>
      <c r="AV165" s="30">
        <f t="shared" si="395"/>
        <v>0</v>
      </c>
      <c r="AW165" s="30">
        <f t="shared" si="395"/>
        <v>0</v>
      </c>
      <c r="AX165" s="30">
        <f t="shared" si="395"/>
        <v>0</v>
      </c>
      <c r="AY165" s="30">
        <f t="shared" si="395"/>
        <v>0</v>
      </c>
      <c r="AZ165" s="30">
        <f t="shared" si="395"/>
        <v>0</v>
      </c>
      <c r="BA165" s="30">
        <f t="shared" si="395"/>
        <v>0</v>
      </c>
      <c r="BB165" s="30">
        <f t="shared" si="395"/>
        <v>0</v>
      </c>
      <c r="BC165" s="30">
        <f t="shared" si="395"/>
        <v>0</v>
      </c>
      <c r="BD165" s="30">
        <f t="shared" si="395"/>
        <v>0</v>
      </c>
      <c r="BE165" s="30">
        <f t="shared" si="395"/>
        <v>0</v>
      </c>
      <c r="BF165" s="30">
        <f t="shared" si="395"/>
        <v>0</v>
      </c>
      <c r="BG165" s="30">
        <f t="shared" si="395"/>
        <v>0</v>
      </c>
      <c r="BH165" s="30">
        <f t="shared" si="395"/>
        <v>0</v>
      </c>
      <c r="BI165" s="45">
        <f t="shared" si="395"/>
        <v>0</v>
      </c>
      <c r="BJ165" s="30">
        <f t="shared" si="395"/>
        <v>0</v>
      </c>
      <c r="BK165" s="30">
        <f t="shared" si="395"/>
        <v>0</v>
      </c>
      <c r="BL165" s="30">
        <f t="shared" si="395"/>
        <v>0</v>
      </c>
      <c r="BM165" s="30">
        <f t="shared" si="395"/>
        <v>0</v>
      </c>
      <c r="BN165" s="30">
        <f t="shared" si="395"/>
        <v>0</v>
      </c>
      <c r="BO165" s="30">
        <f t="shared" si="395"/>
        <v>0</v>
      </c>
      <c r="BP165" s="30">
        <f t="shared" si="395"/>
        <v>0</v>
      </c>
      <c r="BQ165" s="30">
        <f t="shared" si="395"/>
        <v>0</v>
      </c>
      <c r="BR165" s="30">
        <f t="shared" si="395"/>
        <v>0</v>
      </c>
      <c r="BS165" s="30">
        <f t="shared" si="395"/>
        <v>0</v>
      </c>
      <c r="BT165" s="30">
        <f t="shared" si="395"/>
        <v>0</v>
      </c>
      <c r="BU165" s="30">
        <f t="shared" ref="BU165:CZ165" si="396">IF(BU164="***","",IF(BU164&gt;$G$45,INT((BU164-$G$45)/0.25)*0.25,0))</f>
        <v>0</v>
      </c>
      <c r="BV165" s="30">
        <f t="shared" si="396"/>
        <v>0</v>
      </c>
      <c r="BW165" s="30">
        <f t="shared" si="396"/>
        <v>0</v>
      </c>
      <c r="BX165" s="30">
        <f t="shared" si="396"/>
        <v>0</v>
      </c>
      <c r="BY165" s="30">
        <f t="shared" si="396"/>
        <v>0</v>
      </c>
      <c r="BZ165" s="30">
        <f t="shared" si="396"/>
        <v>0</v>
      </c>
      <c r="CA165" s="30">
        <f t="shared" si="396"/>
        <v>0</v>
      </c>
      <c r="CB165" s="30">
        <f t="shared" si="396"/>
        <v>0</v>
      </c>
      <c r="CC165" s="30">
        <f t="shared" si="396"/>
        <v>0</v>
      </c>
      <c r="CD165" s="30">
        <f t="shared" si="396"/>
        <v>0</v>
      </c>
      <c r="CE165" s="30">
        <f t="shared" si="396"/>
        <v>0</v>
      </c>
      <c r="CF165" s="30">
        <f t="shared" si="396"/>
        <v>0</v>
      </c>
      <c r="CG165" s="30">
        <f t="shared" si="396"/>
        <v>0.25</v>
      </c>
      <c r="CH165" s="30">
        <f t="shared" si="396"/>
        <v>0.5</v>
      </c>
      <c r="CI165" s="30">
        <f t="shared" si="396"/>
        <v>0.75</v>
      </c>
      <c r="CJ165" s="30">
        <f t="shared" si="396"/>
        <v>1</v>
      </c>
      <c r="CK165" s="30">
        <f t="shared" si="396"/>
        <v>1.25</v>
      </c>
      <c r="CL165" s="30">
        <f t="shared" si="396"/>
        <v>1.5</v>
      </c>
      <c r="CM165" s="30">
        <f t="shared" si="396"/>
        <v>1.75</v>
      </c>
      <c r="CN165" s="30">
        <f t="shared" si="396"/>
        <v>2</v>
      </c>
      <c r="CO165" s="30">
        <f t="shared" si="396"/>
        <v>2.25</v>
      </c>
      <c r="CP165" s="30">
        <f t="shared" si="396"/>
        <v>2.5</v>
      </c>
      <c r="CQ165" s="30">
        <f t="shared" si="396"/>
        <v>2.75</v>
      </c>
      <c r="CR165" s="30">
        <f t="shared" si="396"/>
        <v>3</v>
      </c>
      <c r="CS165" s="30">
        <f t="shared" si="396"/>
        <v>3.25</v>
      </c>
      <c r="CT165" s="30">
        <f t="shared" si="396"/>
        <v>3.5</v>
      </c>
      <c r="CU165" s="30">
        <f t="shared" si="396"/>
        <v>3.75</v>
      </c>
      <c r="CV165" s="30">
        <f t="shared" si="396"/>
        <v>4</v>
      </c>
      <c r="CW165" s="30">
        <f t="shared" si="396"/>
        <v>4.25</v>
      </c>
      <c r="CX165" s="30">
        <f t="shared" si="396"/>
        <v>4.5</v>
      </c>
      <c r="CY165" s="30">
        <f t="shared" si="396"/>
        <v>4.75</v>
      </c>
      <c r="CZ165" s="30">
        <f t="shared" si="396"/>
        <v>4.75</v>
      </c>
      <c r="DA165" s="30">
        <f>IF(DA164="***","",IF(DA164&gt;$G$45,INT((DA164-$G$45)/0.25)*0.25,0))</f>
        <v>4.75</v>
      </c>
      <c r="DB165" s="109"/>
    </row>
    <row r="166" spans="2:106" ht="14.1" customHeight="1">
      <c r="B166" s="55"/>
      <c r="C166" s="56"/>
      <c r="D166" s="33"/>
      <c r="E166" s="4"/>
      <c r="F166" s="34"/>
      <c r="G166" s="57" t="s">
        <v>33</v>
      </c>
      <c r="H166" s="58">
        <f t="shared" si="297"/>
        <v>120</v>
      </c>
      <c r="I166" s="70" t="str">
        <f t="shared" ref="I166:AN166" si="397">IF(OR(I164=0,I164="***"),"",IF(I$43&lt;22.25,"",IF(I$43&gt;29,H166,SUM(H166,I164,-H164))))</f>
        <v/>
      </c>
      <c r="J166" s="59" t="str">
        <f t="shared" si="397"/>
        <v/>
      </c>
      <c r="K166" s="59" t="str">
        <f t="shared" si="397"/>
        <v/>
      </c>
      <c r="L166" s="59" t="str">
        <f t="shared" si="397"/>
        <v/>
      </c>
      <c r="M166" s="59" t="str">
        <f t="shared" si="397"/>
        <v/>
      </c>
      <c r="N166" s="59" t="str">
        <f t="shared" si="397"/>
        <v/>
      </c>
      <c r="O166" s="59" t="str">
        <f t="shared" si="397"/>
        <v/>
      </c>
      <c r="P166" s="59" t="str">
        <f t="shared" si="397"/>
        <v/>
      </c>
      <c r="Q166" s="59" t="str">
        <f t="shared" si="397"/>
        <v/>
      </c>
      <c r="R166" s="59" t="str">
        <f t="shared" si="397"/>
        <v/>
      </c>
      <c r="S166" s="59" t="str">
        <f t="shared" si="397"/>
        <v/>
      </c>
      <c r="T166" s="59" t="str">
        <f t="shared" si="397"/>
        <v/>
      </c>
      <c r="U166" s="59" t="str">
        <f t="shared" si="397"/>
        <v/>
      </c>
      <c r="V166" s="59" t="str">
        <f t="shared" si="397"/>
        <v/>
      </c>
      <c r="W166" s="59" t="str">
        <f t="shared" si="397"/>
        <v/>
      </c>
      <c r="X166" s="59" t="str">
        <f t="shared" si="397"/>
        <v/>
      </c>
      <c r="Y166" s="59" t="str">
        <f t="shared" si="397"/>
        <v/>
      </c>
      <c r="Z166" s="59" t="str">
        <f t="shared" si="397"/>
        <v/>
      </c>
      <c r="AA166" s="59" t="str">
        <f t="shared" si="397"/>
        <v/>
      </c>
      <c r="AB166" s="59" t="str">
        <f t="shared" si="397"/>
        <v/>
      </c>
      <c r="AC166" s="59" t="str">
        <f t="shared" si="397"/>
        <v/>
      </c>
      <c r="AD166" s="59" t="str">
        <f t="shared" si="397"/>
        <v/>
      </c>
      <c r="AE166" s="59" t="str">
        <f t="shared" si="397"/>
        <v/>
      </c>
      <c r="AF166" s="59" t="str">
        <f t="shared" si="397"/>
        <v/>
      </c>
      <c r="AG166" s="59" t="str">
        <f t="shared" si="397"/>
        <v/>
      </c>
      <c r="AH166" s="59" t="str">
        <f t="shared" si="397"/>
        <v/>
      </c>
      <c r="AI166" s="59" t="str">
        <f t="shared" si="397"/>
        <v/>
      </c>
      <c r="AJ166" s="59" t="str">
        <f t="shared" si="397"/>
        <v/>
      </c>
      <c r="AK166" s="59" t="str">
        <f t="shared" si="397"/>
        <v/>
      </c>
      <c r="AL166" s="59" t="str">
        <f t="shared" si="397"/>
        <v/>
      </c>
      <c r="AM166" s="59" t="str">
        <f t="shared" si="397"/>
        <v/>
      </c>
      <c r="AN166" s="59" t="str">
        <f t="shared" si="397"/>
        <v/>
      </c>
      <c r="AO166" s="59" t="str">
        <f t="shared" ref="AO166:BT166" si="398">IF(OR(AO164=0,AO164="***"),"",IF(AO$43&lt;22.25,"",IF(AO$43&gt;29,AN166,SUM(AN166,AO164,-AN164))))</f>
        <v/>
      </c>
      <c r="AP166" s="59" t="str">
        <f t="shared" si="398"/>
        <v/>
      </c>
      <c r="AQ166" s="59" t="str">
        <f t="shared" si="398"/>
        <v/>
      </c>
      <c r="AR166" s="59" t="str">
        <f t="shared" si="398"/>
        <v/>
      </c>
      <c r="AS166" s="59" t="str">
        <f t="shared" si="398"/>
        <v/>
      </c>
      <c r="AT166" s="59" t="str">
        <f t="shared" si="398"/>
        <v/>
      </c>
      <c r="AU166" s="59" t="str">
        <f t="shared" si="398"/>
        <v/>
      </c>
      <c r="AV166" s="59" t="str">
        <f t="shared" si="398"/>
        <v/>
      </c>
      <c r="AW166" s="59" t="str">
        <f t="shared" si="398"/>
        <v/>
      </c>
      <c r="AX166" s="59" t="str">
        <f t="shared" si="398"/>
        <v/>
      </c>
      <c r="AY166" s="59" t="str">
        <f t="shared" si="398"/>
        <v/>
      </c>
      <c r="AZ166" s="59" t="str">
        <f t="shared" si="398"/>
        <v/>
      </c>
      <c r="BA166" s="59" t="str">
        <f t="shared" si="398"/>
        <v/>
      </c>
      <c r="BB166" s="59" t="str">
        <f t="shared" si="398"/>
        <v/>
      </c>
      <c r="BC166" s="59" t="str">
        <f t="shared" si="398"/>
        <v/>
      </c>
      <c r="BD166" s="59" t="str">
        <f t="shared" si="398"/>
        <v/>
      </c>
      <c r="BE166" s="59" t="str">
        <f t="shared" si="398"/>
        <v/>
      </c>
      <c r="BF166" s="59" t="str">
        <f t="shared" si="398"/>
        <v/>
      </c>
      <c r="BG166" s="59" t="str">
        <f t="shared" si="398"/>
        <v/>
      </c>
      <c r="BH166" s="59" t="str">
        <f t="shared" si="398"/>
        <v/>
      </c>
      <c r="BI166" s="60" t="str">
        <f t="shared" si="398"/>
        <v/>
      </c>
      <c r="BJ166" s="59">
        <f t="shared" si="398"/>
        <v>0</v>
      </c>
      <c r="BK166" s="59">
        <f t="shared" si="398"/>
        <v>0.25</v>
      </c>
      <c r="BL166" s="59">
        <f t="shared" si="398"/>
        <v>0.5</v>
      </c>
      <c r="BM166" s="59">
        <f t="shared" si="398"/>
        <v>0.75</v>
      </c>
      <c r="BN166" s="59">
        <f t="shared" si="398"/>
        <v>1</v>
      </c>
      <c r="BO166" s="59">
        <f t="shared" si="398"/>
        <v>1.25</v>
      </c>
      <c r="BP166" s="59">
        <f t="shared" si="398"/>
        <v>1.5</v>
      </c>
      <c r="BQ166" s="59">
        <f t="shared" si="398"/>
        <v>1.75</v>
      </c>
      <c r="BR166" s="59">
        <f t="shared" si="398"/>
        <v>2</v>
      </c>
      <c r="BS166" s="59">
        <f t="shared" si="398"/>
        <v>2.25</v>
      </c>
      <c r="BT166" s="59">
        <f t="shared" si="398"/>
        <v>2.5</v>
      </c>
      <c r="BU166" s="59">
        <f t="shared" ref="BU166:DA166" si="399">IF(OR(BU164=0,BU164="***"),"",IF(BU$43&lt;22.25,"",IF(BU$43&gt;29,BT166,SUM(BT166,BU164,-BT164))))</f>
        <v>2.75</v>
      </c>
      <c r="BV166" s="59">
        <f t="shared" si="399"/>
        <v>3</v>
      </c>
      <c r="BW166" s="59">
        <f t="shared" si="399"/>
        <v>3.25</v>
      </c>
      <c r="BX166" s="59">
        <f t="shared" si="399"/>
        <v>3.5</v>
      </c>
      <c r="BY166" s="59">
        <f t="shared" si="399"/>
        <v>3.75</v>
      </c>
      <c r="BZ166" s="59">
        <f t="shared" si="399"/>
        <v>4</v>
      </c>
      <c r="CA166" s="59">
        <f t="shared" si="399"/>
        <v>4.25</v>
      </c>
      <c r="CB166" s="59">
        <f t="shared" si="399"/>
        <v>4.25</v>
      </c>
      <c r="CC166" s="59">
        <f t="shared" si="399"/>
        <v>4.25</v>
      </c>
      <c r="CD166" s="59">
        <f t="shared" si="399"/>
        <v>4.5</v>
      </c>
      <c r="CE166" s="59">
        <f t="shared" si="399"/>
        <v>4.75</v>
      </c>
      <c r="CF166" s="59">
        <f t="shared" si="399"/>
        <v>5</v>
      </c>
      <c r="CG166" s="59">
        <f t="shared" si="399"/>
        <v>5.25</v>
      </c>
      <c r="CH166" s="59">
        <f t="shared" si="399"/>
        <v>5.5</v>
      </c>
      <c r="CI166" s="59">
        <f t="shared" si="399"/>
        <v>5.75</v>
      </c>
      <c r="CJ166" s="59">
        <f t="shared" si="399"/>
        <v>6</v>
      </c>
      <c r="CK166" s="59">
        <f t="shared" si="399"/>
        <v>6.25</v>
      </c>
      <c r="CL166" s="59">
        <f t="shared" si="399"/>
        <v>6.25</v>
      </c>
      <c r="CM166" s="59">
        <f t="shared" si="399"/>
        <v>6.25</v>
      </c>
      <c r="CN166" s="59">
        <f t="shared" si="399"/>
        <v>6.25</v>
      </c>
      <c r="CO166" s="59">
        <f t="shared" si="399"/>
        <v>6.25</v>
      </c>
      <c r="CP166" s="59">
        <f t="shared" si="399"/>
        <v>6.25</v>
      </c>
      <c r="CQ166" s="59">
        <f t="shared" si="399"/>
        <v>6.25</v>
      </c>
      <c r="CR166" s="59">
        <f t="shared" si="399"/>
        <v>6.25</v>
      </c>
      <c r="CS166" s="59">
        <f t="shared" si="399"/>
        <v>6.25</v>
      </c>
      <c r="CT166" s="59">
        <f t="shared" si="399"/>
        <v>6.25</v>
      </c>
      <c r="CU166" s="59">
        <f t="shared" si="399"/>
        <v>6.25</v>
      </c>
      <c r="CV166" s="59">
        <f t="shared" si="399"/>
        <v>6.25</v>
      </c>
      <c r="CW166" s="59">
        <f t="shared" si="399"/>
        <v>6.25</v>
      </c>
      <c r="CX166" s="59">
        <f t="shared" si="399"/>
        <v>6.25</v>
      </c>
      <c r="CY166" s="59">
        <f t="shared" si="399"/>
        <v>6.25</v>
      </c>
      <c r="CZ166" s="59">
        <f t="shared" si="399"/>
        <v>6.25</v>
      </c>
      <c r="DA166" s="59">
        <f t="shared" si="399"/>
        <v>6.25</v>
      </c>
      <c r="DB166" s="110"/>
    </row>
    <row r="167" spans="2:106" ht="14.1" customHeight="1">
      <c r="B167" s="61">
        <f>ROUND((DAY(D167)*24*60+HOUR(D167)*60+MINUTE(D167))/60,2)</f>
        <v>19</v>
      </c>
      <c r="C167" s="62">
        <f>ROUND((DAY(F167)*24*60+HOUR(F167)*60+MINUTE(F167))/60,2)</f>
        <v>27.75</v>
      </c>
      <c r="D167" s="63">
        <f>D164+TIME(0,15,0)</f>
        <v>0.79166666666666585</v>
      </c>
      <c r="E167" s="64" t="s">
        <v>96</v>
      </c>
      <c r="F167" s="65">
        <f>F164+TIME(0,15,0)</f>
        <v>1.1562500000000002</v>
      </c>
      <c r="G167" s="66" t="s">
        <v>43</v>
      </c>
      <c r="H167" s="67">
        <f t="shared" si="297"/>
        <v>121</v>
      </c>
      <c r="I167" s="71" t="str">
        <f t="shared" ref="I167:BT167" si="400">IF(I$43&lt;$B167,"***",IF(I$43=$B167,0,IF(I$42=1,H167,H167+0.25)))</f>
        <v>***</v>
      </c>
      <c r="J167" s="68" t="str">
        <f t="shared" si="400"/>
        <v>***</v>
      </c>
      <c r="K167" s="68" t="str">
        <f t="shared" si="400"/>
        <v>***</v>
      </c>
      <c r="L167" s="68" t="str">
        <f t="shared" si="400"/>
        <v>***</v>
      </c>
      <c r="M167" s="68" t="str">
        <f t="shared" si="400"/>
        <v>***</v>
      </c>
      <c r="N167" s="68" t="str">
        <f t="shared" si="400"/>
        <v>***</v>
      </c>
      <c r="O167" s="68" t="str">
        <f t="shared" si="400"/>
        <v>***</v>
      </c>
      <c r="P167" s="68" t="str">
        <f t="shared" si="400"/>
        <v>***</v>
      </c>
      <c r="Q167" s="68" t="str">
        <f t="shared" si="400"/>
        <v>***</v>
      </c>
      <c r="R167" s="68" t="str">
        <f t="shared" si="400"/>
        <v>***</v>
      </c>
      <c r="S167" s="68" t="str">
        <f t="shared" si="400"/>
        <v>***</v>
      </c>
      <c r="T167" s="68" t="str">
        <f t="shared" si="400"/>
        <v>***</v>
      </c>
      <c r="U167" s="68" t="str">
        <f t="shared" si="400"/>
        <v>***</v>
      </c>
      <c r="V167" s="68" t="str">
        <f t="shared" si="400"/>
        <v>***</v>
      </c>
      <c r="W167" s="68" t="str">
        <f t="shared" si="400"/>
        <v>***</v>
      </c>
      <c r="X167" s="68" t="str">
        <f t="shared" si="400"/>
        <v>***</v>
      </c>
      <c r="Y167" s="68" t="str">
        <f t="shared" si="400"/>
        <v>***</v>
      </c>
      <c r="Z167" s="68" t="str">
        <f t="shared" si="400"/>
        <v>***</v>
      </c>
      <c r="AA167" s="68" t="str">
        <f t="shared" si="400"/>
        <v>***</v>
      </c>
      <c r="AB167" s="68" t="str">
        <f t="shared" si="400"/>
        <v>***</v>
      </c>
      <c r="AC167" s="68" t="str">
        <f t="shared" si="400"/>
        <v>***</v>
      </c>
      <c r="AD167" s="68" t="str">
        <f t="shared" si="400"/>
        <v>***</v>
      </c>
      <c r="AE167" s="68" t="str">
        <f t="shared" si="400"/>
        <v>***</v>
      </c>
      <c r="AF167" s="68" t="str">
        <f t="shared" si="400"/>
        <v>***</v>
      </c>
      <c r="AG167" s="68" t="str">
        <f t="shared" si="400"/>
        <v>***</v>
      </c>
      <c r="AH167" s="68" t="str">
        <f t="shared" si="400"/>
        <v>***</v>
      </c>
      <c r="AI167" s="68" t="str">
        <f t="shared" si="400"/>
        <v>***</v>
      </c>
      <c r="AJ167" s="68" t="str">
        <f t="shared" si="400"/>
        <v>***</v>
      </c>
      <c r="AK167" s="68" t="str">
        <f t="shared" si="400"/>
        <v>***</v>
      </c>
      <c r="AL167" s="68" t="str">
        <f t="shared" si="400"/>
        <v>***</v>
      </c>
      <c r="AM167" s="68" t="str">
        <f t="shared" si="400"/>
        <v>***</v>
      </c>
      <c r="AN167" s="68" t="str">
        <f t="shared" si="400"/>
        <v>***</v>
      </c>
      <c r="AO167" s="68" t="str">
        <f t="shared" si="400"/>
        <v>***</v>
      </c>
      <c r="AP167" s="68" t="str">
        <f t="shared" si="400"/>
        <v>***</v>
      </c>
      <c r="AQ167" s="68" t="str">
        <f t="shared" si="400"/>
        <v>***</v>
      </c>
      <c r="AR167" s="68" t="str">
        <f t="shared" si="400"/>
        <v>***</v>
      </c>
      <c r="AS167" s="68" t="str">
        <f t="shared" si="400"/>
        <v>***</v>
      </c>
      <c r="AT167" s="68" t="str">
        <f t="shared" si="400"/>
        <v>***</v>
      </c>
      <c r="AU167" s="68" t="str">
        <f t="shared" si="400"/>
        <v>***</v>
      </c>
      <c r="AV167" s="68" t="str">
        <f t="shared" si="400"/>
        <v>***</v>
      </c>
      <c r="AW167" s="68">
        <f t="shared" si="400"/>
        <v>0</v>
      </c>
      <c r="AX167" s="68">
        <f t="shared" si="400"/>
        <v>0.25</v>
      </c>
      <c r="AY167" s="68">
        <f t="shared" si="400"/>
        <v>0.5</v>
      </c>
      <c r="AZ167" s="68">
        <f t="shared" si="400"/>
        <v>0.5</v>
      </c>
      <c r="BA167" s="68">
        <f t="shared" si="400"/>
        <v>0.5</v>
      </c>
      <c r="BB167" s="68">
        <f t="shared" si="400"/>
        <v>0.75</v>
      </c>
      <c r="BC167" s="68">
        <f t="shared" si="400"/>
        <v>1</v>
      </c>
      <c r="BD167" s="68">
        <f t="shared" si="400"/>
        <v>1.25</v>
      </c>
      <c r="BE167" s="68">
        <f t="shared" si="400"/>
        <v>1.5</v>
      </c>
      <c r="BF167" s="68">
        <f t="shared" si="400"/>
        <v>1.75</v>
      </c>
      <c r="BG167" s="68">
        <f t="shared" si="400"/>
        <v>2</v>
      </c>
      <c r="BH167" s="68">
        <f t="shared" si="400"/>
        <v>2.25</v>
      </c>
      <c r="BI167" s="69">
        <f t="shared" si="400"/>
        <v>2.5</v>
      </c>
      <c r="BJ167" s="68">
        <f t="shared" si="400"/>
        <v>2.5</v>
      </c>
      <c r="BK167" s="68">
        <f t="shared" si="400"/>
        <v>2.75</v>
      </c>
      <c r="BL167" s="68">
        <f t="shared" si="400"/>
        <v>3</v>
      </c>
      <c r="BM167" s="68">
        <f t="shared" si="400"/>
        <v>3.25</v>
      </c>
      <c r="BN167" s="68">
        <f t="shared" si="400"/>
        <v>3.5</v>
      </c>
      <c r="BO167" s="68">
        <f t="shared" si="400"/>
        <v>3.75</v>
      </c>
      <c r="BP167" s="68">
        <f t="shared" si="400"/>
        <v>4</v>
      </c>
      <c r="BQ167" s="68">
        <f t="shared" si="400"/>
        <v>4.25</v>
      </c>
      <c r="BR167" s="68">
        <f t="shared" si="400"/>
        <v>4.5</v>
      </c>
      <c r="BS167" s="68">
        <f t="shared" si="400"/>
        <v>4.75</v>
      </c>
      <c r="BT167" s="68">
        <f t="shared" si="400"/>
        <v>5</v>
      </c>
      <c r="BU167" s="68">
        <f t="shared" ref="BU167:DA167" si="401">IF(BU$43&lt;$B167,"***",IF(BU$43=$B167,0,IF(BU$42=1,BT167,BT167+0.25)))</f>
        <v>5.25</v>
      </c>
      <c r="BV167" s="68">
        <f t="shared" si="401"/>
        <v>5.5</v>
      </c>
      <c r="BW167" s="68">
        <f t="shared" si="401"/>
        <v>5.75</v>
      </c>
      <c r="BX167" s="68">
        <f t="shared" si="401"/>
        <v>6</v>
      </c>
      <c r="BY167" s="68">
        <f t="shared" si="401"/>
        <v>6.25</v>
      </c>
      <c r="BZ167" s="68">
        <f t="shared" si="401"/>
        <v>6.5</v>
      </c>
      <c r="CA167" s="68">
        <f t="shared" si="401"/>
        <v>6.75</v>
      </c>
      <c r="CB167" s="68">
        <f t="shared" si="401"/>
        <v>6.75</v>
      </c>
      <c r="CC167" s="68">
        <f t="shared" si="401"/>
        <v>6.75</v>
      </c>
      <c r="CD167" s="68">
        <f t="shared" si="401"/>
        <v>7</v>
      </c>
      <c r="CE167" s="68">
        <f t="shared" si="401"/>
        <v>7.25</v>
      </c>
      <c r="CF167" s="68">
        <f t="shared" si="401"/>
        <v>7.5</v>
      </c>
      <c r="CG167" s="68">
        <f t="shared" si="401"/>
        <v>7.75</v>
      </c>
      <c r="CH167" s="68">
        <f t="shared" si="401"/>
        <v>8</v>
      </c>
      <c r="CI167" s="68">
        <f t="shared" si="401"/>
        <v>8.25</v>
      </c>
      <c r="CJ167" s="68">
        <f t="shared" si="401"/>
        <v>8.5</v>
      </c>
      <c r="CK167" s="68">
        <f t="shared" si="401"/>
        <v>8.75</v>
      </c>
      <c r="CL167" s="68">
        <f t="shared" si="401"/>
        <v>9</v>
      </c>
      <c r="CM167" s="68">
        <f t="shared" si="401"/>
        <v>9.25</v>
      </c>
      <c r="CN167" s="68">
        <f t="shared" si="401"/>
        <v>9.5</v>
      </c>
      <c r="CO167" s="68">
        <f t="shared" si="401"/>
        <v>9.75</v>
      </c>
      <c r="CP167" s="68">
        <f t="shared" si="401"/>
        <v>10</v>
      </c>
      <c r="CQ167" s="68">
        <f t="shared" si="401"/>
        <v>10.25</v>
      </c>
      <c r="CR167" s="68">
        <f t="shared" si="401"/>
        <v>10.5</v>
      </c>
      <c r="CS167" s="68">
        <f t="shared" si="401"/>
        <v>10.75</v>
      </c>
      <c r="CT167" s="68">
        <f t="shared" si="401"/>
        <v>11</v>
      </c>
      <c r="CU167" s="68">
        <f t="shared" si="401"/>
        <v>11.25</v>
      </c>
      <c r="CV167" s="68">
        <f t="shared" si="401"/>
        <v>11.5</v>
      </c>
      <c r="CW167" s="68">
        <f t="shared" si="401"/>
        <v>11.75</v>
      </c>
      <c r="CX167" s="68">
        <f t="shared" si="401"/>
        <v>12</v>
      </c>
      <c r="CY167" s="68">
        <f t="shared" si="401"/>
        <v>12.25</v>
      </c>
      <c r="CZ167" s="68">
        <f t="shared" si="401"/>
        <v>12.25</v>
      </c>
      <c r="DA167" s="68">
        <f t="shared" si="401"/>
        <v>12.25</v>
      </c>
      <c r="DB167" s="111"/>
    </row>
    <row r="168" spans="2:106" ht="14.1" customHeight="1">
      <c r="B168" s="31"/>
      <c r="C168" s="32"/>
      <c r="D168" s="33"/>
      <c r="E168" s="4"/>
      <c r="F168" s="34"/>
      <c r="G168" s="5" t="s">
        <v>32</v>
      </c>
      <c r="H168" s="35">
        <f t="shared" si="297"/>
        <v>122</v>
      </c>
      <c r="I168" s="54" t="str">
        <f t="shared" ref="I168:AN168" si="402">IF(I167="***","",IF(I167&gt;$G$45,INT((I167-$G$45)/0.25)*0.25,0))</f>
        <v/>
      </c>
      <c r="J168" s="30" t="str">
        <f t="shared" si="402"/>
        <v/>
      </c>
      <c r="K168" s="30" t="str">
        <f t="shared" si="402"/>
        <v/>
      </c>
      <c r="L168" s="30" t="str">
        <f t="shared" si="402"/>
        <v/>
      </c>
      <c r="M168" s="30" t="str">
        <f t="shared" si="402"/>
        <v/>
      </c>
      <c r="N168" s="30" t="str">
        <f t="shared" si="402"/>
        <v/>
      </c>
      <c r="O168" s="30" t="str">
        <f t="shared" si="402"/>
        <v/>
      </c>
      <c r="P168" s="30" t="str">
        <f t="shared" si="402"/>
        <v/>
      </c>
      <c r="Q168" s="30" t="str">
        <f t="shared" si="402"/>
        <v/>
      </c>
      <c r="R168" s="30" t="str">
        <f t="shared" si="402"/>
        <v/>
      </c>
      <c r="S168" s="30" t="str">
        <f t="shared" si="402"/>
        <v/>
      </c>
      <c r="T168" s="30" t="str">
        <f t="shared" si="402"/>
        <v/>
      </c>
      <c r="U168" s="30" t="str">
        <f t="shared" si="402"/>
        <v/>
      </c>
      <c r="V168" s="30" t="str">
        <f t="shared" si="402"/>
        <v/>
      </c>
      <c r="W168" s="30" t="str">
        <f t="shared" si="402"/>
        <v/>
      </c>
      <c r="X168" s="30" t="str">
        <f t="shared" si="402"/>
        <v/>
      </c>
      <c r="Y168" s="30" t="str">
        <f t="shared" si="402"/>
        <v/>
      </c>
      <c r="Z168" s="30" t="str">
        <f t="shared" si="402"/>
        <v/>
      </c>
      <c r="AA168" s="30" t="str">
        <f t="shared" si="402"/>
        <v/>
      </c>
      <c r="AB168" s="30" t="str">
        <f t="shared" si="402"/>
        <v/>
      </c>
      <c r="AC168" s="30" t="str">
        <f t="shared" si="402"/>
        <v/>
      </c>
      <c r="AD168" s="30" t="str">
        <f t="shared" si="402"/>
        <v/>
      </c>
      <c r="AE168" s="30" t="str">
        <f t="shared" si="402"/>
        <v/>
      </c>
      <c r="AF168" s="30" t="str">
        <f t="shared" si="402"/>
        <v/>
      </c>
      <c r="AG168" s="30" t="str">
        <f t="shared" si="402"/>
        <v/>
      </c>
      <c r="AH168" s="30" t="str">
        <f t="shared" si="402"/>
        <v/>
      </c>
      <c r="AI168" s="30" t="str">
        <f t="shared" si="402"/>
        <v/>
      </c>
      <c r="AJ168" s="30" t="str">
        <f t="shared" si="402"/>
        <v/>
      </c>
      <c r="AK168" s="30" t="str">
        <f t="shared" si="402"/>
        <v/>
      </c>
      <c r="AL168" s="30" t="str">
        <f t="shared" si="402"/>
        <v/>
      </c>
      <c r="AM168" s="30" t="str">
        <f t="shared" si="402"/>
        <v/>
      </c>
      <c r="AN168" s="30" t="str">
        <f t="shared" si="402"/>
        <v/>
      </c>
      <c r="AO168" s="30" t="str">
        <f t="shared" ref="AO168:BT168" si="403">IF(AO167="***","",IF(AO167&gt;$G$45,INT((AO167-$G$45)/0.25)*0.25,0))</f>
        <v/>
      </c>
      <c r="AP168" s="30" t="str">
        <f t="shared" si="403"/>
        <v/>
      </c>
      <c r="AQ168" s="30" t="str">
        <f t="shared" si="403"/>
        <v/>
      </c>
      <c r="AR168" s="30" t="str">
        <f t="shared" si="403"/>
        <v/>
      </c>
      <c r="AS168" s="30" t="str">
        <f t="shared" si="403"/>
        <v/>
      </c>
      <c r="AT168" s="30" t="str">
        <f t="shared" si="403"/>
        <v/>
      </c>
      <c r="AU168" s="30" t="str">
        <f t="shared" si="403"/>
        <v/>
      </c>
      <c r="AV168" s="30" t="str">
        <f t="shared" si="403"/>
        <v/>
      </c>
      <c r="AW168" s="30">
        <f t="shared" si="403"/>
        <v>0</v>
      </c>
      <c r="AX168" s="30">
        <f t="shared" si="403"/>
        <v>0</v>
      </c>
      <c r="AY168" s="30">
        <f t="shared" si="403"/>
        <v>0</v>
      </c>
      <c r="AZ168" s="30">
        <f t="shared" si="403"/>
        <v>0</v>
      </c>
      <c r="BA168" s="30">
        <f t="shared" si="403"/>
        <v>0</v>
      </c>
      <c r="BB168" s="30">
        <f t="shared" si="403"/>
        <v>0</v>
      </c>
      <c r="BC168" s="30">
        <f t="shared" si="403"/>
        <v>0</v>
      </c>
      <c r="BD168" s="30">
        <f t="shared" si="403"/>
        <v>0</v>
      </c>
      <c r="BE168" s="30">
        <f t="shared" si="403"/>
        <v>0</v>
      </c>
      <c r="BF168" s="30">
        <f t="shared" si="403"/>
        <v>0</v>
      </c>
      <c r="BG168" s="30">
        <f t="shared" si="403"/>
        <v>0</v>
      </c>
      <c r="BH168" s="30">
        <f t="shared" si="403"/>
        <v>0</v>
      </c>
      <c r="BI168" s="45">
        <f t="shared" si="403"/>
        <v>0</v>
      </c>
      <c r="BJ168" s="30">
        <f t="shared" si="403"/>
        <v>0</v>
      </c>
      <c r="BK168" s="30">
        <f t="shared" si="403"/>
        <v>0</v>
      </c>
      <c r="BL168" s="30">
        <f t="shared" si="403"/>
        <v>0</v>
      </c>
      <c r="BM168" s="30">
        <f t="shared" si="403"/>
        <v>0</v>
      </c>
      <c r="BN168" s="30">
        <f t="shared" si="403"/>
        <v>0</v>
      </c>
      <c r="BO168" s="30">
        <f t="shared" si="403"/>
        <v>0</v>
      </c>
      <c r="BP168" s="30">
        <f t="shared" si="403"/>
        <v>0</v>
      </c>
      <c r="BQ168" s="30">
        <f t="shared" si="403"/>
        <v>0</v>
      </c>
      <c r="BR168" s="30">
        <f t="shared" si="403"/>
        <v>0</v>
      </c>
      <c r="BS168" s="30">
        <f t="shared" si="403"/>
        <v>0</v>
      </c>
      <c r="BT168" s="30">
        <f t="shared" si="403"/>
        <v>0</v>
      </c>
      <c r="BU168" s="30">
        <f t="shared" ref="BU168:CZ168" si="404">IF(BU167="***","",IF(BU167&gt;$G$45,INT((BU167-$G$45)/0.25)*0.25,0))</f>
        <v>0</v>
      </c>
      <c r="BV168" s="30">
        <f t="shared" si="404"/>
        <v>0</v>
      </c>
      <c r="BW168" s="30">
        <f t="shared" si="404"/>
        <v>0</v>
      </c>
      <c r="BX168" s="30">
        <f t="shared" si="404"/>
        <v>0</v>
      </c>
      <c r="BY168" s="30">
        <f t="shared" si="404"/>
        <v>0</v>
      </c>
      <c r="BZ168" s="30">
        <f t="shared" si="404"/>
        <v>0</v>
      </c>
      <c r="CA168" s="30">
        <f t="shared" si="404"/>
        <v>0</v>
      </c>
      <c r="CB168" s="30">
        <f t="shared" si="404"/>
        <v>0</v>
      </c>
      <c r="CC168" s="30">
        <f t="shared" si="404"/>
        <v>0</v>
      </c>
      <c r="CD168" s="30">
        <f t="shared" si="404"/>
        <v>0</v>
      </c>
      <c r="CE168" s="30">
        <f t="shared" si="404"/>
        <v>0</v>
      </c>
      <c r="CF168" s="30">
        <f t="shared" si="404"/>
        <v>0</v>
      </c>
      <c r="CG168" s="30">
        <f t="shared" si="404"/>
        <v>0</v>
      </c>
      <c r="CH168" s="30">
        <f t="shared" si="404"/>
        <v>0.25</v>
      </c>
      <c r="CI168" s="30">
        <f t="shared" si="404"/>
        <v>0.5</v>
      </c>
      <c r="CJ168" s="30">
        <f t="shared" si="404"/>
        <v>0.75</v>
      </c>
      <c r="CK168" s="30">
        <f t="shared" si="404"/>
        <v>1</v>
      </c>
      <c r="CL168" s="30">
        <f t="shared" si="404"/>
        <v>1.25</v>
      </c>
      <c r="CM168" s="30">
        <f t="shared" si="404"/>
        <v>1.5</v>
      </c>
      <c r="CN168" s="30">
        <f t="shared" si="404"/>
        <v>1.75</v>
      </c>
      <c r="CO168" s="30">
        <f t="shared" si="404"/>
        <v>2</v>
      </c>
      <c r="CP168" s="30">
        <f t="shared" si="404"/>
        <v>2.25</v>
      </c>
      <c r="CQ168" s="30">
        <f t="shared" si="404"/>
        <v>2.5</v>
      </c>
      <c r="CR168" s="30">
        <f t="shared" si="404"/>
        <v>2.75</v>
      </c>
      <c r="CS168" s="30">
        <f t="shared" si="404"/>
        <v>3</v>
      </c>
      <c r="CT168" s="30">
        <f t="shared" si="404"/>
        <v>3.25</v>
      </c>
      <c r="CU168" s="30">
        <f t="shared" si="404"/>
        <v>3.5</v>
      </c>
      <c r="CV168" s="30">
        <f t="shared" si="404"/>
        <v>3.75</v>
      </c>
      <c r="CW168" s="30">
        <f t="shared" si="404"/>
        <v>4</v>
      </c>
      <c r="CX168" s="30">
        <f t="shared" si="404"/>
        <v>4.25</v>
      </c>
      <c r="CY168" s="30">
        <f t="shared" si="404"/>
        <v>4.5</v>
      </c>
      <c r="CZ168" s="30">
        <f t="shared" si="404"/>
        <v>4.5</v>
      </c>
      <c r="DA168" s="30">
        <f>IF(DA167="***","",IF(DA167&gt;$G$45,INT((DA167-$G$45)/0.25)*0.25,0))</f>
        <v>4.5</v>
      </c>
      <c r="DB168" s="109"/>
    </row>
    <row r="169" spans="2:106" ht="14.1" customHeight="1">
      <c r="B169" s="55"/>
      <c r="C169" s="56"/>
      <c r="D169" s="33"/>
      <c r="E169" s="4"/>
      <c r="F169" s="34"/>
      <c r="G169" s="57" t="s">
        <v>33</v>
      </c>
      <c r="H169" s="58">
        <f t="shared" si="297"/>
        <v>123</v>
      </c>
      <c r="I169" s="70" t="str">
        <f t="shared" ref="I169:AN169" si="405">IF(OR(I167=0,I167="***"),"",IF(I$43&lt;22.25,"",IF(I$43&gt;29,H169,SUM(H169,I167,-H167))))</f>
        <v/>
      </c>
      <c r="J169" s="59" t="str">
        <f t="shared" si="405"/>
        <v/>
      </c>
      <c r="K169" s="59" t="str">
        <f t="shared" si="405"/>
        <v/>
      </c>
      <c r="L169" s="59" t="str">
        <f t="shared" si="405"/>
        <v/>
      </c>
      <c r="M169" s="59" t="str">
        <f t="shared" si="405"/>
        <v/>
      </c>
      <c r="N169" s="59" t="str">
        <f t="shared" si="405"/>
        <v/>
      </c>
      <c r="O169" s="59" t="str">
        <f t="shared" si="405"/>
        <v/>
      </c>
      <c r="P169" s="59" t="str">
        <f t="shared" si="405"/>
        <v/>
      </c>
      <c r="Q169" s="59" t="str">
        <f t="shared" si="405"/>
        <v/>
      </c>
      <c r="R169" s="59" t="str">
        <f t="shared" si="405"/>
        <v/>
      </c>
      <c r="S169" s="59" t="str">
        <f t="shared" si="405"/>
        <v/>
      </c>
      <c r="T169" s="59" t="str">
        <f t="shared" si="405"/>
        <v/>
      </c>
      <c r="U169" s="59" t="str">
        <f t="shared" si="405"/>
        <v/>
      </c>
      <c r="V169" s="59" t="str">
        <f t="shared" si="405"/>
        <v/>
      </c>
      <c r="W169" s="59" t="str">
        <f t="shared" si="405"/>
        <v/>
      </c>
      <c r="X169" s="59" t="str">
        <f t="shared" si="405"/>
        <v/>
      </c>
      <c r="Y169" s="59" t="str">
        <f t="shared" si="405"/>
        <v/>
      </c>
      <c r="Z169" s="59" t="str">
        <f t="shared" si="405"/>
        <v/>
      </c>
      <c r="AA169" s="59" t="str">
        <f t="shared" si="405"/>
        <v/>
      </c>
      <c r="AB169" s="59" t="str">
        <f t="shared" si="405"/>
        <v/>
      </c>
      <c r="AC169" s="59" t="str">
        <f t="shared" si="405"/>
        <v/>
      </c>
      <c r="AD169" s="59" t="str">
        <f t="shared" si="405"/>
        <v/>
      </c>
      <c r="AE169" s="59" t="str">
        <f t="shared" si="405"/>
        <v/>
      </c>
      <c r="AF169" s="59" t="str">
        <f t="shared" si="405"/>
        <v/>
      </c>
      <c r="AG169" s="59" t="str">
        <f t="shared" si="405"/>
        <v/>
      </c>
      <c r="AH169" s="59" t="str">
        <f t="shared" si="405"/>
        <v/>
      </c>
      <c r="AI169" s="59" t="str">
        <f t="shared" si="405"/>
        <v/>
      </c>
      <c r="AJ169" s="59" t="str">
        <f t="shared" si="405"/>
        <v/>
      </c>
      <c r="AK169" s="59" t="str">
        <f t="shared" si="405"/>
        <v/>
      </c>
      <c r="AL169" s="59" t="str">
        <f t="shared" si="405"/>
        <v/>
      </c>
      <c r="AM169" s="59" t="str">
        <f t="shared" si="405"/>
        <v/>
      </c>
      <c r="AN169" s="59" t="str">
        <f t="shared" si="405"/>
        <v/>
      </c>
      <c r="AO169" s="59" t="str">
        <f t="shared" ref="AO169:BT169" si="406">IF(OR(AO167=0,AO167="***"),"",IF(AO$43&lt;22.25,"",IF(AO$43&gt;29,AN169,SUM(AN169,AO167,-AN167))))</f>
        <v/>
      </c>
      <c r="AP169" s="59" t="str">
        <f t="shared" si="406"/>
        <v/>
      </c>
      <c r="AQ169" s="59" t="str">
        <f t="shared" si="406"/>
        <v/>
      </c>
      <c r="AR169" s="59" t="str">
        <f t="shared" si="406"/>
        <v/>
      </c>
      <c r="AS169" s="59" t="str">
        <f t="shared" si="406"/>
        <v/>
      </c>
      <c r="AT169" s="59" t="str">
        <f t="shared" si="406"/>
        <v/>
      </c>
      <c r="AU169" s="59" t="str">
        <f t="shared" si="406"/>
        <v/>
      </c>
      <c r="AV169" s="59" t="str">
        <f t="shared" si="406"/>
        <v/>
      </c>
      <c r="AW169" s="59" t="str">
        <f t="shared" si="406"/>
        <v/>
      </c>
      <c r="AX169" s="59" t="str">
        <f t="shared" si="406"/>
        <v/>
      </c>
      <c r="AY169" s="59" t="str">
        <f t="shared" si="406"/>
        <v/>
      </c>
      <c r="AZ169" s="59" t="str">
        <f t="shared" si="406"/>
        <v/>
      </c>
      <c r="BA169" s="59" t="str">
        <f t="shared" si="406"/>
        <v/>
      </c>
      <c r="BB169" s="59" t="str">
        <f t="shared" si="406"/>
        <v/>
      </c>
      <c r="BC169" s="59" t="str">
        <f t="shared" si="406"/>
        <v/>
      </c>
      <c r="BD169" s="59" t="str">
        <f t="shared" si="406"/>
        <v/>
      </c>
      <c r="BE169" s="59" t="str">
        <f t="shared" si="406"/>
        <v/>
      </c>
      <c r="BF169" s="59" t="str">
        <f t="shared" si="406"/>
        <v/>
      </c>
      <c r="BG169" s="59" t="str">
        <f t="shared" si="406"/>
        <v/>
      </c>
      <c r="BH169" s="59" t="str">
        <f t="shared" si="406"/>
        <v/>
      </c>
      <c r="BI169" s="60" t="str">
        <f t="shared" si="406"/>
        <v/>
      </c>
      <c r="BJ169" s="59">
        <f t="shared" si="406"/>
        <v>0</v>
      </c>
      <c r="BK169" s="59">
        <f t="shared" si="406"/>
        <v>0.25</v>
      </c>
      <c r="BL169" s="59">
        <f t="shared" si="406"/>
        <v>0.5</v>
      </c>
      <c r="BM169" s="59">
        <f t="shared" si="406"/>
        <v>0.75</v>
      </c>
      <c r="BN169" s="59">
        <f t="shared" si="406"/>
        <v>1</v>
      </c>
      <c r="BO169" s="59">
        <f t="shared" si="406"/>
        <v>1.25</v>
      </c>
      <c r="BP169" s="59">
        <f t="shared" si="406"/>
        <v>1.5</v>
      </c>
      <c r="BQ169" s="59">
        <f t="shared" si="406"/>
        <v>1.75</v>
      </c>
      <c r="BR169" s="59">
        <f t="shared" si="406"/>
        <v>2</v>
      </c>
      <c r="BS169" s="59">
        <f t="shared" si="406"/>
        <v>2.25</v>
      </c>
      <c r="BT169" s="59">
        <f t="shared" si="406"/>
        <v>2.5</v>
      </c>
      <c r="BU169" s="59">
        <f t="shared" ref="BU169:DA169" si="407">IF(OR(BU167=0,BU167="***"),"",IF(BU$43&lt;22.25,"",IF(BU$43&gt;29,BT169,SUM(BT169,BU167,-BT167))))</f>
        <v>2.75</v>
      </c>
      <c r="BV169" s="59">
        <f t="shared" si="407"/>
        <v>3</v>
      </c>
      <c r="BW169" s="59">
        <f t="shared" si="407"/>
        <v>3.25</v>
      </c>
      <c r="BX169" s="59">
        <f t="shared" si="407"/>
        <v>3.5</v>
      </c>
      <c r="BY169" s="59">
        <f t="shared" si="407"/>
        <v>3.75</v>
      </c>
      <c r="BZ169" s="59">
        <f t="shared" si="407"/>
        <v>4</v>
      </c>
      <c r="CA169" s="59">
        <f t="shared" si="407"/>
        <v>4.25</v>
      </c>
      <c r="CB169" s="59">
        <f t="shared" si="407"/>
        <v>4.25</v>
      </c>
      <c r="CC169" s="59">
        <f t="shared" si="407"/>
        <v>4.25</v>
      </c>
      <c r="CD169" s="59">
        <f t="shared" si="407"/>
        <v>4.5</v>
      </c>
      <c r="CE169" s="59">
        <f t="shared" si="407"/>
        <v>4.75</v>
      </c>
      <c r="CF169" s="59">
        <f t="shared" si="407"/>
        <v>5</v>
      </c>
      <c r="CG169" s="59">
        <f t="shared" si="407"/>
        <v>5.25</v>
      </c>
      <c r="CH169" s="59">
        <f t="shared" si="407"/>
        <v>5.5</v>
      </c>
      <c r="CI169" s="59">
        <f t="shared" si="407"/>
        <v>5.75</v>
      </c>
      <c r="CJ169" s="59">
        <f t="shared" si="407"/>
        <v>6</v>
      </c>
      <c r="CK169" s="59">
        <f t="shared" si="407"/>
        <v>6.25</v>
      </c>
      <c r="CL169" s="59">
        <f t="shared" si="407"/>
        <v>6.25</v>
      </c>
      <c r="CM169" s="59">
        <f t="shared" si="407"/>
        <v>6.25</v>
      </c>
      <c r="CN169" s="59">
        <f t="shared" si="407"/>
        <v>6.25</v>
      </c>
      <c r="CO169" s="59">
        <f t="shared" si="407"/>
        <v>6.25</v>
      </c>
      <c r="CP169" s="59">
        <f t="shared" si="407"/>
        <v>6.25</v>
      </c>
      <c r="CQ169" s="59">
        <f t="shared" si="407"/>
        <v>6.25</v>
      </c>
      <c r="CR169" s="59">
        <f t="shared" si="407"/>
        <v>6.25</v>
      </c>
      <c r="CS169" s="59">
        <f t="shared" si="407"/>
        <v>6.25</v>
      </c>
      <c r="CT169" s="59">
        <f t="shared" si="407"/>
        <v>6.25</v>
      </c>
      <c r="CU169" s="59">
        <f t="shared" si="407"/>
        <v>6.25</v>
      </c>
      <c r="CV169" s="59">
        <f t="shared" si="407"/>
        <v>6.25</v>
      </c>
      <c r="CW169" s="59">
        <f t="shared" si="407"/>
        <v>6.25</v>
      </c>
      <c r="CX169" s="59">
        <f t="shared" si="407"/>
        <v>6.25</v>
      </c>
      <c r="CY169" s="59">
        <f t="shared" si="407"/>
        <v>6.25</v>
      </c>
      <c r="CZ169" s="59">
        <f t="shared" si="407"/>
        <v>6.25</v>
      </c>
      <c r="DA169" s="59">
        <f t="shared" si="407"/>
        <v>6.25</v>
      </c>
      <c r="DB169" s="110"/>
    </row>
    <row r="170" spans="2:106" ht="14.1" customHeight="1">
      <c r="B170" s="61">
        <f>ROUND((DAY(D170)*24*60+HOUR(D170)*60+MINUTE(D170))/60,2)</f>
        <v>19.25</v>
      </c>
      <c r="C170" s="62">
        <f>ROUND((DAY(F170)*24*60+HOUR(F170)*60+MINUTE(F170))/60,2)</f>
        <v>28</v>
      </c>
      <c r="D170" s="63">
        <f>D167+TIME(0,15,0)</f>
        <v>0.80208333333333248</v>
      </c>
      <c r="E170" s="64" t="s">
        <v>96</v>
      </c>
      <c r="F170" s="65">
        <f>F167+TIME(0,15,0)</f>
        <v>1.166666666666667</v>
      </c>
      <c r="G170" s="66" t="s">
        <v>43</v>
      </c>
      <c r="H170" s="67">
        <f t="shared" si="297"/>
        <v>124</v>
      </c>
      <c r="I170" s="71" t="str">
        <f t="shared" ref="I170:BT170" si="408">IF(I$43&lt;$B170,"***",IF(I$43=$B170,0,IF(I$42=1,H170,H170+0.25)))</f>
        <v>***</v>
      </c>
      <c r="J170" s="68" t="str">
        <f t="shared" si="408"/>
        <v>***</v>
      </c>
      <c r="K170" s="68" t="str">
        <f t="shared" si="408"/>
        <v>***</v>
      </c>
      <c r="L170" s="68" t="str">
        <f t="shared" si="408"/>
        <v>***</v>
      </c>
      <c r="M170" s="68" t="str">
        <f t="shared" si="408"/>
        <v>***</v>
      </c>
      <c r="N170" s="68" t="str">
        <f t="shared" si="408"/>
        <v>***</v>
      </c>
      <c r="O170" s="68" t="str">
        <f t="shared" si="408"/>
        <v>***</v>
      </c>
      <c r="P170" s="68" t="str">
        <f t="shared" si="408"/>
        <v>***</v>
      </c>
      <c r="Q170" s="68" t="str">
        <f t="shared" si="408"/>
        <v>***</v>
      </c>
      <c r="R170" s="68" t="str">
        <f t="shared" si="408"/>
        <v>***</v>
      </c>
      <c r="S170" s="68" t="str">
        <f t="shared" si="408"/>
        <v>***</v>
      </c>
      <c r="T170" s="68" t="str">
        <f t="shared" si="408"/>
        <v>***</v>
      </c>
      <c r="U170" s="68" t="str">
        <f t="shared" si="408"/>
        <v>***</v>
      </c>
      <c r="V170" s="68" t="str">
        <f t="shared" si="408"/>
        <v>***</v>
      </c>
      <c r="W170" s="68" t="str">
        <f t="shared" si="408"/>
        <v>***</v>
      </c>
      <c r="X170" s="68" t="str">
        <f t="shared" si="408"/>
        <v>***</v>
      </c>
      <c r="Y170" s="68" t="str">
        <f t="shared" si="408"/>
        <v>***</v>
      </c>
      <c r="Z170" s="68" t="str">
        <f t="shared" si="408"/>
        <v>***</v>
      </c>
      <c r="AA170" s="68" t="str">
        <f t="shared" si="408"/>
        <v>***</v>
      </c>
      <c r="AB170" s="68" t="str">
        <f t="shared" si="408"/>
        <v>***</v>
      </c>
      <c r="AC170" s="68" t="str">
        <f t="shared" si="408"/>
        <v>***</v>
      </c>
      <c r="AD170" s="68" t="str">
        <f t="shared" si="408"/>
        <v>***</v>
      </c>
      <c r="AE170" s="68" t="str">
        <f t="shared" si="408"/>
        <v>***</v>
      </c>
      <c r="AF170" s="68" t="str">
        <f t="shared" si="408"/>
        <v>***</v>
      </c>
      <c r="AG170" s="68" t="str">
        <f t="shared" si="408"/>
        <v>***</v>
      </c>
      <c r="AH170" s="68" t="str">
        <f t="shared" si="408"/>
        <v>***</v>
      </c>
      <c r="AI170" s="68" t="str">
        <f t="shared" si="408"/>
        <v>***</v>
      </c>
      <c r="AJ170" s="68" t="str">
        <f t="shared" si="408"/>
        <v>***</v>
      </c>
      <c r="AK170" s="68" t="str">
        <f t="shared" si="408"/>
        <v>***</v>
      </c>
      <c r="AL170" s="68" t="str">
        <f t="shared" si="408"/>
        <v>***</v>
      </c>
      <c r="AM170" s="68" t="str">
        <f t="shared" si="408"/>
        <v>***</v>
      </c>
      <c r="AN170" s="68" t="str">
        <f t="shared" si="408"/>
        <v>***</v>
      </c>
      <c r="AO170" s="68" t="str">
        <f t="shared" si="408"/>
        <v>***</v>
      </c>
      <c r="AP170" s="68" t="str">
        <f t="shared" si="408"/>
        <v>***</v>
      </c>
      <c r="AQ170" s="68" t="str">
        <f t="shared" si="408"/>
        <v>***</v>
      </c>
      <c r="AR170" s="68" t="str">
        <f t="shared" si="408"/>
        <v>***</v>
      </c>
      <c r="AS170" s="68" t="str">
        <f t="shared" si="408"/>
        <v>***</v>
      </c>
      <c r="AT170" s="68" t="str">
        <f t="shared" si="408"/>
        <v>***</v>
      </c>
      <c r="AU170" s="68" t="str">
        <f t="shared" si="408"/>
        <v>***</v>
      </c>
      <c r="AV170" s="68" t="str">
        <f t="shared" si="408"/>
        <v>***</v>
      </c>
      <c r="AW170" s="68" t="str">
        <f t="shared" si="408"/>
        <v>***</v>
      </c>
      <c r="AX170" s="68">
        <f t="shared" si="408"/>
        <v>0</v>
      </c>
      <c r="AY170" s="68">
        <f t="shared" si="408"/>
        <v>0.25</v>
      </c>
      <c r="AZ170" s="68">
        <f t="shared" si="408"/>
        <v>0.25</v>
      </c>
      <c r="BA170" s="68">
        <f t="shared" si="408"/>
        <v>0.25</v>
      </c>
      <c r="BB170" s="68">
        <f t="shared" si="408"/>
        <v>0.5</v>
      </c>
      <c r="BC170" s="68">
        <f t="shared" si="408"/>
        <v>0.75</v>
      </c>
      <c r="BD170" s="68">
        <f t="shared" si="408"/>
        <v>1</v>
      </c>
      <c r="BE170" s="68">
        <f t="shared" si="408"/>
        <v>1.25</v>
      </c>
      <c r="BF170" s="68">
        <f t="shared" si="408"/>
        <v>1.5</v>
      </c>
      <c r="BG170" s="68">
        <f t="shared" si="408"/>
        <v>1.75</v>
      </c>
      <c r="BH170" s="68">
        <f t="shared" si="408"/>
        <v>2</v>
      </c>
      <c r="BI170" s="69">
        <f t="shared" si="408"/>
        <v>2.25</v>
      </c>
      <c r="BJ170" s="68">
        <f t="shared" si="408"/>
        <v>2.25</v>
      </c>
      <c r="BK170" s="68">
        <f t="shared" si="408"/>
        <v>2.5</v>
      </c>
      <c r="BL170" s="68">
        <f t="shared" si="408"/>
        <v>2.75</v>
      </c>
      <c r="BM170" s="68">
        <f t="shared" si="408"/>
        <v>3</v>
      </c>
      <c r="BN170" s="68">
        <f t="shared" si="408"/>
        <v>3.25</v>
      </c>
      <c r="BO170" s="68">
        <f t="shared" si="408"/>
        <v>3.5</v>
      </c>
      <c r="BP170" s="68">
        <f t="shared" si="408"/>
        <v>3.75</v>
      </c>
      <c r="BQ170" s="68">
        <f t="shared" si="408"/>
        <v>4</v>
      </c>
      <c r="BR170" s="68">
        <f t="shared" si="408"/>
        <v>4.25</v>
      </c>
      <c r="BS170" s="68">
        <f t="shared" si="408"/>
        <v>4.5</v>
      </c>
      <c r="BT170" s="68">
        <f t="shared" si="408"/>
        <v>4.75</v>
      </c>
      <c r="BU170" s="68">
        <f t="shared" ref="BU170:DA170" si="409">IF(BU$43&lt;$B170,"***",IF(BU$43=$B170,0,IF(BU$42=1,BT170,BT170+0.25)))</f>
        <v>5</v>
      </c>
      <c r="BV170" s="68">
        <f t="shared" si="409"/>
        <v>5.25</v>
      </c>
      <c r="BW170" s="68">
        <f t="shared" si="409"/>
        <v>5.5</v>
      </c>
      <c r="BX170" s="68">
        <f t="shared" si="409"/>
        <v>5.75</v>
      </c>
      <c r="BY170" s="68">
        <f t="shared" si="409"/>
        <v>6</v>
      </c>
      <c r="BZ170" s="68">
        <f t="shared" si="409"/>
        <v>6.25</v>
      </c>
      <c r="CA170" s="68">
        <f t="shared" si="409"/>
        <v>6.5</v>
      </c>
      <c r="CB170" s="68">
        <f t="shared" si="409"/>
        <v>6.5</v>
      </c>
      <c r="CC170" s="68">
        <f t="shared" si="409"/>
        <v>6.5</v>
      </c>
      <c r="CD170" s="68">
        <f t="shared" si="409"/>
        <v>6.75</v>
      </c>
      <c r="CE170" s="68">
        <f t="shared" si="409"/>
        <v>7</v>
      </c>
      <c r="CF170" s="68">
        <f t="shared" si="409"/>
        <v>7.25</v>
      </c>
      <c r="CG170" s="68">
        <f t="shared" si="409"/>
        <v>7.5</v>
      </c>
      <c r="CH170" s="68">
        <f t="shared" si="409"/>
        <v>7.75</v>
      </c>
      <c r="CI170" s="68">
        <f t="shared" si="409"/>
        <v>8</v>
      </c>
      <c r="CJ170" s="68">
        <f t="shared" si="409"/>
        <v>8.25</v>
      </c>
      <c r="CK170" s="68">
        <f t="shared" si="409"/>
        <v>8.5</v>
      </c>
      <c r="CL170" s="68">
        <f t="shared" si="409"/>
        <v>8.75</v>
      </c>
      <c r="CM170" s="68">
        <f t="shared" si="409"/>
        <v>9</v>
      </c>
      <c r="CN170" s="68">
        <f t="shared" si="409"/>
        <v>9.25</v>
      </c>
      <c r="CO170" s="68">
        <f t="shared" si="409"/>
        <v>9.5</v>
      </c>
      <c r="CP170" s="68">
        <f t="shared" si="409"/>
        <v>9.75</v>
      </c>
      <c r="CQ170" s="68">
        <f t="shared" si="409"/>
        <v>10</v>
      </c>
      <c r="CR170" s="68">
        <f t="shared" si="409"/>
        <v>10.25</v>
      </c>
      <c r="CS170" s="68">
        <f t="shared" si="409"/>
        <v>10.5</v>
      </c>
      <c r="CT170" s="68">
        <f t="shared" si="409"/>
        <v>10.75</v>
      </c>
      <c r="CU170" s="68">
        <f t="shared" si="409"/>
        <v>11</v>
      </c>
      <c r="CV170" s="68">
        <f t="shared" si="409"/>
        <v>11.25</v>
      </c>
      <c r="CW170" s="68">
        <f t="shared" si="409"/>
        <v>11.5</v>
      </c>
      <c r="CX170" s="68">
        <f t="shared" si="409"/>
        <v>11.75</v>
      </c>
      <c r="CY170" s="68">
        <f t="shared" si="409"/>
        <v>12</v>
      </c>
      <c r="CZ170" s="68">
        <f t="shared" si="409"/>
        <v>12</v>
      </c>
      <c r="DA170" s="68">
        <f t="shared" si="409"/>
        <v>12</v>
      </c>
      <c r="DB170" s="111"/>
    </row>
    <row r="171" spans="2:106" ht="14.1" customHeight="1">
      <c r="B171" s="31"/>
      <c r="C171" s="32"/>
      <c r="D171" s="33"/>
      <c r="E171" s="4"/>
      <c r="F171" s="34"/>
      <c r="G171" s="5" t="s">
        <v>32</v>
      </c>
      <c r="H171" s="35">
        <f t="shared" si="297"/>
        <v>125</v>
      </c>
      <c r="I171" s="54" t="str">
        <f t="shared" ref="I171:AN171" si="410">IF(I170="***","",IF(I170&gt;$G$45,INT((I170-$G$45)/0.25)*0.25,0))</f>
        <v/>
      </c>
      <c r="J171" s="30" t="str">
        <f t="shared" si="410"/>
        <v/>
      </c>
      <c r="K171" s="30" t="str">
        <f t="shared" si="410"/>
        <v/>
      </c>
      <c r="L171" s="30" t="str">
        <f t="shared" si="410"/>
        <v/>
      </c>
      <c r="M171" s="30" t="str">
        <f t="shared" si="410"/>
        <v/>
      </c>
      <c r="N171" s="30" t="str">
        <f t="shared" si="410"/>
        <v/>
      </c>
      <c r="O171" s="30" t="str">
        <f t="shared" si="410"/>
        <v/>
      </c>
      <c r="P171" s="30" t="str">
        <f t="shared" si="410"/>
        <v/>
      </c>
      <c r="Q171" s="30" t="str">
        <f t="shared" si="410"/>
        <v/>
      </c>
      <c r="R171" s="30" t="str">
        <f t="shared" si="410"/>
        <v/>
      </c>
      <c r="S171" s="30" t="str">
        <f t="shared" si="410"/>
        <v/>
      </c>
      <c r="T171" s="30" t="str">
        <f t="shared" si="410"/>
        <v/>
      </c>
      <c r="U171" s="30" t="str">
        <f t="shared" si="410"/>
        <v/>
      </c>
      <c r="V171" s="30" t="str">
        <f t="shared" si="410"/>
        <v/>
      </c>
      <c r="W171" s="30" t="str">
        <f t="shared" si="410"/>
        <v/>
      </c>
      <c r="X171" s="30" t="str">
        <f t="shared" si="410"/>
        <v/>
      </c>
      <c r="Y171" s="30" t="str">
        <f t="shared" si="410"/>
        <v/>
      </c>
      <c r="Z171" s="30" t="str">
        <f t="shared" si="410"/>
        <v/>
      </c>
      <c r="AA171" s="30" t="str">
        <f t="shared" si="410"/>
        <v/>
      </c>
      <c r="AB171" s="30" t="str">
        <f t="shared" si="410"/>
        <v/>
      </c>
      <c r="AC171" s="30" t="str">
        <f t="shared" si="410"/>
        <v/>
      </c>
      <c r="AD171" s="30" t="str">
        <f t="shared" si="410"/>
        <v/>
      </c>
      <c r="AE171" s="30" t="str">
        <f t="shared" si="410"/>
        <v/>
      </c>
      <c r="AF171" s="30" t="str">
        <f t="shared" si="410"/>
        <v/>
      </c>
      <c r="AG171" s="30" t="str">
        <f t="shared" si="410"/>
        <v/>
      </c>
      <c r="AH171" s="30" t="str">
        <f t="shared" si="410"/>
        <v/>
      </c>
      <c r="AI171" s="30" t="str">
        <f t="shared" si="410"/>
        <v/>
      </c>
      <c r="AJ171" s="30" t="str">
        <f t="shared" si="410"/>
        <v/>
      </c>
      <c r="AK171" s="30" t="str">
        <f t="shared" si="410"/>
        <v/>
      </c>
      <c r="AL171" s="30" t="str">
        <f t="shared" si="410"/>
        <v/>
      </c>
      <c r="AM171" s="30" t="str">
        <f t="shared" si="410"/>
        <v/>
      </c>
      <c r="AN171" s="30" t="str">
        <f t="shared" si="410"/>
        <v/>
      </c>
      <c r="AO171" s="30" t="str">
        <f t="shared" ref="AO171:BT171" si="411">IF(AO170="***","",IF(AO170&gt;$G$45,INT((AO170-$G$45)/0.25)*0.25,0))</f>
        <v/>
      </c>
      <c r="AP171" s="30" t="str">
        <f t="shared" si="411"/>
        <v/>
      </c>
      <c r="AQ171" s="30" t="str">
        <f t="shared" si="411"/>
        <v/>
      </c>
      <c r="AR171" s="30" t="str">
        <f t="shared" si="411"/>
        <v/>
      </c>
      <c r="AS171" s="30" t="str">
        <f t="shared" si="411"/>
        <v/>
      </c>
      <c r="AT171" s="30" t="str">
        <f t="shared" si="411"/>
        <v/>
      </c>
      <c r="AU171" s="30" t="str">
        <f t="shared" si="411"/>
        <v/>
      </c>
      <c r="AV171" s="30" t="str">
        <f t="shared" si="411"/>
        <v/>
      </c>
      <c r="AW171" s="30" t="str">
        <f t="shared" si="411"/>
        <v/>
      </c>
      <c r="AX171" s="30">
        <f t="shared" si="411"/>
        <v>0</v>
      </c>
      <c r="AY171" s="30">
        <f t="shared" si="411"/>
        <v>0</v>
      </c>
      <c r="AZ171" s="30">
        <f t="shared" si="411"/>
        <v>0</v>
      </c>
      <c r="BA171" s="30">
        <f t="shared" si="411"/>
        <v>0</v>
      </c>
      <c r="BB171" s="30">
        <f t="shared" si="411"/>
        <v>0</v>
      </c>
      <c r="BC171" s="30">
        <f t="shared" si="411"/>
        <v>0</v>
      </c>
      <c r="BD171" s="30">
        <f t="shared" si="411"/>
        <v>0</v>
      </c>
      <c r="BE171" s="30">
        <f t="shared" si="411"/>
        <v>0</v>
      </c>
      <c r="BF171" s="30">
        <f t="shared" si="411"/>
        <v>0</v>
      </c>
      <c r="BG171" s="30">
        <f t="shared" si="411"/>
        <v>0</v>
      </c>
      <c r="BH171" s="30">
        <f t="shared" si="411"/>
        <v>0</v>
      </c>
      <c r="BI171" s="45">
        <f t="shared" si="411"/>
        <v>0</v>
      </c>
      <c r="BJ171" s="30">
        <f t="shared" si="411"/>
        <v>0</v>
      </c>
      <c r="BK171" s="30">
        <f t="shared" si="411"/>
        <v>0</v>
      </c>
      <c r="BL171" s="30">
        <f t="shared" si="411"/>
        <v>0</v>
      </c>
      <c r="BM171" s="30">
        <f t="shared" si="411"/>
        <v>0</v>
      </c>
      <c r="BN171" s="30">
        <f t="shared" si="411"/>
        <v>0</v>
      </c>
      <c r="BO171" s="30">
        <f t="shared" si="411"/>
        <v>0</v>
      </c>
      <c r="BP171" s="30">
        <f t="shared" si="411"/>
        <v>0</v>
      </c>
      <c r="BQ171" s="30">
        <f t="shared" si="411"/>
        <v>0</v>
      </c>
      <c r="BR171" s="30">
        <f t="shared" si="411"/>
        <v>0</v>
      </c>
      <c r="BS171" s="30">
        <f t="shared" si="411"/>
        <v>0</v>
      </c>
      <c r="BT171" s="30">
        <f t="shared" si="411"/>
        <v>0</v>
      </c>
      <c r="BU171" s="30">
        <f t="shared" ref="BU171:CZ171" si="412">IF(BU170="***","",IF(BU170&gt;$G$45,INT((BU170-$G$45)/0.25)*0.25,0))</f>
        <v>0</v>
      </c>
      <c r="BV171" s="30">
        <f t="shared" si="412"/>
        <v>0</v>
      </c>
      <c r="BW171" s="30">
        <f t="shared" si="412"/>
        <v>0</v>
      </c>
      <c r="BX171" s="30">
        <f t="shared" si="412"/>
        <v>0</v>
      </c>
      <c r="BY171" s="30">
        <f t="shared" si="412"/>
        <v>0</v>
      </c>
      <c r="BZ171" s="30">
        <f t="shared" si="412"/>
        <v>0</v>
      </c>
      <c r="CA171" s="30">
        <f t="shared" si="412"/>
        <v>0</v>
      </c>
      <c r="CB171" s="30">
        <f t="shared" si="412"/>
        <v>0</v>
      </c>
      <c r="CC171" s="30">
        <f t="shared" si="412"/>
        <v>0</v>
      </c>
      <c r="CD171" s="30">
        <f t="shared" si="412"/>
        <v>0</v>
      </c>
      <c r="CE171" s="30">
        <f t="shared" si="412"/>
        <v>0</v>
      </c>
      <c r="CF171" s="30">
        <f t="shared" si="412"/>
        <v>0</v>
      </c>
      <c r="CG171" s="30">
        <f t="shared" si="412"/>
        <v>0</v>
      </c>
      <c r="CH171" s="30">
        <f t="shared" si="412"/>
        <v>0</v>
      </c>
      <c r="CI171" s="30">
        <f t="shared" si="412"/>
        <v>0.25</v>
      </c>
      <c r="CJ171" s="30">
        <f t="shared" si="412"/>
        <v>0.5</v>
      </c>
      <c r="CK171" s="30">
        <f t="shared" si="412"/>
        <v>0.75</v>
      </c>
      <c r="CL171" s="30">
        <f t="shared" si="412"/>
        <v>1</v>
      </c>
      <c r="CM171" s="30">
        <f t="shared" si="412"/>
        <v>1.25</v>
      </c>
      <c r="CN171" s="30">
        <f t="shared" si="412"/>
        <v>1.5</v>
      </c>
      <c r="CO171" s="30">
        <f t="shared" si="412"/>
        <v>1.75</v>
      </c>
      <c r="CP171" s="30">
        <f t="shared" si="412"/>
        <v>2</v>
      </c>
      <c r="CQ171" s="30">
        <f t="shared" si="412"/>
        <v>2.25</v>
      </c>
      <c r="CR171" s="30">
        <f t="shared" si="412"/>
        <v>2.5</v>
      </c>
      <c r="CS171" s="30">
        <f t="shared" si="412"/>
        <v>2.75</v>
      </c>
      <c r="CT171" s="30">
        <f t="shared" si="412"/>
        <v>3</v>
      </c>
      <c r="CU171" s="30">
        <f t="shared" si="412"/>
        <v>3.25</v>
      </c>
      <c r="CV171" s="30">
        <f t="shared" si="412"/>
        <v>3.5</v>
      </c>
      <c r="CW171" s="30">
        <f t="shared" si="412"/>
        <v>3.75</v>
      </c>
      <c r="CX171" s="30">
        <f t="shared" si="412"/>
        <v>4</v>
      </c>
      <c r="CY171" s="30">
        <f t="shared" si="412"/>
        <v>4.25</v>
      </c>
      <c r="CZ171" s="30">
        <f t="shared" si="412"/>
        <v>4.25</v>
      </c>
      <c r="DA171" s="30">
        <f>IF(DA170="***","",IF(DA170&gt;$G$45,INT((DA170-$G$45)/0.25)*0.25,0))</f>
        <v>4.25</v>
      </c>
      <c r="DB171" s="109"/>
    </row>
    <row r="172" spans="2:106" ht="14.1" customHeight="1">
      <c r="B172" s="55"/>
      <c r="C172" s="56"/>
      <c r="D172" s="33"/>
      <c r="E172" s="4"/>
      <c r="F172" s="34"/>
      <c r="G172" s="57" t="s">
        <v>33</v>
      </c>
      <c r="H172" s="58">
        <f t="shared" si="297"/>
        <v>126</v>
      </c>
      <c r="I172" s="70" t="str">
        <f t="shared" ref="I172:AN172" si="413">IF(OR(I170=0,I170="***"),"",IF(I$43&lt;22.25,"",IF(I$43&gt;29,H172,SUM(H172,I170,-H170))))</f>
        <v/>
      </c>
      <c r="J172" s="59" t="str">
        <f t="shared" si="413"/>
        <v/>
      </c>
      <c r="K172" s="59" t="str">
        <f t="shared" si="413"/>
        <v/>
      </c>
      <c r="L172" s="59" t="str">
        <f t="shared" si="413"/>
        <v/>
      </c>
      <c r="M172" s="59" t="str">
        <f t="shared" si="413"/>
        <v/>
      </c>
      <c r="N172" s="59" t="str">
        <f t="shared" si="413"/>
        <v/>
      </c>
      <c r="O172" s="59" t="str">
        <f t="shared" si="413"/>
        <v/>
      </c>
      <c r="P172" s="59" t="str">
        <f t="shared" si="413"/>
        <v/>
      </c>
      <c r="Q172" s="59" t="str">
        <f t="shared" si="413"/>
        <v/>
      </c>
      <c r="R172" s="59" t="str">
        <f t="shared" si="413"/>
        <v/>
      </c>
      <c r="S172" s="59" t="str">
        <f t="shared" si="413"/>
        <v/>
      </c>
      <c r="T172" s="59" t="str">
        <f t="shared" si="413"/>
        <v/>
      </c>
      <c r="U172" s="59" t="str">
        <f t="shared" si="413"/>
        <v/>
      </c>
      <c r="V172" s="59" t="str">
        <f t="shared" si="413"/>
        <v/>
      </c>
      <c r="W172" s="59" t="str">
        <f t="shared" si="413"/>
        <v/>
      </c>
      <c r="X172" s="59" t="str">
        <f t="shared" si="413"/>
        <v/>
      </c>
      <c r="Y172" s="59" t="str">
        <f t="shared" si="413"/>
        <v/>
      </c>
      <c r="Z172" s="59" t="str">
        <f t="shared" si="413"/>
        <v/>
      </c>
      <c r="AA172" s="59" t="str">
        <f t="shared" si="413"/>
        <v/>
      </c>
      <c r="AB172" s="59" t="str">
        <f t="shared" si="413"/>
        <v/>
      </c>
      <c r="AC172" s="59" t="str">
        <f t="shared" si="413"/>
        <v/>
      </c>
      <c r="AD172" s="59" t="str">
        <f t="shared" si="413"/>
        <v/>
      </c>
      <c r="AE172" s="59" t="str">
        <f t="shared" si="413"/>
        <v/>
      </c>
      <c r="AF172" s="59" t="str">
        <f t="shared" si="413"/>
        <v/>
      </c>
      <c r="AG172" s="59" t="str">
        <f t="shared" si="413"/>
        <v/>
      </c>
      <c r="AH172" s="59" t="str">
        <f t="shared" si="413"/>
        <v/>
      </c>
      <c r="AI172" s="59" t="str">
        <f t="shared" si="413"/>
        <v/>
      </c>
      <c r="AJ172" s="59" t="str">
        <f t="shared" si="413"/>
        <v/>
      </c>
      <c r="AK172" s="59" t="str">
        <f t="shared" si="413"/>
        <v/>
      </c>
      <c r="AL172" s="59" t="str">
        <f t="shared" si="413"/>
        <v/>
      </c>
      <c r="AM172" s="59" t="str">
        <f t="shared" si="413"/>
        <v/>
      </c>
      <c r="AN172" s="59" t="str">
        <f t="shared" si="413"/>
        <v/>
      </c>
      <c r="AO172" s="59" t="str">
        <f t="shared" ref="AO172:BT172" si="414">IF(OR(AO170=0,AO170="***"),"",IF(AO$43&lt;22.25,"",IF(AO$43&gt;29,AN172,SUM(AN172,AO170,-AN170))))</f>
        <v/>
      </c>
      <c r="AP172" s="59" t="str">
        <f t="shared" si="414"/>
        <v/>
      </c>
      <c r="AQ172" s="59" t="str">
        <f t="shared" si="414"/>
        <v/>
      </c>
      <c r="AR172" s="59" t="str">
        <f t="shared" si="414"/>
        <v/>
      </c>
      <c r="AS172" s="59" t="str">
        <f t="shared" si="414"/>
        <v/>
      </c>
      <c r="AT172" s="59" t="str">
        <f t="shared" si="414"/>
        <v/>
      </c>
      <c r="AU172" s="59" t="str">
        <f t="shared" si="414"/>
        <v/>
      </c>
      <c r="AV172" s="59" t="str">
        <f t="shared" si="414"/>
        <v/>
      </c>
      <c r="AW172" s="59" t="str">
        <f t="shared" si="414"/>
        <v/>
      </c>
      <c r="AX172" s="59" t="str">
        <f t="shared" si="414"/>
        <v/>
      </c>
      <c r="AY172" s="59" t="str">
        <f t="shared" si="414"/>
        <v/>
      </c>
      <c r="AZ172" s="59" t="str">
        <f t="shared" si="414"/>
        <v/>
      </c>
      <c r="BA172" s="59" t="str">
        <f t="shared" si="414"/>
        <v/>
      </c>
      <c r="BB172" s="59" t="str">
        <f t="shared" si="414"/>
        <v/>
      </c>
      <c r="BC172" s="59" t="str">
        <f t="shared" si="414"/>
        <v/>
      </c>
      <c r="BD172" s="59" t="str">
        <f t="shared" si="414"/>
        <v/>
      </c>
      <c r="BE172" s="59" t="str">
        <f t="shared" si="414"/>
        <v/>
      </c>
      <c r="BF172" s="59" t="str">
        <f t="shared" si="414"/>
        <v/>
      </c>
      <c r="BG172" s="59" t="str">
        <f t="shared" si="414"/>
        <v/>
      </c>
      <c r="BH172" s="59" t="str">
        <f t="shared" si="414"/>
        <v/>
      </c>
      <c r="BI172" s="60" t="str">
        <f t="shared" si="414"/>
        <v/>
      </c>
      <c r="BJ172" s="59">
        <f t="shared" si="414"/>
        <v>0</v>
      </c>
      <c r="BK172" s="59">
        <f t="shared" si="414"/>
        <v>0.25</v>
      </c>
      <c r="BL172" s="59">
        <f t="shared" si="414"/>
        <v>0.5</v>
      </c>
      <c r="BM172" s="59">
        <f t="shared" si="414"/>
        <v>0.75</v>
      </c>
      <c r="BN172" s="59">
        <f t="shared" si="414"/>
        <v>1</v>
      </c>
      <c r="BO172" s="59">
        <f t="shared" si="414"/>
        <v>1.25</v>
      </c>
      <c r="BP172" s="59">
        <f t="shared" si="414"/>
        <v>1.5</v>
      </c>
      <c r="BQ172" s="59">
        <f t="shared" si="414"/>
        <v>1.75</v>
      </c>
      <c r="BR172" s="59">
        <f t="shared" si="414"/>
        <v>2</v>
      </c>
      <c r="BS172" s="59">
        <f t="shared" si="414"/>
        <v>2.25</v>
      </c>
      <c r="BT172" s="59">
        <f t="shared" si="414"/>
        <v>2.5</v>
      </c>
      <c r="BU172" s="59">
        <f t="shared" ref="BU172:DA172" si="415">IF(OR(BU170=0,BU170="***"),"",IF(BU$43&lt;22.25,"",IF(BU$43&gt;29,BT172,SUM(BT172,BU170,-BT170))))</f>
        <v>2.75</v>
      </c>
      <c r="BV172" s="59">
        <f t="shared" si="415"/>
        <v>3</v>
      </c>
      <c r="BW172" s="59">
        <f t="shared" si="415"/>
        <v>3.25</v>
      </c>
      <c r="BX172" s="59">
        <f t="shared" si="415"/>
        <v>3.5</v>
      </c>
      <c r="BY172" s="59">
        <f t="shared" si="415"/>
        <v>3.75</v>
      </c>
      <c r="BZ172" s="59">
        <f t="shared" si="415"/>
        <v>4</v>
      </c>
      <c r="CA172" s="59">
        <f t="shared" si="415"/>
        <v>4.25</v>
      </c>
      <c r="CB172" s="59">
        <f t="shared" si="415"/>
        <v>4.25</v>
      </c>
      <c r="CC172" s="59">
        <f t="shared" si="415"/>
        <v>4.25</v>
      </c>
      <c r="CD172" s="59">
        <f t="shared" si="415"/>
        <v>4.5</v>
      </c>
      <c r="CE172" s="59">
        <f t="shared" si="415"/>
        <v>4.75</v>
      </c>
      <c r="CF172" s="59">
        <f t="shared" si="415"/>
        <v>5</v>
      </c>
      <c r="CG172" s="59">
        <f t="shared" si="415"/>
        <v>5.25</v>
      </c>
      <c r="CH172" s="59">
        <f t="shared" si="415"/>
        <v>5.5</v>
      </c>
      <c r="CI172" s="59">
        <f t="shared" si="415"/>
        <v>5.75</v>
      </c>
      <c r="CJ172" s="59">
        <f t="shared" si="415"/>
        <v>6</v>
      </c>
      <c r="CK172" s="59">
        <f t="shared" si="415"/>
        <v>6.25</v>
      </c>
      <c r="CL172" s="59">
        <f t="shared" si="415"/>
        <v>6.25</v>
      </c>
      <c r="CM172" s="59">
        <f t="shared" si="415"/>
        <v>6.25</v>
      </c>
      <c r="CN172" s="59">
        <f t="shared" si="415"/>
        <v>6.25</v>
      </c>
      <c r="CO172" s="59">
        <f t="shared" si="415"/>
        <v>6.25</v>
      </c>
      <c r="CP172" s="59">
        <f t="shared" si="415"/>
        <v>6.25</v>
      </c>
      <c r="CQ172" s="59">
        <f t="shared" si="415"/>
        <v>6.25</v>
      </c>
      <c r="CR172" s="59">
        <f t="shared" si="415"/>
        <v>6.25</v>
      </c>
      <c r="CS172" s="59">
        <f t="shared" si="415"/>
        <v>6.25</v>
      </c>
      <c r="CT172" s="59">
        <f t="shared" si="415"/>
        <v>6.25</v>
      </c>
      <c r="CU172" s="59">
        <f t="shared" si="415"/>
        <v>6.25</v>
      </c>
      <c r="CV172" s="59">
        <f t="shared" si="415"/>
        <v>6.25</v>
      </c>
      <c r="CW172" s="59">
        <f t="shared" si="415"/>
        <v>6.25</v>
      </c>
      <c r="CX172" s="59">
        <f t="shared" si="415"/>
        <v>6.25</v>
      </c>
      <c r="CY172" s="59">
        <f t="shared" si="415"/>
        <v>6.25</v>
      </c>
      <c r="CZ172" s="59">
        <f t="shared" si="415"/>
        <v>6.25</v>
      </c>
      <c r="DA172" s="59">
        <f t="shared" si="415"/>
        <v>6.25</v>
      </c>
      <c r="DB172" s="110"/>
    </row>
    <row r="173" spans="2:106" ht="14.1" customHeight="1">
      <c r="B173" s="61">
        <f>ROUND((DAY(D173)*24*60+HOUR(D173)*60+MINUTE(D173))/60,2)</f>
        <v>19.5</v>
      </c>
      <c r="C173" s="62">
        <f>ROUND((DAY(F173)*24*60+HOUR(F173)*60+MINUTE(F173))/60,2)</f>
        <v>28.25</v>
      </c>
      <c r="D173" s="63">
        <f>D170+TIME(0,15,0)</f>
        <v>0.81249999999999911</v>
      </c>
      <c r="E173" s="64" t="s">
        <v>96</v>
      </c>
      <c r="F173" s="65">
        <f>F170+TIME(0,15,0)</f>
        <v>1.1770833333333337</v>
      </c>
      <c r="G173" s="66" t="s">
        <v>43</v>
      </c>
      <c r="H173" s="67">
        <f t="shared" si="297"/>
        <v>127</v>
      </c>
      <c r="I173" s="71" t="str">
        <f t="shared" ref="I173:BT173" si="416">IF(I$43&lt;$B173,"***",IF(I$43=$B173,0,IF(I$42=1,H173,H173+0.25)))</f>
        <v>***</v>
      </c>
      <c r="J173" s="68" t="str">
        <f t="shared" si="416"/>
        <v>***</v>
      </c>
      <c r="K173" s="68" t="str">
        <f t="shared" si="416"/>
        <v>***</v>
      </c>
      <c r="L173" s="68" t="str">
        <f t="shared" si="416"/>
        <v>***</v>
      </c>
      <c r="M173" s="68" t="str">
        <f t="shared" si="416"/>
        <v>***</v>
      </c>
      <c r="N173" s="68" t="str">
        <f t="shared" si="416"/>
        <v>***</v>
      </c>
      <c r="O173" s="68" t="str">
        <f t="shared" si="416"/>
        <v>***</v>
      </c>
      <c r="P173" s="68" t="str">
        <f t="shared" si="416"/>
        <v>***</v>
      </c>
      <c r="Q173" s="68" t="str">
        <f t="shared" si="416"/>
        <v>***</v>
      </c>
      <c r="R173" s="68" t="str">
        <f t="shared" si="416"/>
        <v>***</v>
      </c>
      <c r="S173" s="68" t="str">
        <f t="shared" si="416"/>
        <v>***</v>
      </c>
      <c r="T173" s="68" t="str">
        <f t="shared" si="416"/>
        <v>***</v>
      </c>
      <c r="U173" s="68" t="str">
        <f t="shared" si="416"/>
        <v>***</v>
      </c>
      <c r="V173" s="68" t="str">
        <f t="shared" si="416"/>
        <v>***</v>
      </c>
      <c r="W173" s="68" t="str">
        <f t="shared" si="416"/>
        <v>***</v>
      </c>
      <c r="X173" s="68" t="str">
        <f t="shared" si="416"/>
        <v>***</v>
      </c>
      <c r="Y173" s="68" t="str">
        <f t="shared" si="416"/>
        <v>***</v>
      </c>
      <c r="Z173" s="68" t="str">
        <f t="shared" si="416"/>
        <v>***</v>
      </c>
      <c r="AA173" s="68" t="str">
        <f t="shared" si="416"/>
        <v>***</v>
      </c>
      <c r="AB173" s="68" t="str">
        <f t="shared" si="416"/>
        <v>***</v>
      </c>
      <c r="AC173" s="68" t="str">
        <f t="shared" si="416"/>
        <v>***</v>
      </c>
      <c r="AD173" s="68" t="str">
        <f t="shared" si="416"/>
        <v>***</v>
      </c>
      <c r="AE173" s="68" t="str">
        <f t="shared" si="416"/>
        <v>***</v>
      </c>
      <c r="AF173" s="68" t="str">
        <f t="shared" si="416"/>
        <v>***</v>
      </c>
      <c r="AG173" s="68" t="str">
        <f t="shared" si="416"/>
        <v>***</v>
      </c>
      <c r="AH173" s="68" t="str">
        <f t="shared" si="416"/>
        <v>***</v>
      </c>
      <c r="AI173" s="68" t="str">
        <f t="shared" si="416"/>
        <v>***</v>
      </c>
      <c r="AJ173" s="68" t="str">
        <f t="shared" si="416"/>
        <v>***</v>
      </c>
      <c r="AK173" s="68" t="str">
        <f t="shared" si="416"/>
        <v>***</v>
      </c>
      <c r="AL173" s="68" t="str">
        <f t="shared" si="416"/>
        <v>***</v>
      </c>
      <c r="AM173" s="68" t="str">
        <f t="shared" si="416"/>
        <v>***</v>
      </c>
      <c r="AN173" s="68" t="str">
        <f t="shared" si="416"/>
        <v>***</v>
      </c>
      <c r="AO173" s="68" t="str">
        <f t="shared" si="416"/>
        <v>***</v>
      </c>
      <c r="AP173" s="68" t="str">
        <f t="shared" si="416"/>
        <v>***</v>
      </c>
      <c r="AQ173" s="68" t="str">
        <f t="shared" si="416"/>
        <v>***</v>
      </c>
      <c r="AR173" s="68" t="str">
        <f t="shared" si="416"/>
        <v>***</v>
      </c>
      <c r="AS173" s="68" t="str">
        <f t="shared" si="416"/>
        <v>***</v>
      </c>
      <c r="AT173" s="68" t="str">
        <f t="shared" si="416"/>
        <v>***</v>
      </c>
      <c r="AU173" s="68" t="str">
        <f t="shared" si="416"/>
        <v>***</v>
      </c>
      <c r="AV173" s="68" t="str">
        <f t="shared" si="416"/>
        <v>***</v>
      </c>
      <c r="AW173" s="68" t="str">
        <f t="shared" si="416"/>
        <v>***</v>
      </c>
      <c r="AX173" s="68" t="str">
        <f t="shared" si="416"/>
        <v>***</v>
      </c>
      <c r="AY173" s="68">
        <f t="shared" si="416"/>
        <v>0</v>
      </c>
      <c r="AZ173" s="68">
        <f t="shared" si="416"/>
        <v>0</v>
      </c>
      <c r="BA173" s="68">
        <f t="shared" si="416"/>
        <v>0</v>
      </c>
      <c r="BB173" s="68">
        <f t="shared" si="416"/>
        <v>0.25</v>
      </c>
      <c r="BC173" s="68">
        <f t="shared" si="416"/>
        <v>0.5</v>
      </c>
      <c r="BD173" s="68">
        <f t="shared" si="416"/>
        <v>0.75</v>
      </c>
      <c r="BE173" s="68">
        <f t="shared" si="416"/>
        <v>1</v>
      </c>
      <c r="BF173" s="68">
        <f t="shared" si="416"/>
        <v>1.25</v>
      </c>
      <c r="BG173" s="68">
        <f t="shared" si="416"/>
        <v>1.5</v>
      </c>
      <c r="BH173" s="68">
        <f t="shared" si="416"/>
        <v>1.75</v>
      </c>
      <c r="BI173" s="69">
        <f t="shared" si="416"/>
        <v>2</v>
      </c>
      <c r="BJ173" s="68">
        <f t="shared" si="416"/>
        <v>2</v>
      </c>
      <c r="BK173" s="68">
        <f t="shared" si="416"/>
        <v>2.25</v>
      </c>
      <c r="BL173" s="68">
        <f t="shared" si="416"/>
        <v>2.5</v>
      </c>
      <c r="BM173" s="68">
        <f t="shared" si="416"/>
        <v>2.75</v>
      </c>
      <c r="BN173" s="68">
        <f t="shared" si="416"/>
        <v>3</v>
      </c>
      <c r="BO173" s="68">
        <f t="shared" si="416"/>
        <v>3.25</v>
      </c>
      <c r="BP173" s="68">
        <f t="shared" si="416"/>
        <v>3.5</v>
      </c>
      <c r="BQ173" s="68">
        <f t="shared" si="416"/>
        <v>3.75</v>
      </c>
      <c r="BR173" s="68">
        <f t="shared" si="416"/>
        <v>4</v>
      </c>
      <c r="BS173" s="68">
        <f t="shared" si="416"/>
        <v>4.25</v>
      </c>
      <c r="BT173" s="68">
        <f t="shared" si="416"/>
        <v>4.5</v>
      </c>
      <c r="BU173" s="68">
        <f t="shared" ref="BU173:DA173" si="417">IF(BU$43&lt;$B173,"***",IF(BU$43=$B173,0,IF(BU$42=1,BT173,BT173+0.25)))</f>
        <v>4.75</v>
      </c>
      <c r="BV173" s="68">
        <f t="shared" si="417"/>
        <v>5</v>
      </c>
      <c r="BW173" s="68">
        <f t="shared" si="417"/>
        <v>5.25</v>
      </c>
      <c r="BX173" s="68">
        <f t="shared" si="417"/>
        <v>5.5</v>
      </c>
      <c r="BY173" s="68">
        <f t="shared" si="417"/>
        <v>5.75</v>
      </c>
      <c r="BZ173" s="68">
        <f t="shared" si="417"/>
        <v>6</v>
      </c>
      <c r="CA173" s="68">
        <f t="shared" si="417"/>
        <v>6.25</v>
      </c>
      <c r="CB173" s="68">
        <f t="shared" si="417"/>
        <v>6.25</v>
      </c>
      <c r="CC173" s="68">
        <f t="shared" si="417"/>
        <v>6.25</v>
      </c>
      <c r="CD173" s="68">
        <f t="shared" si="417"/>
        <v>6.5</v>
      </c>
      <c r="CE173" s="68">
        <f t="shared" si="417"/>
        <v>6.75</v>
      </c>
      <c r="CF173" s="68">
        <f t="shared" si="417"/>
        <v>7</v>
      </c>
      <c r="CG173" s="68">
        <f t="shared" si="417"/>
        <v>7.25</v>
      </c>
      <c r="CH173" s="68">
        <f t="shared" si="417"/>
        <v>7.5</v>
      </c>
      <c r="CI173" s="68">
        <f t="shared" si="417"/>
        <v>7.75</v>
      </c>
      <c r="CJ173" s="68">
        <f t="shared" si="417"/>
        <v>8</v>
      </c>
      <c r="CK173" s="68">
        <f t="shared" si="417"/>
        <v>8.25</v>
      </c>
      <c r="CL173" s="68">
        <f t="shared" si="417"/>
        <v>8.5</v>
      </c>
      <c r="CM173" s="68">
        <f t="shared" si="417"/>
        <v>8.75</v>
      </c>
      <c r="CN173" s="68">
        <f t="shared" si="417"/>
        <v>9</v>
      </c>
      <c r="CO173" s="68">
        <f t="shared" si="417"/>
        <v>9.25</v>
      </c>
      <c r="CP173" s="68">
        <f t="shared" si="417"/>
        <v>9.5</v>
      </c>
      <c r="CQ173" s="68">
        <f t="shared" si="417"/>
        <v>9.75</v>
      </c>
      <c r="CR173" s="68">
        <f t="shared" si="417"/>
        <v>10</v>
      </c>
      <c r="CS173" s="68">
        <f t="shared" si="417"/>
        <v>10.25</v>
      </c>
      <c r="CT173" s="68">
        <f t="shared" si="417"/>
        <v>10.5</v>
      </c>
      <c r="CU173" s="68">
        <f t="shared" si="417"/>
        <v>10.75</v>
      </c>
      <c r="CV173" s="68">
        <f t="shared" si="417"/>
        <v>11</v>
      </c>
      <c r="CW173" s="68">
        <f t="shared" si="417"/>
        <v>11.25</v>
      </c>
      <c r="CX173" s="68">
        <f t="shared" si="417"/>
        <v>11.5</v>
      </c>
      <c r="CY173" s="68">
        <f t="shared" si="417"/>
        <v>11.75</v>
      </c>
      <c r="CZ173" s="68">
        <f t="shared" si="417"/>
        <v>11.75</v>
      </c>
      <c r="DA173" s="68">
        <f t="shared" si="417"/>
        <v>11.75</v>
      </c>
      <c r="DB173" s="111"/>
    </row>
    <row r="174" spans="2:106" ht="14.1" customHeight="1">
      <c r="B174" s="31"/>
      <c r="C174" s="32"/>
      <c r="D174" s="33"/>
      <c r="E174" s="4"/>
      <c r="F174" s="34"/>
      <c r="G174" s="5" t="s">
        <v>32</v>
      </c>
      <c r="H174" s="35">
        <f t="shared" si="297"/>
        <v>128</v>
      </c>
      <c r="I174" s="54" t="str">
        <f t="shared" ref="I174:AN174" si="418">IF(I173="***","",IF(I173&gt;$G$45,INT((I173-$G$45)/0.25)*0.25,0))</f>
        <v/>
      </c>
      <c r="J174" s="30" t="str">
        <f t="shared" si="418"/>
        <v/>
      </c>
      <c r="K174" s="30" t="str">
        <f t="shared" si="418"/>
        <v/>
      </c>
      <c r="L174" s="30" t="str">
        <f t="shared" si="418"/>
        <v/>
      </c>
      <c r="M174" s="30" t="str">
        <f t="shared" si="418"/>
        <v/>
      </c>
      <c r="N174" s="30" t="str">
        <f t="shared" si="418"/>
        <v/>
      </c>
      <c r="O174" s="30" t="str">
        <f t="shared" si="418"/>
        <v/>
      </c>
      <c r="P174" s="30" t="str">
        <f t="shared" si="418"/>
        <v/>
      </c>
      <c r="Q174" s="30" t="str">
        <f t="shared" si="418"/>
        <v/>
      </c>
      <c r="R174" s="30" t="str">
        <f t="shared" si="418"/>
        <v/>
      </c>
      <c r="S174" s="30" t="str">
        <f t="shared" si="418"/>
        <v/>
      </c>
      <c r="T174" s="30" t="str">
        <f t="shared" si="418"/>
        <v/>
      </c>
      <c r="U174" s="30" t="str">
        <f t="shared" si="418"/>
        <v/>
      </c>
      <c r="V174" s="30" t="str">
        <f t="shared" si="418"/>
        <v/>
      </c>
      <c r="W174" s="30" t="str">
        <f t="shared" si="418"/>
        <v/>
      </c>
      <c r="X174" s="30" t="str">
        <f t="shared" si="418"/>
        <v/>
      </c>
      <c r="Y174" s="30" t="str">
        <f t="shared" si="418"/>
        <v/>
      </c>
      <c r="Z174" s="30" t="str">
        <f t="shared" si="418"/>
        <v/>
      </c>
      <c r="AA174" s="30" t="str">
        <f t="shared" si="418"/>
        <v/>
      </c>
      <c r="AB174" s="30" t="str">
        <f t="shared" si="418"/>
        <v/>
      </c>
      <c r="AC174" s="30" t="str">
        <f t="shared" si="418"/>
        <v/>
      </c>
      <c r="AD174" s="30" t="str">
        <f t="shared" si="418"/>
        <v/>
      </c>
      <c r="AE174" s="30" t="str">
        <f t="shared" si="418"/>
        <v/>
      </c>
      <c r="AF174" s="30" t="str">
        <f t="shared" si="418"/>
        <v/>
      </c>
      <c r="AG174" s="30" t="str">
        <f t="shared" si="418"/>
        <v/>
      </c>
      <c r="AH174" s="30" t="str">
        <f t="shared" si="418"/>
        <v/>
      </c>
      <c r="AI174" s="30" t="str">
        <f t="shared" si="418"/>
        <v/>
      </c>
      <c r="AJ174" s="30" t="str">
        <f t="shared" si="418"/>
        <v/>
      </c>
      <c r="AK174" s="30" t="str">
        <f t="shared" si="418"/>
        <v/>
      </c>
      <c r="AL174" s="30" t="str">
        <f t="shared" si="418"/>
        <v/>
      </c>
      <c r="AM174" s="30" t="str">
        <f t="shared" si="418"/>
        <v/>
      </c>
      <c r="AN174" s="30" t="str">
        <f t="shared" si="418"/>
        <v/>
      </c>
      <c r="AO174" s="30" t="str">
        <f t="shared" ref="AO174:BT174" si="419">IF(AO173="***","",IF(AO173&gt;$G$45,INT((AO173-$G$45)/0.25)*0.25,0))</f>
        <v/>
      </c>
      <c r="AP174" s="30" t="str">
        <f t="shared" si="419"/>
        <v/>
      </c>
      <c r="AQ174" s="30" t="str">
        <f t="shared" si="419"/>
        <v/>
      </c>
      <c r="AR174" s="30" t="str">
        <f t="shared" si="419"/>
        <v/>
      </c>
      <c r="AS174" s="30" t="str">
        <f t="shared" si="419"/>
        <v/>
      </c>
      <c r="AT174" s="30" t="str">
        <f t="shared" si="419"/>
        <v/>
      </c>
      <c r="AU174" s="30" t="str">
        <f t="shared" si="419"/>
        <v/>
      </c>
      <c r="AV174" s="30" t="str">
        <f t="shared" si="419"/>
        <v/>
      </c>
      <c r="AW174" s="30" t="str">
        <f t="shared" si="419"/>
        <v/>
      </c>
      <c r="AX174" s="30" t="str">
        <f t="shared" si="419"/>
        <v/>
      </c>
      <c r="AY174" s="30">
        <f t="shared" si="419"/>
        <v>0</v>
      </c>
      <c r="AZ174" s="30">
        <f t="shared" si="419"/>
        <v>0</v>
      </c>
      <c r="BA174" s="30">
        <f t="shared" si="419"/>
        <v>0</v>
      </c>
      <c r="BB174" s="30">
        <f t="shared" si="419"/>
        <v>0</v>
      </c>
      <c r="BC174" s="30">
        <f t="shared" si="419"/>
        <v>0</v>
      </c>
      <c r="BD174" s="30">
        <f t="shared" si="419"/>
        <v>0</v>
      </c>
      <c r="BE174" s="30">
        <f t="shared" si="419"/>
        <v>0</v>
      </c>
      <c r="BF174" s="30">
        <f t="shared" si="419"/>
        <v>0</v>
      </c>
      <c r="BG174" s="30">
        <f t="shared" si="419"/>
        <v>0</v>
      </c>
      <c r="BH174" s="30">
        <f t="shared" si="419"/>
        <v>0</v>
      </c>
      <c r="BI174" s="45">
        <f t="shared" si="419"/>
        <v>0</v>
      </c>
      <c r="BJ174" s="30">
        <f t="shared" si="419"/>
        <v>0</v>
      </c>
      <c r="BK174" s="30">
        <f t="shared" si="419"/>
        <v>0</v>
      </c>
      <c r="BL174" s="30">
        <f t="shared" si="419"/>
        <v>0</v>
      </c>
      <c r="BM174" s="30">
        <f t="shared" si="419"/>
        <v>0</v>
      </c>
      <c r="BN174" s="30">
        <f t="shared" si="419"/>
        <v>0</v>
      </c>
      <c r="BO174" s="30">
        <f t="shared" si="419"/>
        <v>0</v>
      </c>
      <c r="BP174" s="30">
        <f t="shared" si="419"/>
        <v>0</v>
      </c>
      <c r="BQ174" s="30">
        <f t="shared" si="419"/>
        <v>0</v>
      </c>
      <c r="BR174" s="30">
        <f t="shared" si="419"/>
        <v>0</v>
      </c>
      <c r="BS174" s="30">
        <f t="shared" si="419"/>
        <v>0</v>
      </c>
      <c r="BT174" s="30">
        <f t="shared" si="419"/>
        <v>0</v>
      </c>
      <c r="BU174" s="30">
        <f t="shared" ref="BU174:CZ174" si="420">IF(BU173="***","",IF(BU173&gt;$G$45,INT((BU173-$G$45)/0.25)*0.25,0))</f>
        <v>0</v>
      </c>
      <c r="BV174" s="30">
        <f t="shared" si="420"/>
        <v>0</v>
      </c>
      <c r="BW174" s="30">
        <f t="shared" si="420"/>
        <v>0</v>
      </c>
      <c r="BX174" s="30">
        <f t="shared" si="420"/>
        <v>0</v>
      </c>
      <c r="BY174" s="30">
        <f t="shared" si="420"/>
        <v>0</v>
      </c>
      <c r="BZ174" s="30">
        <f t="shared" si="420"/>
        <v>0</v>
      </c>
      <c r="CA174" s="30">
        <f t="shared" si="420"/>
        <v>0</v>
      </c>
      <c r="CB174" s="30">
        <f t="shared" si="420"/>
        <v>0</v>
      </c>
      <c r="CC174" s="30">
        <f t="shared" si="420"/>
        <v>0</v>
      </c>
      <c r="CD174" s="30">
        <f t="shared" si="420"/>
        <v>0</v>
      </c>
      <c r="CE174" s="30">
        <f t="shared" si="420"/>
        <v>0</v>
      </c>
      <c r="CF174" s="30">
        <f t="shared" si="420"/>
        <v>0</v>
      </c>
      <c r="CG174" s="30">
        <f t="shared" si="420"/>
        <v>0</v>
      </c>
      <c r="CH174" s="30">
        <f t="shared" si="420"/>
        <v>0</v>
      </c>
      <c r="CI174" s="30">
        <f t="shared" si="420"/>
        <v>0</v>
      </c>
      <c r="CJ174" s="30">
        <f t="shared" si="420"/>
        <v>0.25</v>
      </c>
      <c r="CK174" s="30">
        <f t="shared" si="420"/>
        <v>0.5</v>
      </c>
      <c r="CL174" s="30">
        <f t="shared" si="420"/>
        <v>0.75</v>
      </c>
      <c r="CM174" s="30">
        <f t="shared" si="420"/>
        <v>1</v>
      </c>
      <c r="CN174" s="30">
        <f t="shared" si="420"/>
        <v>1.25</v>
      </c>
      <c r="CO174" s="30">
        <f t="shared" si="420"/>
        <v>1.5</v>
      </c>
      <c r="CP174" s="30">
        <f t="shared" si="420"/>
        <v>1.75</v>
      </c>
      <c r="CQ174" s="30">
        <f t="shared" si="420"/>
        <v>2</v>
      </c>
      <c r="CR174" s="30">
        <f t="shared" si="420"/>
        <v>2.25</v>
      </c>
      <c r="CS174" s="30">
        <f t="shared" si="420"/>
        <v>2.5</v>
      </c>
      <c r="CT174" s="30">
        <f t="shared" si="420"/>
        <v>2.75</v>
      </c>
      <c r="CU174" s="30">
        <f t="shared" si="420"/>
        <v>3</v>
      </c>
      <c r="CV174" s="30">
        <f t="shared" si="420"/>
        <v>3.25</v>
      </c>
      <c r="CW174" s="30">
        <f t="shared" si="420"/>
        <v>3.5</v>
      </c>
      <c r="CX174" s="30">
        <f t="shared" si="420"/>
        <v>3.75</v>
      </c>
      <c r="CY174" s="30">
        <f t="shared" si="420"/>
        <v>4</v>
      </c>
      <c r="CZ174" s="30">
        <f t="shared" si="420"/>
        <v>4</v>
      </c>
      <c r="DA174" s="30">
        <f>IF(DA173="***","",IF(DA173&gt;$G$45,INT((DA173-$G$45)/0.25)*0.25,0))</f>
        <v>4</v>
      </c>
      <c r="DB174" s="109"/>
    </row>
    <row r="175" spans="2:106" ht="14.1" customHeight="1">
      <c r="B175" s="55"/>
      <c r="C175" s="56"/>
      <c r="D175" s="33"/>
      <c r="E175" s="4"/>
      <c r="F175" s="34"/>
      <c r="G175" s="57" t="s">
        <v>33</v>
      </c>
      <c r="H175" s="58">
        <f t="shared" si="297"/>
        <v>129</v>
      </c>
      <c r="I175" s="70" t="str">
        <f t="shared" ref="I175:AN175" si="421">IF(OR(I173=0,I173="***"),"",IF(I$43&lt;22.25,"",IF(I$43&gt;29,H175,SUM(H175,I173,-H173))))</f>
        <v/>
      </c>
      <c r="J175" s="59" t="str">
        <f t="shared" si="421"/>
        <v/>
      </c>
      <c r="K175" s="59" t="str">
        <f t="shared" si="421"/>
        <v/>
      </c>
      <c r="L175" s="59" t="str">
        <f t="shared" si="421"/>
        <v/>
      </c>
      <c r="M175" s="59" t="str">
        <f t="shared" si="421"/>
        <v/>
      </c>
      <c r="N175" s="59" t="str">
        <f t="shared" si="421"/>
        <v/>
      </c>
      <c r="O175" s="59" t="str">
        <f t="shared" si="421"/>
        <v/>
      </c>
      <c r="P175" s="59" t="str">
        <f t="shared" si="421"/>
        <v/>
      </c>
      <c r="Q175" s="59" t="str">
        <f t="shared" si="421"/>
        <v/>
      </c>
      <c r="R175" s="59" t="str">
        <f t="shared" si="421"/>
        <v/>
      </c>
      <c r="S175" s="59" t="str">
        <f t="shared" si="421"/>
        <v/>
      </c>
      <c r="T175" s="59" t="str">
        <f t="shared" si="421"/>
        <v/>
      </c>
      <c r="U175" s="59" t="str">
        <f t="shared" si="421"/>
        <v/>
      </c>
      <c r="V175" s="59" t="str">
        <f t="shared" si="421"/>
        <v/>
      </c>
      <c r="W175" s="59" t="str">
        <f t="shared" si="421"/>
        <v/>
      </c>
      <c r="X175" s="59" t="str">
        <f t="shared" si="421"/>
        <v/>
      </c>
      <c r="Y175" s="59" t="str">
        <f t="shared" si="421"/>
        <v/>
      </c>
      <c r="Z175" s="59" t="str">
        <f t="shared" si="421"/>
        <v/>
      </c>
      <c r="AA175" s="59" t="str">
        <f t="shared" si="421"/>
        <v/>
      </c>
      <c r="AB175" s="59" t="str">
        <f t="shared" si="421"/>
        <v/>
      </c>
      <c r="AC175" s="59" t="str">
        <f t="shared" si="421"/>
        <v/>
      </c>
      <c r="AD175" s="59" t="str">
        <f t="shared" si="421"/>
        <v/>
      </c>
      <c r="AE175" s="59" t="str">
        <f t="shared" si="421"/>
        <v/>
      </c>
      <c r="AF175" s="59" t="str">
        <f t="shared" si="421"/>
        <v/>
      </c>
      <c r="AG175" s="59" t="str">
        <f t="shared" si="421"/>
        <v/>
      </c>
      <c r="AH175" s="59" t="str">
        <f t="shared" si="421"/>
        <v/>
      </c>
      <c r="AI175" s="59" t="str">
        <f t="shared" si="421"/>
        <v/>
      </c>
      <c r="AJ175" s="59" t="str">
        <f t="shared" si="421"/>
        <v/>
      </c>
      <c r="AK175" s="59" t="str">
        <f t="shared" si="421"/>
        <v/>
      </c>
      <c r="AL175" s="59" t="str">
        <f t="shared" si="421"/>
        <v/>
      </c>
      <c r="AM175" s="59" t="str">
        <f t="shared" si="421"/>
        <v/>
      </c>
      <c r="AN175" s="59" t="str">
        <f t="shared" si="421"/>
        <v/>
      </c>
      <c r="AO175" s="59" t="str">
        <f t="shared" ref="AO175:BT175" si="422">IF(OR(AO173=0,AO173="***"),"",IF(AO$43&lt;22.25,"",IF(AO$43&gt;29,AN175,SUM(AN175,AO173,-AN173))))</f>
        <v/>
      </c>
      <c r="AP175" s="59" t="str">
        <f t="shared" si="422"/>
        <v/>
      </c>
      <c r="AQ175" s="59" t="str">
        <f t="shared" si="422"/>
        <v/>
      </c>
      <c r="AR175" s="59" t="str">
        <f t="shared" si="422"/>
        <v/>
      </c>
      <c r="AS175" s="59" t="str">
        <f t="shared" si="422"/>
        <v/>
      </c>
      <c r="AT175" s="59" t="str">
        <f t="shared" si="422"/>
        <v/>
      </c>
      <c r="AU175" s="59" t="str">
        <f t="shared" si="422"/>
        <v/>
      </c>
      <c r="AV175" s="59" t="str">
        <f t="shared" si="422"/>
        <v/>
      </c>
      <c r="AW175" s="59" t="str">
        <f t="shared" si="422"/>
        <v/>
      </c>
      <c r="AX175" s="59" t="str">
        <f t="shared" si="422"/>
        <v/>
      </c>
      <c r="AY175" s="59" t="str">
        <f t="shared" si="422"/>
        <v/>
      </c>
      <c r="AZ175" s="59" t="str">
        <f t="shared" si="422"/>
        <v/>
      </c>
      <c r="BA175" s="59" t="str">
        <f t="shared" si="422"/>
        <v/>
      </c>
      <c r="BB175" s="59" t="str">
        <f t="shared" si="422"/>
        <v/>
      </c>
      <c r="BC175" s="59" t="str">
        <f t="shared" si="422"/>
        <v/>
      </c>
      <c r="BD175" s="59" t="str">
        <f t="shared" si="422"/>
        <v/>
      </c>
      <c r="BE175" s="59" t="str">
        <f t="shared" si="422"/>
        <v/>
      </c>
      <c r="BF175" s="59" t="str">
        <f t="shared" si="422"/>
        <v/>
      </c>
      <c r="BG175" s="59" t="str">
        <f t="shared" si="422"/>
        <v/>
      </c>
      <c r="BH175" s="59" t="str">
        <f t="shared" si="422"/>
        <v/>
      </c>
      <c r="BI175" s="60" t="str">
        <f t="shared" si="422"/>
        <v/>
      </c>
      <c r="BJ175" s="59">
        <f t="shared" si="422"/>
        <v>0</v>
      </c>
      <c r="BK175" s="59">
        <f t="shared" si="422"/>
        <v>0.25</v>
      </c>
      <c r="BL175" s="59">
        <f t="shared" si="422"/>
        <v>0.5</v>
      </c>
      <c r="BM175" s="59">
        <f t="shared" si="422"/>
        <v>0.75</v>
      </c>
      <c r="BN175" s="59">
        <f t="shared" si="422"/>
        <v>1</v>
      </c>
      <c r="BO175" s="59">
        <f t="shared" si="422"/>
        <v>1.25</v>
      </c>
      <c r="BP175" s="59">
        <f t="shared" si="422"/>
        <v>1.5</v>
      </c>
      <c r="BQ175" s="59">
        <f t="shared" si="422"/>
        <v>1.75</v>
      </c>
      <c r="BR175" s="59">
        <f t="shared" si="422"/>
        <v>2</v>
      </c>
      <c r="BS175" s="59">
        <f t="shared" si="422"/>
        <v>2.25</v>
      </c>
      <c r="BT175" s="59">
        <f t="shared" si="422"/>
        <v>2.5</v>
      </c>
      <c r="BU175" s="59">
        <f t="shared" ref="BU175:DA175" si="423">IF(OR(BU173=0,BU173="***"),"",IF(BU$43&lt;22.25,"",IF(BU$43&gt;29,BT175,SUM(BT175,BU173,-BT173))))</f>
        <v>2.75</v>
      </c>
      <c r="BV175" s="59">
        <f t="shared" si="423"/>
        <v>3</v>
      </c>
      <c r="BW175" s="59">
        <f t="shared" si="423"/>
        <v>3.25</v>
      </c>
      <c r="BX175" s="59">
        <f t="shared" si="423"/>
        <v>3.5</v>
      </c>
      <c r="BY175" s="59">
        <f t="shared" si="423"/>
        <v>3.75</v>
      </c>
      <c r="BZ175" s="59">
        <f t="shared" si="423"/>
        <v>4</v>
      </c>
      <c r="CA175" s="59">
        <f t="shared" si="423"/>
        <v>4.25</v>
      </c>
      <c r="CB175" s="59">
        <f t="shared" si="423"/>
        <v>4.25</v>
      </c>
      <c r="CC175" s="59">
        <f t="shared" si="423"/>
        <v>4.25</v>
      </c>
      <c r="CD175" s="59">
        <f t="shared" si="423"/>
        <v>4.5</v>
      </c>
      <c r="CE175" s="59">
        <f t="shared" si="423"/>
        <v>4.75</v>
      </c>
      <c r="CF175" s="59">
        <f t="shared" si="423"/>
        <v>5</v>
      </c>
      <c r="CG175" s="59">
        <f t="shared" si="423"/>
        <v>5.25</v>
      </c>
      <c r="CH175" s="59">
        <f t="shared" si="423"/>
        <v>5.5</v>
      </c>
      <c r="CI175" s="59">
        <f t="shared" si="423"/>
        <v>5.75</v>
      </c>
      <c r="CJ175" s="59">
        <f t="shared" si="423"/>
        <v>6</v>
      </c>
      <c r="CK175" s="59">
        <f t="shared" si="423"/>
        <v>6.25</v>
      </c>
      <c r="CL175" s="59">
        <f t="shared" si="423"/>
        <v>6.25</v>
      </c>
      <c r="CM175" s="59">
        <f t="shared" si="423"/>
        <v>6.25</v>
      </c>
      <c r="CN175" s="59">
        <f t="shared" si="423"/>
        <v>6.25</v>
      </c>
      <c r="CO175" s="59">
        <f t="shared" si="423"/>
        <v>6.25</v>
      </c>
      <c r="CP175" s="59">
        <f t="shared" si="423"/>
        <v>6.25</v>
      </c>
      <c r="CQ175" s="59">
        <f t="shared" si="423"/>
        <v>6.25</v>
      </c>
      <c r="CR175" s="59">
        <f t="shared" si="423"/>
        <v>6.25</v>
      </c>
      <c r="CS175" s="59">
        <f t="shared" si="423"/>
        <v>6.25</v>
      </c>
      <c r="CT175" s="59">
        <f t="shared" si="423"/>
        <v>6.25</v>
      </c>
      <c r="CU175" s="59">
        <f t="shared" si="423"/>
        <v>6.25</v>
      </c>
      <c r="CV175" s="59">
        <f t="shared" si="423"/>
        <v>6.25</v>
      </c>
      <c r="CW175" s="59">
        <f t="shared" si="423"/>
        <v>6.25</v>
      </c>
      <c r="CX175" s="59">
        <f t="shared" si="423"/>
        <v>6.25</v>
      </c>
      <c r="CY175" s="59">
        <f t="shared" si="423"/>
        <v>6.25</v>
      </c>
      <c r="CZ175" s="59">
        <f t="shared" si="423"/>
        <v>6.25</v>
      </c>
      <c r="DA175" s="59">
        <f t="shared" si="423"/>
        <v>6.25</v>
      </c>
      <c r="DB175" s="110"/>
    </row>
    <row r="176" spans="2:106" ht="14.1" customHeight="1">
      <c r="B176" s="61">
        <f>ROUND((DAY(D176)*24*60+HOUR(D176)*60+MINUTE(D176))/60,2)</f>
        <v>19.75</v>
      </c>
      <c r="C176" s="62">
        <f>ROUND((DAY(F176)*24*60+HOUR(F176)*60+MINUTE(F176))/60,2)</f>
        <v>28.5</v>
      </c>
      <c r="D176" s="63">
        <f>D173+TIME(0,15,0)</f>
        <v>0.82291666666666574</v>
      </c>
      <c r="E176" s="64" t="s">
        <v>96</v>
      </c>
      <c r="F176" s="65">
        <f>F173+TIME(0,15,0)</f>
        <v>1.1875000000000004</v>
      </c>
      <c r="G176" s="66" t="s">
        <v>43</v>
      </c>
      <c r="H176" s="67">
        <f t="shared" si="297"/>
        <v>130</v>
      </c>
      <c r="I176" s="71" t="str">
        <f t="shared" ref="I176:BT176" si="424">IF(I$43&lt;$B176,"***",IF(I$43=$B176,0,IF(I$42=1,H176,H176+0.25)))</f>
        <v>***</v>
      </c>
      <c r="J176" s="68" t="str">
        <f t="shared" si="424"/>
        <v>***</v>
      </c>
      <c r="K176" s="68" t="str">
        <f t="shared" si="424"/>
        <v>***</v>
      </c>
      <c r="L176" s="68" t="str">
        <f t="shared" si="424"/>
        <v>***</v>
      </c>
      <c r="M176" s="68" t="str">
        <f t="shared" si="424"/>
        <v>***</v>
      </c>
      <c r="N176" s="68" t="str">
        <f t="shared" si="424"/>
        <v>***</v>
      </c>
      <c r="O176" s="68" t="str">
        <f t="shared" si="424"/>
        <v>***</v>
      </c>
      <c r="P176" s="68" t="str">
        <f t="shared" si="424"/>
        <v>***</v>
      </c>
      <c r="Q176" s="68" t="str">
        <f t="shared" si="424"/>
        <v>***</v>
      </c>
      <c r="R176" s="68" t="str">
        <f t="shared" si="424"/>
        <v>***</v>
      </c>
      <c r="S176" s="68" t="str">
        <f t="shared" si="424"/>
        <v>***</v>
      </c>
      <c r="T176" s="68" t="str">
        <f t="shared" si="424"/>
        <v>***</v>
      </c>
      <c r="U176" s="68" t="str">
        <f t="shared" si="424"/>
        <v>***</v>
      </c>
      <c r="V176" s="68" t="str">
        <f t="shared" si="424"/>
        <v>***</v>
      </c>
      <c r="W176" s="68" t="str">
        <f t="shared" si="424"/>
        <v>***</v>
      </c>
      <c r="X176" s="68" t="str">
        <f t="shared" si="424"/>
        <v>***</v>
      </c>
      <c r="Y176" s="68" t="str">
        <f t="shared" si="424"/>
        <v>***</v>
      </c>
      <c r="Z176" s="68" t="str">
        <f t="shared" si="424"/>
        <v>***</v>
      </c>
      <c r="AA176" s="68" t="str">
        <f t="shared" si="424"/>
        <v>***</v>
      </c>
      <c r="AB176" s="68" t="str">
        <f t="shared" si="424"/>
        <v>***</v>
      </c>
      <c r="AC176" s="68" t="str">
        <f t="shared" si="424"/>
        <v>***</v>
      </c>
      <c r="AD176" s="68" t="str">
        <f t="shared" si="424"/>
        <v>***</v>
      </c>
      <c r="AE176" s="68" t="str">
        <f t="shared" si="424"/>
        <v>***</v>
      </c>
      <c r="AF176" s="68" t="str">
        <f t="shared" si="424"/>
        <v>***</v>
      </c>
      <c r="AG176" s="68" t="str">
        <f t="shared" si="424"/>
        <v>***</v>
      </c>
      <c r="AH176" s="68" t="str">
        <f t="shared" si="424"/>
        <v>***</v>
      </c>
      <c r="AI176" s="68" t="str">
        <f t="shared" si="424"/>
        <v>***</v>
      </c>
      <c r="AJ176" s="68" t="str">
        <f t="shared" si="424"/>
        <v>***</v>
      </c>
      <c r="AK176" s="68" t="str">
        <f t="shared" si="424"/>
        <v>***</v>
      </c>
      <c r="AL176" s="68" t="str">
        <f t="shared" si="424"/>
        <v>***</v>
      </c>
      <c r="AM176" s="68" t="str">
        <f t="shared" si="424"/>
        <v>***</v>
      </c>
      <c r="AN176" s="68" t="str">
        <f t="shared" si="424"/>
        <v>***</v>
      </c>
      <c r="AO176" s="68" t="str">
        <f t="shared" si="424"/>
        <v>***</v>
      </c>
      <c r="AP176" s="68" t="str">
        <f t="shared" si="424"/>
        <v>***</v>
      </c>
      <c r="AQ176" s="68" t="str">
        <f t="shared" si="424"/>
        <v>***</v>
      </c>
      <c r="AR176" s="68" t="str">
        <f t="shared" si="424"/>
        <v>***</v>
      </c>
      <c r="AS176" s="68" t="str">
        <f t="shared" si="424"/>
        <v>***</v>
      </c>
      <c r="AT176" s="68" t="str">
        <f t="shared" si="424"/>
        <v>***</v>
      </c>
      <c r="AU176" s="68" t="str">
        <f t="shared" si="424"/>
        <v>***</v>
      </c>
      <c r="AV176" s="68" t="str">
        <f t="shared" si="424"/>
        <v>***</v>
      </c>
      <c r="AW176" s="68" t="str">
        <f t="shared" si="424"/>
        <v>***</v>
      </c>
      <c r="AX176" s="68" t="str">
        <f t="shared" si="424"/>
        <v>***</v>
      </c>
      <c r="AY176" s="68" t="str">
        <f t="shared" si="424"/>
        <v>***</v>
      </c>
      <c r="AZ176" s="68">
        <f t="shared" si="424"/>
        <v>0</v>
      </c>
      <c r="BA176" s="68">
        <f t="shared" si="424"/>
        <v>0</v>
      </c>
      <c r="BB176" s="68">
        <f t="shared" si="424"/>
        <v>0.25</v>
      </c>
      <c r="BC176" s="68">
        <f t="shared" si="424"/>
        <v>0.5</v>
      </c>
      <c r="BD176" s="68">
        <f t="shared" si="424"/>
        <v>0.75</v>
      </c>
      <c r="BE176" s="68">
        <f t="shared" si="424"/>
        <v>1</v>
      </c>
      <c r="BF176" s="68">
        <f t="shared" si="424"/>
        <v>1.25</v>
      </c>
      <c r="BG176" s="68">
        <f t="shared" si="424"/>
        <v>1.5</v>
      </c>
      <c r="BH176" s="68">
        <f t="shared" si="424"/>
        <v>1.75</v>
      </c>
      <c r="BI176" s="69">
        <f t="shared" si="424"/>
        <v>2</v>
      </c>
      <c r="BJ176" s="68">
        <f t="shared" si="424"/>
        <v>2</v>
      </c>
      <c r="BK176" s="68">
        <f t="shared" si="424"/>
        <v>2.25</v>
      </c>
      <c r="BL176" s="68">
        <f t="shared" si="424"/>
        <v>2.5</v>
      </c>
      <c r="BM176" s="68">
        <f t="shared" si="424"/>
        <v>2.75</v>
      </c>
      <c r="BN176" s="68">
        <f t="shared" si="424"/>
        <v>3</v>
      </c>
      <c r="BO176" s="68">
        <f t="shared" si="424"/>
        <v>3.25</v>
      </c>
      <c r="BP176" s="68">
        <f t="shared" si="424"/>
        <v>3.5</v>
      </c>
      <c r="BQ176" s="68">
        <f t="shared" si="424"/>
        <v>3.75</v>
      </c>
      <c r="BR176" s="68">
        <f t="shared" si="424"/>
        <v>4</v>
      </c>
      <c r="BS176" s="68">
        <f t="shared" si="424"/>
        <v>4.25</v>
      </c>
      <c r="BT176" s="68">
        <f t="shared" si="424"/>
        <v>4.5</v>
      </c>
      <c r="BU176" s="68">
        <f t="shared" ref="BU176:DA176" si="425">IF(BU$43&lt;$B176,"***",IF(BU$43=$B176,0,IF(BU$42=1,BT176,BT176+0.25)))</f>
        <v>4.75</v>
      </c>
      <c r="BV176" s="68">
        <f t="shared" si="425"/>
        <v>5</v>
      </c>
      <c r="BW176" s="68">
        <f t="shared" si="425"/>
        <v>5.25</v>
      </c>
      <c r="BX176" s="68">
        <f t="shared" si="425"/>
        <v>5.5</v>
      </c>
      <c r="BY176" s="68">
        <f t="shared" si="425"/>
        <v>5.75</v>
      </c>
      <c r="BZ176" s="68">
        <f t="shared" si="425"/>
        <v>6</v>
      </c>
      <c r="CA176" s="68">
        <f t="shared" si="425"/>
        <v>6.25</v>
      </c>
      <c r="CB176" s="68">
        <f t="shared" si="425"/>
        <v>6.25</v>
      </c>
      <c r="CC176" s="68">
        <f t="shared" si="425"/>
        <v>6.25</v>
      </c>
      <c r="CD176" s="68">
        <f t="shared" si="425"/>
        <v>6.5</v>
      </c>
      <c r="CE176" s="68">
        <f t="shared" si="425"/>
        <v>6.75</v>
      </c>
      <c r="CF176" s="68">
        <f t="shared" si="425"/>
        <v>7</v>
      </c>
      <c r="CG176" s="68">
        <f t="shared" si="425"/>
        <v>7.25</v>
      </c>
      <c r="CH176" s="68">
        <f t="shared" si="425"/>
        <v>7.5</v>
      </c>
      <c r="CI176" s="68">
        <f t="shared" si="425"/>
        <v>7.75</v>
      </c>
      <c r="CJ176" s="68">
        <f t="shared" si="425"/>
        <v>8</v>
      </c>
      <c r="CK176" s="68">
        <f t="shared" si="425"/>
        <v>8.25</v>
      </c>
      <c r="CL176" s="68">
        <f t="shared" si="425"/>
        <v>8.5</v>
      </c>
      <c r="CM176" s="68">
        <f t="shared" si="425"/>
        <v>8.75</v>
      </c>
      <c r="CN176" s="68">
        <f t="shared" si="425"/>
        <v>9</v>
      </c>
      <c r="CO176" s="68">
        <f t="shared" si="425"/>
        <v>9.25</v>
      </c>
      <c r="CP176" s="68">
        <f t="shared" si="425"/>
        <v>9.5</v>
      </c>
      <c r="CQ176" s="68">
        <f t="shared" si="425"/>
        <v>9.75</v>
      </c>
      <c r="CR176" s="68">
        <f t="shared" si="425"/>
        <v>10</v>
      </c>
      <c r="CS176" s="68">
        <f t="shared" si="425"/>
        <v>10.25</v>
      </c>
      <c r="CT176" s="68">
        <f t="shared" si="425"/>
        <v>10.5</v>
      </c>
      <c r="CU176" s="68">
        <f t="shared" si="425"/>
        <v>10.75</v>
      </c>
      <c r="CV176" s="68">
        <f t="shared" si="425"/>
        <v>11</v>
      </c>
      <c r="CW176" s="68">
        <f t="shared" si="425"/>
        <v>11.25</v>
      </c>
      <c r="CX176" s="68">
        <f t="shared" si="425"/>
        <v>11.5</v>
      </c>
      <c r="CY176" s="68">
        <f t="shared" si="425"/>
        <v>11.75</v>
      </c>
      <c r="CZ176" s="68">
        <f t="shared" si="425"/>
        <v>11.75</v>
      </c>
      <c r="DA176" s="68">
        <f t="shared" si="425"/>
        <v>11.75</v>
      </c>
      <c r="DB176" s="111"/>
    </row>
    <row r="177" spans="2:106" ht="14.1" customHeight="1">
      <c r="B177" s="31"/>
      <c r="C177" s="32"/>
      <c r="D177" s="33"/>
      <c r="E177" s="4"/>
      <c r="F177" s="34"/>
      <c r="G177" s="5" t="s">
        <v>32</v>
      </c>
      <c r="H177" s="35">
        <f t="shared" si="297"/>
        <v>131</v>
      </c>
      <c r="I177" s="54" t="str">
        <f t="shared" ref="I177:AN177" si="426">IF(I176="***","",IF(I176&gt;$G$45,INT((I176-$G$45)/0.25)*0.25,0))</f>
        <v/>
      </c>
      <c r="J177" s="30" t="str">
        <f t="shared" si="426"/>
        <v/>
      </c>
      <c r="K177" s="30" t="str">
        <f t="shared" si="426"/>
        <v/>
      </c>
      <c r="L177" s="30" t="str">
        <f t="shared" si="426"/>
        <v/>
      </c>
      <c r="M177" s="30" t="str">
        <f t="shared" si="426"/>
        <v/>
      </c>
      <c r="N177" s="30" t="str">
        <f t="shared" si="426"/>
        <v/>
      </c>
      <c r="O177" s="30" t="str">
        <f t="shared" si="426"/>
        <v/>
      </c>
      <c r="P177" s="30" t="str">
        <f t="shared" si="426"/>
        <v/>
      </c>
      <c r="Q177" s="30" t="str">
        <f t="shared" si="426"/>
        <v/>
      </c>
      <c r="R177" s="30" t="str">
        <f t="shared" si="426"/>
        <v/>
      </c>
      <c r="S177" s="30" t="str">
        <f t="shared" si="426"/>
        <v/>
      </c>
      <c r="T177" s="30" t="str">
        <f t="shared" si="426"/>
        <v/>
      </c>
      <c r="U177" s="30" t="str">
        <f t="shared" si="426"/>
        <v/>
      </c>
      <c r="V177" s="30" t="str">
        <f t="shared" si="426"/>
        <v/>
      </c>
      <c r="W177" s="30" t="str">
        <f t="shared" si="426"/>
        <v/>
      </c>
      <c r="X177" s="30" t="str">
        <f t="shared" si="426"/>
        <v/>
      </c>
      <c r="Y177" s="30" t="str">
        <f t="shared" si="426"/>
        <v/>
      </c>
      <c r="Z177" s="30" t="str">
        <f t="shared" si="426"/>
        <v/>
      </c>
      <c r="AA177" s="30" t="str">
        <f t="shared" si="426"/>
        <v/>
      </c>
      <c r="AB177" s="30" t="str">
        <f t="shared" si="426"/>
        <v/>
      </c>
      <c r="AC177" s="30" t="str">
        <f t="shared" si="426"/>
        <v/>
      </c>
      <c r="AD177" s="30" t="str">
        <f t="shared" si="426"/>
        <v/>
      </c>
      <c r="AE177" s="30" t="str">
        <f t="shared" si="426"/>
        <v/>
      </c>
      <c r="AF177" s="30" t="str">
        <f t="shared" si="426"/>
        <v/>
      </c>
      <c r="AG177" s="30" t="str">
        <f t="shared" si="426"/>
        <v/>
      </c>
      <c r="AH177" s="30" t="str">
        <f t="shared" si="426"/>
        <v/>
      </c>
      <c r="AI177" s="30" t="str">
        <f t="shared" si="426"/>
        <v/>
      </c>
      <c r="AJ177" s="30" t="str">
        <f t="shared" si="426"/>
        <v/>
      </c>
      <c r="AK177" s="30" t="str">
        <f t="shared" si="426"/>
        <v/>
      </c>
      <c r="AL177" s="30" t="str">
        <f t="shared" si="426"/>
        <v/>
      </c>
      <c r="AM177" s="30" t="str">
        <f t="shared" si="426"/>
        <v/>
      </c>
      <c r="AN177" s="30" t="str">
        <f t="shared" si="426"/>
        <v/>
      </c>
      <c r="AO177" s="30" t="str">
        <f t="shared" ref="AO177:BT177" si="427">IF(AO176="***","",IF(AO176&gt;$G$45,INT((AO176-$G$45)/0.25)*0.25,0))</f>
        <v/>
      </c>
      <c r="AP177" s="30" t="str">
        <f t="shared" si="427"/>
        <v/>
      </c>
      <c r="AQ177" s="30" t="str">
        <f t="shared" si="427"/>
        <v/>
      </c>
      <c r="AR177" s="30" t="str">
        <f t="shared" si="427"/>
        <v/>
      </c>
      <c r="AS177" s="30" t="str">
        <f t="shared" si="427"/>
        <v/>
      </c>
      <c r="AT177" s="30" t="str">
        <f t="shared" si="427"/>
        <v/>
      </c>
      <c r="AU177" s="30" t="str">
        <f t="shared" si="427"/>
        <v/>
      </c>
      <c r="AV177" s="30" t="str">
        <f t="shared" si="427"/>
        <v/>
      </c>
      <c r="AW177" s="30" t="str">
        <f t="shared" si="427"/>
        <v/>
      </c>
      <c r="AX177" s="30" t="str">
        <f t="shared" si="427"/>
        <v/>
      </c>
      <c r="AY177" s="30" t="str">
        <f t="shared" si="427"/>
        <v/>
      </c>
      <c r="AZ177" s="30">
        <f t="shared" si="427"/>
        <v>0</v>
      </c>
      <c r="BA177" s="30">
        <f t="shared" si="427"/>
        <v>0</v>
      </c>
      <c r="BB177" s="30">
        <f t="shared" si="427"/>
        <v>0</v>
      </c>
      <c r="BC177" s="30">
        <f t="shared" si="427"/>
        <v>0</v>
      </c>
      <c r="BD177" s="30">
        <f t="shared" si="427"/>
        <v>0</v>
      </c>
      <c r="BE177" s="30">
        <f t="shared" si="427"/>
        <v>0</v>
      </c>
      <c r="BF177" s="30">
        <f t="shared" si="427"/>
        <v>0</v>
      </c>
      <c r="BG177" s="30">
        <f t="shared" si="427"/>
        <v>0</v>
      </c>
      <c r="BH177" s="30">
        <f t="shared" si="427"/>
        <v>0</v>
      </c>
      <c r="BI177" s="45">
        <f t="shared" si="427"/>
        <v>0</v>
      </c>
      <c r="BJ177" s="30">
        <f t="shared" si="427"/>
        <v>0</v>
      </c>
      <c r="BK177" s="30">
        <f t="shared" si="427"/>
        <v>0</v>
      </c>
      <c r="BL177" s="30">
        <f t="shared" si="427"/>
        <v>0</v>
      </c>
      <c r="BM177" s="30">
        <f t="shared" si="427"/>
        <v>0</v>
      </c>
      <c r="BN177" s="30">
        <f t="shared" si="427"/>
        <v>0</v>
      </c>
      <c r="BO177" s="30">
        <f t="shared" si="427"/>
        <v>0</v>
      </c>
      <c r="BP177" s="30">
        <f t="shared" si="427"/>
        <v>0</v>
      </c>
      <c r="BQ177" s="30">
        <f t="shared" si="427"/>
        <v>0</v>
      </c>
      <c r="BR177" s="30">
        <f t="shared" si="427"/>
        <v>0</v>
      </c>
      <c r="BS177" s="30">
        <f t="shared" si="427"/>
        <v>0</v>
      </c>
      <c r="BT177" s="30">
        <f t="shared" si="427"/>
        <v>0</v>
      </c>
      <c r="BU177" s="30">
        <f t="shared" ref="BU177:CZ177" si="428">IF(BU176="***","",IF(BU176&gt;$G$45,INT((BU176-$G$45)/0.25)*0.25,0))</f>
        <v>0</v>
      </c>
      <c r="BV177" s="30">
        <f t="shared" si="428"/>
        <v>0</v>
      </c>
      <c r="BW177" s="30">
        <f t="shared" si="428"/>
        <v>0</v>
      </c>
      <c r="BX177" s="30">
        <f t="shared" si="428"/>
        <v>0</v>
      </c>
      <c r="BY177" s="30">
        <f t="shared" si="428"/>
        <v>0</v>
      </c>
      <c r="BZ177" s="30">
        <f t="shared" si="428"/>
        <v>0</v>
      </c>
      <c r="CA177" s="30">
        <f t="shared" si="428"/>
        <v>0</v>
      </c>
      <c r="CB177" s="30">
        <f t="shared" si="428"/>
        <v>0</v>
      </c>
      <c r="CC177" s="30">
        <f t="shared" si="428"/>
        <v>0</v>
      </c>
      <c r="CD177" s="30">
        <f t="shared" si="428"/>
        <v>0</v>
      </c>
      <c r="CE177" s="30">
        <f t="shared" si="428"/>
        <v>0</v>
      </c>
      <c r="CF177" s="30">
        <f t="shared" si="428"/>
        <v>0</v>
      </c>
      <c r="CG177" s="30">
        <f t="shared" si="428"/>
        <v>0</v>
      </c>
      <c r="CH177" s="30">
        <f t="shared" si="428"/>
        <v>0</v>
      </c>
      <c r="CI177" s="30">
        <f t="shared" si="428"/>
        <v>0</v>
      </c>
      <c r="CJ177" s="30">
        <f t="shared" si="428"/>
        <v>0.25</v>
      </c>
      <c r="CK177" s="30">
        <f t="shared" si="428"/>
        <v>0.5</v>
      </c>
      <c r="CL177" s="30">
        <f t="shared" si="428"/>
        <v>0.75</v>
      </c>
      <c r="CM177" s="30">
        <f t="shared" si="428"/>
        <v>1</v>
      </c>
      <c r="CN177" s="30">
        <f t="shared" si="428"/>
        <v>1.25</v>
      </c>
      <c r="CO177" s="30">
        <f t="shared" si="428"/>
        <v>1.5</v>
      </c>
      <c r="CP177" s="30">
        <f t="shared" si="428"/>
        <v>1.75</v>
      </c>
      <c r="CQ177" s="30">
        <f t="shared" si="428"/>
        <v>2</v>
      </c>
      <c r="CR177" s="30">
        <f t="shared" si="428"/>
        <v>2.25</v>
      </c>
      <c r="CS177" s="30">
        <f t="shared" si="428"/>
        <v>2.5</v>
      </c>
      <c r="CT177" s="30">
        <f t="shared" si="428"/>
        <v>2.75</v>
      </c>
      <c r="CU177" s="30">
        <f t="shared" si="428"/>
        <v>3</v>
      </c>
      <c r="CV177" s="30">
        <f t="shared" si="428"/>
        <v>3.25</v>
      </c>
      <c r="CW177" s="30">
        <f t="shared" si="428"/>
        <v>3.5</v>
      </c>
      <c r="CX177" s="30">
        <f t="shared" si="428"/>
        <v>3.75</v>
      </c>
      <c r="CY177" s="30">
        <f t="shared" si="428"/>
        <v>4</v>
      </c>
      <c r="CZ177" s="30">
        <f t="shared" si="428"/>
        <v>4</v>
      </c>
      <c r="DA177" s="30">
        <f>IF(DA176="***","",IF(DA176&gt;$G$45,INT((DA176-$G$45)/0.25)*0.25,0))</f>
        <v>4</v>
      </c>
      <c r="DB177" s="109"/>
    </row>
    <row r="178" spans="2:106" ht="14.1" customHeight="1">
      <c r="B178" s="55"/>
      <c r="C178" s="56"/>
      <c r="D178" s="33"/>
      <c r="E178" s="4"/>
      <c r="F178" s="34"/>
      <c r="G178" s="57" t="s">
        <v>33</v>
      </c>
      <c r="H178" s="58">
        <f t="shared" si="297"/>
        <v>132</v>
      </c>
      <c r="I178" s="70" t="str">
        <f t="shared" ref="I178:AN178" si="429">IF(OR(I176=0,I176="***"),"",IF(I$43&lt;22.25,"",IF(I$43&gt;29,H178,SUM(H178,I176,-H176))))</f>
        <v/>
      </c>
      <c r="J178" s="59" t="str">
        <f t="shared" si="429"/>
        <v/>
      </c>
      <c r="K178" s="59" t="str">
        <f t="shared" si="429"/>
        <v/>
      </c>
      <c r="L178" s="59" t="str">
        <f t="shared" si="429"/>
        <v/>
      </c>
      <c r="M178" s="59" t="str">
        <f t="shared" si="429"/>
        <v/>
      </c>
      <c r="N178" s="59" t="str">
        <f t="shared" si="429"/>
        <v/>
      </c>
      <c r="O178" s="59" t="str">
        <f t="shared" si="429"/>
        <v/>
      </c>
      <c r="P178" s="59" t="str">
        <f t="shared" si="429"/>
        <v/>
      </c>
      <c r="Q178" s="59" t="str">
        <f t="shared" si="429"/>
        <v/>
      </c>
      <c r="R178" s="59" t="str">
        <f t="shared" si="429"/>
        <v/>
      </c>
      <c r="S178" s="59" t="str">
        <f t="shared" si="429"/>
        <v/>
      </c>
      <c r="T178" s="59" t="str">
        <f t="shared" si="429"/>
        <v/>
      </c>
      <c r="U178" s="59" t="str">
        <f t="shared" si="429"/>
        <v/>
      </c>
      <c r="V178" s="59" t="str">
        <f t="shared" si="429"/>
        <v/>
      </c>
      <c r="W178" s="59" t="str">
        <f t="shared" si="429"/>
        <v/>
      </c>
      <c r="X178" s="59" t="str">
        <f t="shared" si="429"/>
        <v/>
      </c>
      <c r="Y178" s="59" t="str">
        <f t="shared" si="429"/>
        <v/>
      </c>
      <c r="Z178" s="59" t="str">
        <f t="shared" si="429"/>
        <v/>
      </c>
      <c r="AA178" s="59" t="str">
        <f t="shared" si="429"/>
        <v/>
      </c>
      <c r="AB178" s="59" t="str">
        <f t="shared" si="429"/>
        <v/>
      </c>
      <c r="AC178" s="59" t="str">
        <f t="shared" si="429"/>
        <v/>
      </c>
      <c r="AD178" s="59" t="str">
        <f t="shared" si="429"/>
        <v/>
      </c>
      <c r="AE178" s="59" t="str">
        <f t="shared" si="429"/>
        <v/>
      </c>
      <c r="AF178" s="59" t="str">
        <f t="shared" si="429"/>
        <v/>
      </c>
      <c r="AG178" s="59" t="str">
        <f t="shared" si="429"/>
        <v/>
      </c>
      <c r="AH178" s="59" t="str">
        <f t="shared" si="429"/>
        <v/>
      </c>
      <c r="AI178" s="59" t="str">
        <f t="shared" si="429"/>
        <v/>
      </c>
      <c r="AJ178" s="59" t="str">
        <f t="shared" si="429"/>
        <v/>
      </c>
      <c r="AK178" s="59" t="str">
        <f t="shared" si="429"/>
        <v/>
      </c>
      <c r="AL178" s="59" t="str">
        <f t="shared" si="429"/>
        <v/>
      </c>
      <c r="AM178" s="59" t="str">
        <f t="shared" si="429"/>
        <v/>
      </c>
      <c r="AN178" s="59" t="str">
        <f t="shared" si="429"/>
        <v/>
      </c>
      <c r="AO178" s="59" t="str">
        <f t="shared" ref="AO178:BT178" si="430">IF(OR(AO176=0,AO176="***"),"",IF(AO$43&lt;22.25,"",IF(AO$43&gt;29,AN178,SUM(AN178,AO176,-AN176))))</f>
        <v/>
      </c>
      <c r="AP178" s="59" t="str">
        <f t="shared" si="430"/>
        <v/>
      </c>
      <c r="AQ178" s="59" t="str">
        <f t="shared" si="430"/>
        <v/>
      </c>
      <c r="AR178" s="59" t="str">
        <f t="shared" si="430"/>
        <v/>
      </c>
      <c r="AS178" s="59" t="str">
        <f t="shared" si="430"/>
        <v/>
      </c>
      <c r="AT178" s="59" t="str">
        <f t="shared" si="430"/>
        <v/>
      </c>
      <c r="AU178" s="59" t="str">
        <f t="shared" si="430"/>
        <v/>
      </c>
      <c r="AV178" s="59" t="str">
        <f t="shared" si="430"/>
        <v/>
      </c>
      <c r="AW178" s="59" t="str">
        <f t="shared" si="430"/>
        <v/>
      </c>
      <c r="AX178" s="59" t="str">
        <f t="shared" si="430"/>
        <v/>
      </c>
      <c r="AY178" s="59" t="str">
        <f t="shared" si="430"/>
        <v/>
      </c>
      <c r="AZ178" s="59" t="str">
        <f t="shared" si="430"/>
        <v/>
      </c>
      <c r="BA178" s="59" t="str">
        <f t="shared" si="430"/>
        <v/>
      </c>
      <c r="BB178" s="59" t="str">
        <f t="shared" si="430"/>
        <v/>
      </c>
      <c r="BC178" s="59" t="str">
        <f t="shared" si="430"/>
        <v/>
      </c>
      <c r="BD178" s="59" t="str">
        <f t="shared" si="430"/>
        <v/>
      </c>
      <c r="BE178" s="59" t="str">
        <f t="shared" si="430"/>
        <v/>
      </c>
      <c r="BF178" s="59" t="str">
        <f t="shared" si="430"/>
        <v/>
      </c>
      <c r="BG178" s="59" t="str">
        <f t="shared" si="430"/>
        <v/>
      </c>
      <c r="BH178" s="59" t="str">
        <f t="shared" si="430"/>
        <v/>
      </c>
      <c r="BI178" s="60" t="str">
        <f t="shared" si="430"/>
        <v/>
      </c>
      <c r="BJ178" s="59">
        <f t="shared" si="430"/>
        <v>0</v>
      </c>
      <c r="BK178" s="59">
        <f t="shared" si="430"/>
        <v>0.25</v>
      </c>
      <c r="BL178" s="59">
        <f t="shared" si="430"/>
        <v>0.5</v>
      </c>
      <c r="BM178" s="59">
        <f t="shared" si="430"/>
        <v>0.75</v>
      </c>
      <c r="BN178" s="59">
        <f t="shared" si="430"/>
        <v>1</v>
      </c>
      <c r="BO178" s="59">
        <f t="shared" si="430"/>
        <v>1.25</v>
      </c>
      <c r="BP178" s="59">
        <f t="shared" si="430"/>
        <v>1.5</v>
      </c>
      <c r="BQ178" s="59">
        <f t="shared" si="430"/>
        <v>1.75</v>
      </c>
      <c r="BR178" s="59">
        <f t="shared" si="430"/>
        <v>2</v>
      </c>
      <c r="BS178" s="59">
        <f t="shared" si="430"/>
        <v>2.25</v>
      </c>
      <c r="BT178" s="59">
        <f t="shared" si="430"/>
        <v>2.5</v>
      </c>
      <c r="BU178" s="59">
        <f t="shared" ref="BU178:DA178" si="431">IF(OR(BU176=0,BU176="***"),"",IF(BU$43&lt;22.25,"",IF(BU$43&gt;29,BT178,SUM(BT178,BU176,-BT176))))</f>
        <v>2.75</v>
      </c>
      <c r="BV178" s="59">
        <f t="shared" si="431"/>
        <v>3</v>
      </c>
      <c r="BW178" s="59">
        <f t="shared" si="431"/>
        <v>3.25</v>
      </c>
      <c r="BX178" s="59">
        <f t="shared" si="431"/>
        <v>3.5</v>
      </c>
      <c r="BY178" s="59">
        <f t="shared" si="431"/>
        <v>3.75</v>
      </c>
      <c r="BZ178" s="59">
        <f t="shared" si="431"/>
        <v>4</v>
      </c>
      <c r="CA178" s="59">
        <f t="shared" si="431"/>
        <v>4.25</v>
      </c>
      <c r="CB178" s="59">
        <f t="shared" si="431"/>
        <v>4.25</v>
      </c>
      <c r="CC178" s="59">
        <f t="shared" si="431"/>
        <v>4.25</v>
      </c>
      <c r="CD178" s="59">
        <f t="shared" si="431"/>
        <v>4.5</v>
      </c>
      <c r="CE178" s="59">
        <f t="shared" si="431"/>
        <v>4.75</v>
      </c>
      <c r="CF178" s="59">
        <f t="shared" si="431"/>
        <v>5</v>
      </c>
      <c r="CG178" s="59">
        <f t="shared" si="431"/>
        <v>5.25</v>
      </c>
      <c r="CH178" s="59">
        <f t="shared" si="431"/>
        <v>5.5</v>
      </c>
      <c r="CI178" s="59">
        <f t="shared" si="431"/>
        <v>5.75</v>
      </c>
      <c r="CJ178" s="59">
        <f t="shared" si="431"/>
        <v>6</v>
      </c>
      <c r="CK178" s="59">
        <f t="shared" si="431"/>
        <v>6.25</v>
      </c>
      <c r="CL178" s="59">
        <f t="shared" si="431"/>
        <v>6.25</v>
      </c>
      <c r="CM178" s="59">
        <f t="shared" si="431"/>
        <v>6.25</v>
      </c>
      <c r="CN178" s="59">
        <f t="shared" si="431"/>
        <v>6.25</v>
      </c>
      <c r="CO178" s="59">
        <f t="shared" si="431"/>
        <v>6.25</v>
      </c>
      <c r="CP178" s="59">
        <f t="shared" si="431"/>
        <v>6.25</v>
      </c>
      <c r="CQ178" s="59">
        <f t="shared" si="431"/>
        <v>6.25</v>
      </c>
      <c r="CR178" s="59">
        <f t="shared" si="431"/>
        <v>6.25</v>
      </c>
      <c r="CS178" s="59">
        <f t="shared" si="431"/>
        <v>6.25</v>
      </c>
      <c r="CT178" s="59">
        <f t="shared" si="431"/>
        <v>6.25</v>
      </c>
      <c r="CU178" s="59">
        <f t="shared" si="431"/>
        <v>6.25</v>
      </c>
      <c r="CV178" s="59">
        <f t="shared" si="431"/>
        <v>6.25</v>
      </c>
      <c r="CW178" s="59">
        <f t="shared" si="431"/>
        <v>6.25</v>
      </c>
      <c r="CX178" s="59">
        <f t="shared" si="431"/>
        <v>6.25</v>
      </c>
      <c r="CY178" s="59">
        <f t="shared" si="431"/>
        <v>6.25</v>
      </c>
      <c r="CZ178" s="59">
        <f t="shared" si="431"/>
        <v>6.25</v>
      </c>
      <c r="DA178" s="59">
        <f t="shared" si="431"/>
        <v>6.25</v>
      </c>
      <c r="DB178" s="110"/>
    </row>
    <row r="179" spans="2:106" ht="14.1" customHeight="1">
      <c r="B179" s="61">
        <f>ROUND((DAY(D179)*24*60+HOUR(D179)*60+MINUTE(D179))/60,2)</f>
        <v>20</v>
      </c>
      <c r="C179" s="62">
        <f>ROUND((DAY(F179)*24*60+HOUR(F179)*60+MINUTE(F179))/60,2)</f>
        <v>28.75</v>
      </c>
      <c r="D179" s="63">
        <f>D176+TIME(0,15,0)</f>
        <v>0.83333333333333237</v>
      </c>
      <c r="E179" s="64" t="s">
        <v>96</v>
      </c>
      <c r="F179" s="65">
        <f>F176+TIME(0,15,0)</f>
        <v>1.1979166666666672</v>
      </c>
      <c r="G179" s="66" t="s">
        <v>43</v>
      </c>
      <c r="H179" s="67">
        <f t="shared" si="297"/>
        <v>133</v>
      </c>
      <c r="I179" s="71" t="str">
        <f t="shared" ref="I179:BT179" si="432">IF(I$43&lt;$B179,"***",IF(I$43=$B179,0,IF(I$42=1,H179,H179+0.25)))</f>
        <v>***</v>
      </c>
      <c r="J179" s="68" t="str">
        <f t="shared" si="432"/>
        <v>***</v>
      </c>
      <c r="K179" s="68" t="str">
        <f t="shared" si="432"/>
        <v>***</v>
      </c>
      <c r="L179" s="68" t="str">
        <f t="shared" si="432"/>
        <v>***</v>
      </c>
      <c r="M179" s="68" t="str">
        <f t="shared" si="432"/>
        <v>***</v>
      </c>
      <c r="N179" s="68" t="str">
        <f t="shared" si="432"/>
        <v>***</v>
      </c>
      <c r="O179" s="68" t="str">
        <f t="shared" si="432"/>
        <v>***</v>
      </c>
      <c r="P179" s="68" t="str">
        <f t="shared" si="432"/>
        <v>***</v>
      </c>
      <c r="Q179" s="68" t="str">
        <f t="shared" si="432"/>
        <v>***</v>
      </c>
      <c r="R179" s="68" t="str">
        <f t="shared" si="432"/>
        <v>***</v>
      </c>
      <c r="S179" s="68" t="str">
        <f t="shared" si="432"/>
        <v>***</v>
      </c>
      <c r="T179" s="68" t="str">
        <f t="shared" si="432"/>
        <v>***</v>
      </c>
      <c r="U179" s="68" t="str">
        <f t="shared" si="432"/>
        <v>***</v>
      </c>
      <c r="V179" s="68" t="str">
        <f t="shared" si="432"/>
        <v>***</v>
      </c>
      <c r="W179" s="68" t="str">
        <f t="shared" si="432"/>
        <v>***</v>
      </c>
      <c r="X179" s="68" t="str">
        <f t="shared" si="432"/>
        <v>***</v>
      </c>
      <c r="Y179" s="68" t="str">
        <f t="shared" si="432"/>
        <v>***</v>
      </c>
      <c r="Z179" s="68" t="str">
        <f t="shared" si="432"/>
        <v>***</v>
      </c>
      <c r="AA179" s="68" t="str">
        <f t="shared" si="432"/>
        <v>***</v>
      </c>
      <c r="AB179" s="68" t="str">
        <f t="shared" si="432"/>
        <v>***</v>
      </c>
      <c r="AC179" s="68" t="str">
        <f t="shared" si="432"/>
        <v>***</v>
      </c>
      <c r="AD179" s="68" t="str">
        <f t="shared" si="432"/>
        <v>***</v>
      </c>
      <c r="AE179" s="68" t="str">
        <f t="shared" si="432"/>
        <v>***</v>
      </c>
      <c r="AF179" s="68" t="str">
        <f t="shared" si="432"/>
        <v>***</v>
      </c>
      <c r="AG179" s="68" t="str">
        <f t="shared" si="432"/>
        <v>***</v>
      </c>
      <c r="AH179" s="68" t="str">
        <f t="shared" si="432"/>
        <v>***</v>
      </c>
      <c r="AI179" s="68" t="str">
        <f t="shared" si="432"/>
        <v>***</v>
      </c>
      <c r="AJ179" s="68" t="str">
        <f t="shared" si="432"/>
        <v>***</v>
      </c>
      <c r="AK179" s="68" t="str">
        <f t="shared" si="432"/>
        <v>***</v>
      </c>
      <c r="AL179" s="68" t="str">
        <f t="shared" si="432"/>
        <v>***</v>
      </c>
      <c r="AM179" s="68" t="str">
        <f t="shared" si="432"/>
        <v>***</v>
      </c>
      <c r="AN179" s="68" t="str">
        <f t="shared" si="432"/>
        <v>***</v>
      </c>
      <c r="AO179" s="68" t="str">
        <f t="shared" si="432"/>
        <v>***</v>
      </c>
      <c r="AP179" s="68" t="str">
        <f t="shared" si="432"/>
        <v>***</v>
      </c>
      <c r="AQ179" s="68" t="str">
        <f t="shared" si="432"/>
        <v>***</v>
      </c>
      <c r="AR179" s="68" t="str">
        <f t="shared" si="432"/>
        <v>***</v>
      </c>
      <c r="AS179" s="68" t="str">
        <f t="shared" si="432"/>
        <v>***</v>
      </c>
      <c r="AT179" s="68" t="str">
        <f t="shared" si="432"/>
        <v>***</v>
      </c>
      <c r="AU179" s="68" t="str">
        <f t="shared" si="432"/>
        <v>***</v>
      </c>
      <c r="AV179" s="68" t="str">
        <f t="shared" si="432"/>
        <v>***</v>
      </c>
      <c r="AW179" s="68" t="str">
        <f t="shared" si="432"/>
        <v>***</v>
      </c>
      <c r="AX179" s="68" t="str">
        <f t="shared" si="432"/>
        <v>***</v>
      </c>
      <c r="AY179" s="68" t="str">
        <f t="shared" si="432"/>
        <v>***</v>
      </c>
      <c r="AZ179" s="68" t="str">
        <f t="shared" si="432"/>
        <v>***</v>
      </c>
      <c r="BA179" s="68">
        <f t="shared" si="432"/>
        <v>0</v>
      </c>
      <c r="BB179" s="68">
        <f t="shared" si="432"/>
        <v>0.25</v>
      </c>
      <c r="BC179" s="68">
        <f t="shared" si="432"/>
        <v>0.5</v>
      </c>
      <c r="BD179" s="68">
        <f t="shared" si="432"/>
        <v>0.75</v>
      </c>
      <c r="BE179" s="68">
        <f t="shared" si="432"/>
        <v>1</v>
      </c>
      <c r="BF179" s="68">
        <f t="shared" si="432"/>
        <v>1.25</v>
      </c>
      <c r="BG179" s="68">
        <f t="shared" si="432"/>
        <v>1.5</v>
      </c>
      <c r="BH179" s="68">
        <f t="shared" si="432"/>
        <v>1.75</v>
      </c>
      <c r="BI179" s="69">
        <f t="shared" si="432"/>
        <v>2</v>
      </c>
      <c r="BJ179" s="68">
        <f t="shared" si="432"/>
        <v>2</v>
      </c>
      <c r="BK179" s="68">
        <f t="shared" si="432"/>
        <v>2.25</v>
      </c>
      <c r="BL179" s="68">
        <f t="shared" si="432"/>
        <v>2.5</v>
      </c>
      <c r="BM179" s="68">
        <f t="shared" si="432"/>
        <v>2.75</v>
      </c>
      <c r="BN179" s="68">
        <f t="shared" si="432"/>
        <v>3</v>
      </c>
      <c r="BO179" s="68">
        <f t="shared" si="432"/>
        <v>3.25</v>
      </c>
      <c r="BP179" s="68">
        <f t="shared" si="432"/>
        <v>3.5</v>
      </c>
      <c r="BQ179" s="68">
        <f t="shared" si="432"/>
        <v>3.75</v>
      </c>
      <c r="BR179" s="68">
        <f t="shared" si="432"/>
        <v>4</v>
      </c>
      <c r="BS179" s="68">
        <f t="shared" si="432"/>
        <v>4.25</v>
      </c>
      <c r="BT179" s="68">
        <f t="shared" si="432"/>
        <v>4.5</v>
      </c>
      <c r="BU179" s="68">
        <f t="shared" ref="BU179:DA179" si="433">IF(BU$43&lt;$B179,"***",IF(BU$43=$B179,0,IF(BU$42=1,BT179,BT179+0.25)))</f>
        <v>4.75</v>
      </c>
      <c r="BV179" s="68">
        <f t="shared" si="433"/>
        <v>5</v>
      </c>
      <c r="BW179" s="68">
        <f t="shared" si="433"/>
        <v>5.25</v>
      </c>
      <c r="BX179" s="68">
        <f t="shared" si="433"/>
        <v>5.5</v>
      </c>
      <c r="BY179" s="68">
        <f t="shared" si="433"/>
        <v>5.75</v>
      </c>
      <c r="BZ179" s="68">
        <f t="shared" si="433"/>
        <v>6</v>
      </c>
      <c r="CA179" s="68">
        <f t="shared" si="433"/>
        <v>6.25</v>
      </c>
      <c r="CB179" s="68">
        <f t="shared" si="433"/>
        <v>6.25</v>
      </c>
      <c r="CC179" s="68">
        <f t="shared" si="433"/>
        <v>6.25</v>
      </c>
      <c r="CD179" s="68">
        <f t="shared" si="433"/>
        <v>6.5</v>
      </c>
      <c r="CE179" s="68">
        <f t="shared" si="433"/>
        <v>6.75</v>
      </c>
      <c r="CF179" s="68">
        <f t="shared" si="433"/>
        <v>7</v>
      </c>
      <c r="CG179" s="68">
        <f t="shared" si="433"/>
        <v>7.25</v>
      </c>
      <c r="CH179" s="68">
        <f t="shared" si="433"/>
        <v>7.5</v>
      </c>
      <c r="CI179" s="68">
        <f t="shared" si="433"/>
        <v>7.75</v>
      </c>
      <c r="CJ179" s="68">
        <f t="shared" si="433"/>
        <v>8</v>
      </c>
      <c r="CK179" s="68">
        <f t="shared" si="433"/>
        <v>8.25</v>
      </c>
      <c r="CL179" s="68">
        <f t="shared" si="433"/>
        <v>8.5</v>
      </c>
      <c r="CM179" s="68">
        <f t="shared" si="433"/>
        <v>8.75</v>
      </c>
      <c r="CN179" s="68">
        <f t="shared" si="433"/>
        <v>9</v>
      </c>
      <c r="CO179" s="68">
        <f t="shared" si="433"/>
        <v>9.25</v>
      </c>
      <c r="CP179" s="68">
        <f t="shared" si="433"/>
        <v>9.5</v>
      </c>
      <c r="CQ179" s="68">
        <f t="shared" si="433"/>
        <v>9.75</v>
      </c>
      <c r="CR179" s="68">
        <f t="shared" si="433"/>
        <v>10</v>
      </c>
      <c r="CS179" s="68">
        <f t="shared" si="433"/>
        <v>10.25</v>
      </c>
      <c r="CT179" s="68">
        <f t="shared" si="433"/>
        <v>10.5</v>
      </c>
      <c r="CU179" s="68">
        <f t="shared" si="433"/>
        <v>10.75</v>
      </c>
      <c r="CV179" s="68">
        <f t="shared" si="433"/>
        <v>11</v>
      </c>
      <c r="CW179" s="68">
        <f t="shared" si="433"/>
        <v>11.25</v>
      </c>
      <c r="CX179" s="68">
        <f t="shared" si="433"/>
        <v>11.5</v>
      </c>
      <c r="CY179" s="68">
        <f t="shared" si="433"/>
        <v>11.75</v>
      </c>
      <c r="CZ179" s="68">
        <f t="shared" si="433"/>
        <v>11.75</v>
      </c>
      <c r="DA179" s="68">
        <f t="shared" si="433"/>
        <v>11.75</v>
      </c>
      <c r="DB179" s="111"/>
    </row>
    <row r="180" spans="2:106" ht="14.1" customHeight="1">
      <c r="B180" s="31"/>
      <c r="C180" s="32"/>
      <c r="D180" s="33"/>
      <c r="E180" s="4"/>
      <c r="F180" s="34"/>
      <c r="G180" s="5" t="s">
        <v>32</v>
      </c>
      <c r="H180" s="35">
        <f t="shared" si="297"/>
        <v>134</v>
      </c>
      <c r="I180" s="54" t="str">
        <f t="shared" ref="I180:AN180" si="434">IF(I179="***","",IF(I179&gt;$G$45,INT((I179-$G$45)/0.25)*0.25,0))</f>
        <v/>
      </c>
      <c r="J180" s="30" t="str">
        <f t="shared" si="434"/>
        <v/>
      </c>
      <c r="K180" s="30" t="str">
        <f t="shared" si="434"/>
        <v/>
      </c>
      <c r="L180" s="30" t="str">
        <f t="shared" si="434"/>
        <v/>
      </c>
      <c r="M180" s="30" t="str">
        <f t="shared" si="434"/>
        <v/>
      </c>
      <c r="N180" s="30" t="str">
        <f t="shared" si="434"/>
        <v/>
      </c>
      <c r="O180" s="30" t="str">
        <f t="shared" si="434"/>
        <v/>
      </c>
      <c r="P180" s="30" t="str">
        <f t="shared" si="434"/>
        <v/>
      </c>
      <c r="Q180" s="30" t="str">
        <f t="shared" si="434"/>
        <v/>
      </c>
      <c r="R180" s="30" t="str">
        <f t="shared" si="434"/>
        <v/>
      </c>
      <c r="S180" s="30" t="str">
        <f t="shared" si="434"/>
        <v/>
      </c>
      <c r="T180" s="30" t="str">
        <f t="shared" si="434"/>
        <v/>
      </c>
      <c r="U180" s="30" t="str">
        <f t="shared" si="434"/>
        <v/>
      </c>
      <c r="V180" s="30" t="str">
        <f t="shared" si="434"/>
        <v/>
      </c>
      <c r="W180" s="30" t="str">
        <f t="shared" si="434"/>
        <v/>
      </c>
      <c r="X180" s="30" t="str">
        <f t="shared" si="434"/>
        <v/>
      </c>
      <c r="Y180" s="30" t="str">
        <f t="shared" si="434"/>
        <v/>
      </c>
      <c r="Z180" s="30" t="str">
        <f t="shared" si="434"/>
        <v/>
      </c>
      <c r="AA180" s="30" t="str">
        <f t="shared" si="434"/>
        <v/>
      </c>
      <c r="AB180" s="30" t="str">
        <f t="shared" si="434"/>
        <v/>
      </c>
      <c r="AC180" s="30" t="str">
        <f t="shared" si="434"/>
        <v/>
      </c>
      <c r="AD180" s="30" t="str">
        <f t="shared" si="434"/>
        <v/>
      </c>
      <c r="AE180" s="30" t="str">
        <f t="shared" si="434"/>
        <v/>
      </c>
      <c r="AF180" s="30" t="str">
        <f t="shared" si="434"/>
        <v/>
      </c>
      <c r="AG180" s="30" t="str">
        <f t="shared" si="434"/>
        <v/>
      </c>
      <c r="AH180" s="30" t="str">
        <f t="shared" si="434"/>
        <v/>
      </c>
      <c r="AI180" s="30" t="str">
        <f t="shared" si="434"/>
        <v/>
      </c>
      <c r="AJ180" s="30" t="str">
        <f t="shared" si="434"/>
        <v/>
      </c>
      <c r="AK180" s="30" t="str">
        <f t="shared" si="434"/>
        <v/>
      </c>
      <c r="AL180" s="30" t="str">
        <f t="shared" si="434"/>
        <v/>
      </c>
      <c r="AM180" s="30" t="str">
        <f t="shared" si="434"/>
        <v/>
      </c>
      <c r="AN180" s="30" t="str">
        <f t="shared" si="434"/>
        <v/>
      </c>
      <c r="AO180" s="30" t="str">
        <f t="shared" ref="AO180:BT180" si="435">IF(AO179="***","",IF(AO179&gt;$G$45,INT((AO179-$G$45)/0.25)*0.25,0))</f>
        <v/>
      </c>
      <c r="AP180" s="30" t="str">
        <f t="shared" si="435"/>
        <v/>
      </c>
      <c r="AQ180" s="30" t="str">
        <f t="shared" si="435"/>
        <v/>
      </c>
      <c r="AR180" s="30" t="str">
        <f t="shared" si="435"/>
        <v/>
      </c>
      <c r="AS180" s="30" t="str">
        <f t="shared" si="435"/>
        <v/>
      </c>
      <c r="AT180" s="30" t="str">
        <f t="shared" si="435"/>
        <v/>
      </c>
      <c r="AU180" s="30" t="str">
        <f t="shared" si="435"/>
        <v/>
      </c>
      <c r="AV180" s="30" t="str">
        <f t="shared" si="435"/>
        <v/>
      </c>
      <c r="AW180" s="30" t="str">
        <f t="shared" si="435"/>
        <v/>
      </c>
      <c r="AX180" s="30" t="str">
        <f t="shared" si="435"/>
        <v/>
      </c>
      <c r="AY180" s="30" t="str">
        <f t="shared" si="435"/>
        <v/>
      </c>
      <c r="AZ180" s="30" t="str">
        <f t="shared" si="435"/>
        <v/>
      </c>
      <c r="BA180" s="30">
        <f t="shared" si="435"/>
        <v>0</v>
      </c>
      <c r="BB180" s="30">
        <f t="shared" si="435"/>
        <v>0</v>
      </c>
      <c r="BC180" s="30">
        <f t="shared" si="435"/>
        <v>0</v>
      </c>
      <c r="BD180" s="30">
        <f t="shared" si="435"/>
        <v>0</v>
      </c>
      <c r="BE180" s="30">
        <f t="shared" si="435"/>
        <v>0</v>
      </c>
      <c r="BF180" s="30">
        <f t="shared" si="435"/>
        <v>0</v>
      </c>
      <c r="BG180" s="30">
        <f t="shared" si="435"/>
        <v>0</v>
      </c>
      <c r="BH180" s="30">
        <f t="shared" si="435"/>
        <v>0</v>
      </c>
      <c r="BI180" s="45">
        <f t="shared" si="435"/>
        <v>0</v>
      </c>
      <c r="BJ180" s="30">
        <f t="shared" si="435"/>
        <v>0</v>
      </c>
      <c r="BK180" s="30">
        <f t="shared" si="435"/>
        <v>0</v>
      </c>
      <c r="BL180" s="30">
        <f t="shared" si="435"/>
        <v>0</v>
      </c>
      <c r="BM180" s="30">
        <f t="shared" si="435"/>
        <v>0</v>
      </c>
      <c r="BN180" s="30">
        <f t="shared" si="435"/>
        <v>0</v>
      </c>
      <c r="BO180" s="30">
        <f t="shared" si="435"/>
        <v>0</v>
      </c>
      <c r="BP180" s="30">
        <f t="shared" si="435"/>
        <v>0</v>
      </c>
      <c r="BQ180" s="30">
        <f t="shared" si="435"/>
        <v>0</v>
      </c>
      <c r="BR180" s="30">
        <f t="shared" si="435"/>
        <v>0</v>
      </c>
      <c r="BS180" s="30">
        <f t="shared" si="435"/>
        <v>0</v>
      </c>
      <c r="BT180" s="30">
        <f t="shared" si="435"/>
        <v>0</v>
      </c>
      <c r="BU180" s="30">
        <f t="shared" ref="BU180:CZ180" si="436">IF(BU179="***","",IF(BU179&gt;$G$45,INT((BU179-$G$45)/0.25)*0.25,0))</f>
        <v>0</v>
      </c>
      <c r="BV180" s="30">
        <f t="shared" si="436"/>
        <v>0</v>
      </c>
      <c r="BW180" s="30">
        <f t="shared" si="436"/>
        <v>0</v>
      </c>
      <c r="BX180" s="30">
        <f t="shared" si="436"/>
        <v>0</v>
      </c>
      <c r="BY180" s="30">
        <f t="shared" si="436"/>
        <v>0</v>
      </c>
      <c r="BZ180" s="30">
        <f t="shared" si="436"/>
        <v>0</v>
      </c>
      <c r="CA180" s="30">
        <f t="shared" si="436"/>
        <v>0</v>
      </c>
      <c r="CB180" s="30">
        <f t="shared" si="436"/>
        <v>0</v>
      </c>
      <c r="CC180" s="30">
        <f t="shared" si="436"/>
        <v>0</v>
      </c>
      <c r="CD180" s="30">
        <f t="shared" si="436"/>
        <v>0</v>
      </c>
      <c r="CE180" s="30">
        <f t="shared" si="436"/>
        <v>0</v>
      </c>
      <c r="CF180" s="30">
        <f t="shared" si="436"/>
        <v>0</v>
      </c>
      <c r="CG180" s="30">
        <f t="shared" si="436"/>
        <v>0</v>
      </c>
      <c r="CH180" s="30">
        <f t="shared" si="436"/>
        <v>0</v>
      </c>
      <c r="CI180" s="30">
        <f t="shared" si="436"/>
        <v>0</v>
      </c>
      <c r="CJ180" s="30">
        <f t="shared" si="436"/>
        <v>0.25</v>
      </c>
      <c r="CK180" s="30">
        <f t="shared" si="436"/>
        <v>0.5</v>
      </c>
      <c r="CL180" s="30">
        <f t="shared" si="436"/>
        <v>0.75</v>
      </c>
      <c r="CM180" s="30">
        <f t="shared" si="436"/>
        <v>1</v>
      </c>
      <c r="CN180" s="30">
        <f t="shared" si="436"/>
        <v>1.25</v>
      </c>
      <c r="CO180" s="30">
        <f t="shared" si="436"/>
        <v>1.5</v>
      </c>
      <c r="CP180" s="30">
        <f t="shared" si="436"/>
        <v>1.75</v>
      </c>
      <c r="CQ180" s="30">
        <f t="shared" si="436"/>
        <v>2</v>
      </c>
      <c r="CR180" s="30">
        <f t="shared" si="436"/>
        <v>2.25</v>
      </c>
      <c r="CS180" s="30">
        <f t="shared" si="436"/>
        <v>2.5</v>
      </c>
      <c r="CT180" s="30">
        <f t="shared" si="436"/>
        <v>2.75</v>
      </c>
      <c r="CU180" s="30">
        <f t="shared" si="436"/>
        <v>3</v>
      </c>
      <c r="CV180" s="30">
        <f t="shared" si="436"/>
        <v>3.25</v>
      </c>
      <c r="CW180" s="30">
        <f t="shared" si="436"/>
        <v>3.5</v>
      </c>
      <c r="CX180" s="30">
        <f t="shared" si="436"/>
        <v>3.75</v>
      </c>
      <c r="CY180" s="30">
        <f t="shared" si="436"/>
        <v>4</v>
      </c>
      <c r="CZ180" s="30">
        <f t="shared" si="436"/>
        <v>4</v>
      </c>
      <c r="DA180" s="30">
        <f>IF(DA179="***","",IF(DA179&gt;$G$45,INT((DA179-$G$45)/0.25)*0.25,0))</f>
        <v>4</v>
      </c>
      <c r="DB180" s="109"/>
    </row>
    <row r="181" spans="2:106" ht="14.1" customHeight="1">
      <c r="B181" s="55"/>
      <c r="C181" s="56"/>
      <c r="D181" s="33"/>
      <c r="E181" s="4"/>
      <c r="F181" s="34"/>
      <c r="G181" s="57" t="s">
        <v>33</v>
      </c>
      <c r="H181" s="58">
        <f t="shared" si="297"/>
        <v>135</v>
      </c>
      <c r="I181" s="70" t="str">
        <f t="shared" ref="I181:AN181" si="437">IF(OR(I179=0,I179="***"),"",IF(I$43&lt;22.25,"",IF(I$43&gt;29,H181,SUM(H181,I179,-H179))))</f>
        <v/>
      </c>
      <c r="J181" s="59" t="str">
        <f t="shared" si="437"/>
        <v/>
      </c>
      <c r="K181" s="59" t="str">
        <f t="shared" si="437"/>
        <v/>
      </c>
      <c r="L181" s="59" t="str">
        <f t="shared" si="437"/>
        <v/>
      </c>
      <c r="M181" s="59" t="str">
        <f t="shared" si="437"/>
        <v/>
      </c>
      <c r="N181" s="59" t="str">
        <f t="shared" si="437"/>
        <v/>
      </c>
      <c r="O181" s="59" t="str">
        <f t="shared" si="437"/>
        <v/>
      </c>
      <c r="P181" s="59" t="str">
        <f t="shared" si="437"/>
        <v/>
      </c>
      <c r="Q181" s="59" t="str">
        <f t="shared" si="437"/>
        <v/>
      </c>
      <c r="R181" s="59" t="str">
        <f t="shared" si="437"/>
        <v/>
      </c>
      <c r="S181" s="59" t="str">
        <f t="shared" si="437"/>
        <v/>
      </c>
      <c r="T181" s="59" t="str">
        <f t="shared" si="437"/>
        <v/>
      </c>
      <c r="U181" s="59" t="str">
        <f t="shared" si="437"/>
        <v/>
      </c>
      <c r="V181" s="59" t="str">
        <f t="shared" si="437"/>
        <v/>
      </c>
      <c r="W181" s="59" t="str">
        <f t="shared" si="437"/>
        <v/>
      </c>
      <c r="X181" s="59" t="str">
        <f t="shared" si="437"/>
        <v/>
      </c>
      <c r="Y181" s="59" t="str">
        <f t="shared" si="437"/>
        <v/>
      </c>
      <c r="Z181" s="59" t="str">
        <f t="shared" si="437"/>
        <v/>
      </c>
      <c r="AA181" s="59" t="str">
        <f t="shared" si="437"/>
        <v/>
      </c>
      <c r="AB181" s="59" t="str">
        <f t="shared" si="437"/>
        <v/>
      </c>
      <c r="AC181" s="59" t="str">
        <f t="shared" si="437"/>
        <v/>
      </c>
      <c r="AD181" s="59" t="str">
        <f t="shared" si="437"/>
        <v/>
      </c>
      <c r="AE181" s="59" t="str">
        <f t="shared" si="437"/>
        <v/>
      </c>
      <c r="AF181" s="59" t="str">
        <f t="shared" si="437"/>
        <v/>
      </c>
      <c r="AG181" s="59" t="str">
        <f t="shared" si="437"/>
        <v/>
      </c>
      <c r="AH181" s="59" t="str">
        <f t="shared" si="437"/>
        <v/>
      </c>
      <c r="AI181" s="59" t="str">
        <f t="shared" si="437"/>
        <v/>
      </c>
      <c r="AJ181" s="59" t="str">
        <f t="shared" si="437"/>
        <v/>
      </c>
      <c r="AK181" s="59" t="str">
        <f t="shared" si="437"/>
        <v/>
      </c>
      <c r="AL181" s="59" t="str">
        <f t="shared" si="437"/>
        <v/>
      </c>
      <c r="AM181" s="59" t="str">
        <f t="shared" si="437"/>
        <v/>
      </c>
      <c r="AN181" s="59" t="str">
        <f t="shared" si="437"/>
        <v/>
      </c>
      <c r="AO181" s="59" t="str">
        <f t="shared" ref="AO181:BT181" si="438">IF(OR(AO179=0,AO179="***"),"",IF(AO$43&lt;22.25,"",IF(AO$43&gt;29,AN181,SUM(AN181,AO179,-AN179))))</f>
        <v/>
      </c>
      <c r="AP181" s="59" t="str">
        <f t="shared" si="438"/>
        <v/>
      </c>
      <c r="AQ181" s="59" t="str">
        <f t="shared" si="438"/>
        <v/>
      </c>
      <c r="AR181" s="59" t="str">
        <f t="shared" si="438"/>
        <v/>
      </c>
      <c r="AS181" s="59" t="str">
        <f t="shared" si="438"/>
        <v/>
      </c>
      <c r="AT181" s="59" t="str">
        <f t="shared" si="438"/>
        <v/>
      </c>
      <c r="AU181" s="59" t="str">
        <f t="shared" si="438"/>
        <v/>
      </c>
      <c r="AV181" s="59" t="str">
        <f t="shared" si="438"/>
        <v/>
      </c>
      <c r="AW181" s="59" t="str">
        <f t="shared" si="438"/>
        <v/>
      </c>
      <c r="AX181" s="59" t="str">
        <f t="shared" si="438"/>
        <v/>
      </c>
      <c r="AY181" s="59" t="str">
        <f t="shared" si="438"/>
        <v/>
      </c>
      <c r="AZ181" s="59" t="str">
        <f t="shared" si="438"/>
        <v/>
      </c>
      <c r="BA181" s="59" t="str">
        <f t="shared" si="438"/>
        <v/>
      </c>
      <c r="BB181" s="59" t="str">
        <f t="shared" si="438"/>
        <v/>
      </c>
      <c r="BC181" s="59" t="str">
        <f t="shared" si="438"/>
        <v/>
      </c>
      <c r="BD181" s="59" t="str">
        <f t="shared" si="438"/>
        <v/>
      </c>
      <c r="BE181" s="59" t="str">
        <f t="shared" si="438"/>
        <v/>
      </c>
      <c r="BF181" s="59" t="str">
        <f t="shared" si="438"/>
        <v/>
      </c>
      <c r="BG181" s="59" t="str">
        <f t="shared" si="438"/>
        <v/>
      </c>
      <c r="BH181" s="59" t="str">
        <f t="shared" si="438"/>
        <v/>
      </c>
      <c r="BI181" s="60" t="str">
        <f t="shared" si="438"/>
        <v/>
      </c>
      <c r="BJ181" s="59">
        <f t="shared" si="438"/>
        <v>0</v>
      </c>
      <c r="BK181" s="59">
        <f t="shared" si="438"/>
        <v>0.25</v>
      </c>
      <c r="BL181" s="59">
        <f t="shared" si="438"/>
        <v>0.5</v>
      </c>
      <c r="BM181" s="59">
        <f t="shared" si="438"/>
        <v>0.75</v>
      </c>
      <c r="BN181" s="59">
        <f t="shared" si="438"/>
        <v>1</v>
      </c>
      <c r="BO181" s="59">
        <f t="shared" si="438"/>
        <v>1.25</v>
      </c>
      <c r="BP181" s="59">
        <f t="shared" si="438"/>
        <v>1.5</v>
      </c>
      <c r="BQ181" s="59">
        <f t="shared" si="438"/>
        <v>1.75</v>
      </c>
      <c r="BR181" s="59">
        <f t="shared" si="438"/>
        <v>2</v>
      </c>
      <c r="BS181" s="59">
        <f t="shared" si="438"/>
        <v>2.25</v>
      </c>
      <c r="BT181" s="59">
        <f t="shared" si="438"/>
        <v>2.5</v>
      </c>
      <c r="BU181" s="59">
        <f t="shared" ref="BU181:DA181" si="439">IF(OR(BU179=0,BU179="***"),"",IF(BU$43&lt;22.25,"",IF(BU$43&gt;29,BT181,SUM(BT181,BU179,-BT179))))</f>
        <v>2.75</v>
      </c>
      <c r="BV181" s="59">
        <f t="shared" si="439"/>
        <v>3</v>
      </c>
      <c r="BW181" s="59">
        <f t="shared" si="439"/>
        <v>3.25</v>
      </c>
      <c r="BX181" s="59">
        <f t="shared" si="439"/>
        <v>3.5</v>
      </c>
      <c r="BY181" s="59">
        <f t="shared" si="439"/>
        <v>3.75</v>
      </c>
      <c r="BZ181" s="59">
        <f t="shared" si="439"/>
        <v>4</v>
      </c>
      <c r="CA181" s="59">
        <f t="shared" si="439"/>
        <v>4.25</v>
      </c>
      <c r="CB181" s="59">
        <f t="shared" si="439"/>
        <v>4.25</v>
      </c>
      <c r="CC181" s="59">
        <f t="shared" si="439"/>
        <v>4.25</v>
      </c>
      <c r="CD181" s="59">
        <f t="shared" si="439"/>
        <v>4.5</v>
      </c>
      <c r="CE181" s="59">
        <f t="shared" si="439"/>
        <v>4.75</v>
      </c>
      <c r="CF181" s="59">
        <f t="shared" si="439"/>
        <v>5</v>
      </c>
      <c r="CG181" s="59">
        <f t="shared" si="439"/>
        <v>5.25</v>
      </c>
      <c r="CH181" s="59">
        <f t="shared" si="439"/>
        <v>5.5</v>
      </c>
      <c r="CI181" s="59">
        <f t="shared" si="439"/>
        <v>5.75</v>
      </c>
      <c r="CJ181" s="59">
        <f t="shared" si="439"/>
        <v>6</v>
      </c>
      <c r="CK181" s="59">
        <f t="shared" si="439"/>
        <v>6.25</v>
      </c>
      <c r="CL181" s="59">
        <f t="shared" si="439"/>
        <v>6.25</v>
      </c>
      <c r="CM181" s="59">
        <f t="shared" si="439"/>
        <v>6.25</v>
      </c>
      <c r="CN181" s="59">
        <f t="shared" si="439"/>
        <v>6.25</v>
      </c>
      <c r="CO181" s="59">
        <f t="shared" si="439"/>
        <v>6.25</v>
      </c>
      <c r="CP181" s="59">
        <f t="shared" si="439"/>
        <v>6.25</v>
      </c>
      <c r="CQ181" s="59">
        <f t="shared" si="439"/>
        <v>6.25</v>
      </c>
      <c r="CR181" s="59">
        <f t="shared" si="439"/>
        <v>6.25</v>
      </c>
      <c r="CS181" s="59">
        <f t="shared" si="439"/>
        <v>6.25</v>
      </c>
      <c r="CT181" s="59">
        <f t="shared" si="439"/>
        <v>6.25</v>
      </c>
      <c r="CU181" s="59">
        <f t="shared" si="439"/>
        <v>6.25</v>
      </c>
      <c r="CV181" s="59">
        <f t="shared" si="439"/>
        <v>6.25</v>
      </c>
      <c r="CW181" s="59">
        <f t="shared" si="439"/>
        <v>6.25</v>
      </c>
      <c r="CX181" s="59">
        <f t="shared" si="439"/>
        <v>6.25</v>
      </c>
      <c r="CY181" s="59">
        <f t="shared" si="439"/>
        <v>6.25</v>
      </c>
      <c r="CZ181" s="59">
        <f t="shared" si="439"/>
        <v>6.25</v>
      </c>
      <c r="DA181" s="59">
        <f t="shared" si="439"/>
        <v>6.25</v>
      </c>
      <c r="DB181" s="110"/>
    </row>
    <row r="182" spans="2:106" ht="14.1" customHeight="1">
      <c r="B182" s="61">
        <f>ROUND((DAY(D182)*24*60+HOUR(D182)*60+MINUTE(D182))/60,2)</f>
        <v>20.25</v>
      </c>
      <c r="C182" s="62">
        <f>ROUND((DAY(F182)*24*60+HOUR(F182)*60+MINUTE(F182))/60,2)</f>
        <v>29</v>
      </c>
      <c r="D182" s="63">
        <f>D179+TIME(0,15,0)</f>
        <v>0.843749999999999</v>
      </c>
      <c r="E182" s="64" t="s">
        <v>96</v>
      </c>
      <c r="F182" s="65">
        <f>F179+TIME(0,15,0)</f>
        <v>1.2083333333333339</v>
      </c>
      <c r="G182" s="66" t="s">
        <v>43</v>
      </c>
      <c r="H182" s="67">
        <f t="shared" si="297"/>
        <v>136</v>
      </c>
      <c r="I182" s="71" t="str">
        <f t="shared" ref="I182:BT182" si="440">IF(I$43&lt;$B182,"***",IF(I$43=$B182,0,IF(I$42=1,H182,H182+0.25)))</f>
        <v>***</v>
      </c>
      <c r="J182" s="68" t="str">
        <f t="shared" si="440"/>
        <v>***</v>
      </c>
      <c r="K182" s="68" t="str">
        <f t="shared" si="440"/>
        <v>***</v>
      </c>
      <c r="L182" s="68" t="str">
        <f t="shared" si="440"/>
        <v>***</v>
      </c>
      <c r="M182" s="68" t="str">
        <f t="shared" si="440"/>
        <v>***</v>
      </c>
      <c r="N182" s="68" t="str">
        <f t="shared" si="440"/>
        <v>***</v>
      </c>
      <c r="O182" s="68" t="str">
        <f t="shared" si="440"/>
        <v>***</v>
      </c>
      <c r="P182" s="68" t="str">
        <f t="shared" si="440"/>
        <v>***</v>
      </c>
      <c r="Q182" s="68" t="str">
        <f t="shared" si="440"/>
        <v>***</v>
      </c>
      <c r="R182" s="68" t="str">
        <f t="shared" si="440"/>
        <v>***</v>
      </c>
      <c r="S182" s="68" t="str">
        <f t="shared" si="440"/>
        <v>***</v>
      </c>
      <c r="T182" s="68" t="str">
        <f t="shared" si="440"/>
        <v>***</v>
      </c>
      <c r="U182" s="68" t="str">
        <f t="shared" si="440"/>
        <v>***</v>
      </c>
      <c r="V182" s="68" t="str">
        <f t="shared" si="440"/>
        <v>***</v>
      </c>
      <c r="W182" s="68" t="str">
        <f t="shared" si="440"/>
        <v>***</v>
      </c>
      <c r="X182" s="68" t="str">
        <f t="shared" si="440"/>
        <v>***</v>
      </c>
      <c r="Y182" s="68" t="str">
        <f t="shared" si="440"/>
        <v>***</v>
      </c>
      <c r="Z182" s="68" t="str">
        <f t="shared" si="440"/>
        <v>***</v>
      </c>
      <c r="AA182" s="68" t="str">
        <f t="shared" si="440"/>
        <v>***</v>
      </c>
      <c r="AB182" s="68" t="str">
        <f t="shared" si="440"/>
        <v>***</v>
      </c>
      <c r="AC182" s="68" t="str">
        <f t="shared" si="440"/>
        <v>***</v>
      </c>
      <c r="AD182" s="68" t="str">
        <f t="shared" si="440"/>
        <v>***</v>
      </c>
      <c r="AE182" s="68" t="str">
        <f t="shared" si="440"/>
        <v>***</v>
      </c>
      <c r="AF182" s="68" t="str">
        <f t="shared" si="440"/>
        <v>***</v>
      </c>
      <c r="AG182" s="68" t="str">
        <f t="shared" si="440"/>
        <v>***</v>
      </c>
      <c r="AH182" s="68" t="str">
        <f t="shared" si="440"/>
        <v>***</v>
      </c>
      <c r="AI182" s="68" t="str">
        <f t="shared" si="440"/>
        <v>***</v>
      </c>
      <c r="AJ182" s="68" t="str">
        <f t="shared" si="440"/>
        <v>***</v>
      </c>
      <c r="AK182" s="68" t="str">
        <f t="shared" si="440"/>
        <v>***</v>
      </c>
      <c r="AL182" s="68" t="str">
        <f t="shared" si="440"/>
        <v>***</v>
      </c>
      <c r="AM182" s="68" t="str">
        <f t="shared" si="440"/>
        <v>***</v>
      </c>
      <c r="AN182" s="68" t="str">
        <f t="shared" si="440"/>
        <v>***</v>
      </c>
      <c r="AO182" s="68" t="str">
        <f t="shared" si="440"/>
        <v>***</v>
      </c>
      <c r="AP182" s="68" t="str">
        <f t="shared" si="440"/>
        <v>***</v>
      </c>
      <c r="AQ182" s="68" t="str">
        <f t="shared" si="440"/>
        <v>***</v>
      </c>
      <c r="AR182" s="68" t="str">
        <f t="shared" si="440"/>
        <v>***</v>
      </c>
      <c r="AS182" s="68" t="str">
        <f t="shared" si="440"/>
        <v>***</v>
      </c>
      <c r="AT182" s="68" t="str">
        <f t="shared" si="440"/>
        <v>***</v>
      </c>
      <c r="AU182" s="68" t="str">
        <f t="shared" si="440"/>
        <v>***</v>
      </c>
      <c r="AV182" s="68" t="str">
        <f t="shared" si="440"/>
        <v>***</v>
      </c>
      <c r="AW182" s="68" t="str">
        <f t="shared" si="440"/>
        <v>***</v>
      </c>
      <c r="AX182" s="68" t="str">
        <f t="shared" si="440"/>
        <v>***</v>
      </c>
      <c r="AY182" s="68" t="str">
        <f t="shared" si="440"/>
        <v>***</v>
      </c>
      <c r="AZ182" s="68" t="str">
        <f t="shared" si="440"/>
        <v>***</v>
      </c>
      <c r="BA182" s="68" t="str">
        <f t="shared" si="440"/>
        <v>***</v>
      </c>
      <c r="BB182" s="68">
        <f t="shared" si="440"/>
        <v>0</v>
      </c>
      <c r="BC182" s="68">
        <f t="shared" si="440"/>
        <v>0.25</v>
      </c>
      <c r="BD182" s="68">
        <f t="shared" si="440"/>
        <v>0.5</v>
      </c>
      <c r="BE182" s="68">
        <f t="shared" si="440"/>
        <v>0.75</v>
      </c>
      <c r="BF182" s="68">
        <f t="shared" si="440"/>
        <v>1</v>
      </c>
      <c r="BG182" s="68">
        <f t="shared" si="440"/>
        <v>1.25</v>
      </c>
      <c r="BH182" s="68">
        <f t="shared" si="440"/>
        <v>1.5</v>
      </c>
      <c r="BI182" s="69">
        <f t="shared" si="440"/>
        <v>1.75</v>
      </c>
      <c r="BJ182" s="68">
        <f t="shared" si="440"/>
        <v>1.75</v>
      </c>
      <c r="BK182" s="68">
        <f t="shared" si="440"/>
        <v>2</v>
      </c>
      <c r="BL182" s="68">
        <f t="shared" si="440"/>
        <v>2.25</v>
      </c>
      <c r="BM182" s="68">
        <f t="shared" si="440"/>
        <v>2.5</v>
      </c>
      <c r="BN182" s="68">
        <f t="shared" si="440"/>
        <v>2.75</v>
      </c>
      <c r="BO182" s="68">
        <f t="shared" si="440"/>
        <v>3</v>
      </c>
      <c r="BP182" s="68">
        <f t="shared" si="440"/>
        <v>3.25</v>
      </c>
      <c r="BQ182" s="68">
        <f t="shared" si="440"/>
        <v>3.5</v>
      </c>
      <c r="BR182" s="68">
        <f t="shared" si="440"/>
        <v>3.75</v>
      </c>
      <c r="BS182" s="68">
        <f t="shared" si="440"/>
        <v>4</v>
      </c>
      <c r="BT182" s="68">
        <f t="shared" si="440"/>
        <v>4.25</v>
      </c>
      <c r="BU182" s="68">
        <f t="shared" ref="BU182:DA182" si="441">IF(BU$43&lt;$B182,"***",IF(BU$43=$B182,0,IF(BU$42=1,BT182,BT182+0.25)))</f>
        <v>4.5</v>
      </c>
      <c r="BV182" s="68">
        <f t="shared" si="441"/>
        <v>4.75</v>
      </c>
      <c r="BW182" s="68">
        <f t="shared" si="441"/>
        <v>5</v>
      </c>
      <c r="BX182" s="68">
        <f t="shared" si="441"/>
        <v>5.25</v>
      </c>
      <c r="BY182" s="68">
        <f t="shared" si="441"/>
        <v>5.5</v>
      </c>
      <c r="BZ182" s="68">
        <f t="shared" si="441"/>
        <v>5.75</v>
      </c>
      <c r="CA182" s="68">
        <f t="shared" si="441"/>
        <v>6</v>
      </c>
      <c r="CB182" s="68">
        <f t="shared" si="441"/>
        <v>6</v>
      </c>
      <c r="CC182" s="68">
        <f t="shared" si="441"/>
        <v>6</v>
      </c>
      <c r="CD182" s="68">
        <f t="shared" si="441"/>
        <v>6.25</v>
      </c>
      <c r="CE182" s="68">
        <f t="shared" si="441"/>
        <v>6.5</v>
      </c>
      <c r="CF182" s="68">
        <f t="shared" si="441"/>
        <v>6.75</v>
      </c>
      <c r="CG182" s="68">
        <f t="shared" si="441"/>
        <v>7</v>
      </c>
      <c r="CH182" s="68">
        <f t="shared" si="441"/>
        <v>7.25</v>
      </c>
      <c r="CI182" s="68">
        <f t="shared" si="441"/>
        <v>7.5</v>
      </c>
      <c r="CJ182" s="68">
        <f t="shared" si="441"/>
        <v>7.75</v>
      </c>
      <c r="CK182" s="68">
        <f t="shared" si="441"/>
        <v>8</v>
      </c>
      <c r="CL182" s="68">
        <f t="shared" si="441"/>
        <v>8.25</v>
      </c>
      <c r="CM182" s="68">
        <f t="shared" si="441"/>
        <v>8.5</v>
      </c>
      <c r="CN182" s="68">
        <f t="shared" si="441"/>
        <v>8.75</v>
      </c>
      <c r="CO182" s="68">
        <f t="shared" si="441"/>
        <v>9</v>
      </c>
      <c r="CP182" s="68">
        <f t="shared" si="441"/>
        <v>9.25</v>
      </c>
      <c r="CQ182" s="68">
        <f t="shared" si="441"/>
        <v>9.5</v>
      </c>
      <c r="CR182" s="68">
        <f t="shared" si="441"/>
        <v>9.75</v>
      </c>
      <c r="CS182" s="68">
        <f t="shared" si="441"/>
        <v>10</v>
      </c>
      <c r="CT182" s="68">
        <f t="shared" si="441"/>
        <v>10.25</v>
      </c>
      <c r="CU182" s="68">
        <f t="shared" si="441"/>
        <v>10.5</v>
      </c>
      <c r="CV182" s="68">
        <f t="shared" si="441"/>
        <v>10.75</v>
      </c>
      <c r="CW182" s="68">
        <f t="shared" si="441"/>
        <v>11</v>
      </c>
      <c r="CX182" s="68">
        <f t="shared" si="441"/>
        <v>11.25</v>
      </c>
      <c r="CY182" s="68">
        <f t="shared" si="441"/>
        <v>11.5</v>
      </c>
      <c r="CZ182" s="68">
        <f t="shared" si="441"/>
        <v>11.5</v>
      </c>
      <c r="DA182" s="68">
        <f t="shared" si="441"/>
        <v>11.5</v>
      </c>
      <c r="DB182" s="111"/>
    </row>
    <row r="183" spans="2:106" ht="14.1" customHeight="1">
      <c r="B183" s="31"/>
      <c r="C183" s="32"/>
      <c r="D183" s="33"/>
      <c r="E183" s="4"/>
      <c r="F183" s="34"/>
      <c r="G183" s="5" t="s">
        <v>32</v>
      </c>
      <c r="H183" s="35">
        <f t="shared" si="297"/>
        <v>137</v>
      </c>
      <c r="I183" s="54" t="str">
        <f t="shared" ref="I183:AN183" si="442">IF(I182="***","",IF(I182&gt;$G$45,INT((I182-$G$45)/0.25)*0.25,0))</f>
        <v/>
      </c>
      <c r="J183" s="30" t="str">
        <f t="shared" si="442"/>
        <v/>
      </c>
      <c r="K183" s="30" t="str">
        <f t="shared" si="442"/>
        <v/>
      </c>
      <c r="L183" s="30" t="str">
        <f t="shared" si="442"/>
        <v/>
      </c>
      <c r="M183" s="30" t="str">
        <f t="shared" si="442"/>
        <v/>
      </c>
      <c r="N183" s="30" t="str">
        <f t="shared" si="442"/>
        <v/>
      </c>
      <c r="O183" s="30" t="str">
        <f t="shared" si="442"/>
        <v/>
      </c>
      <c r="P183" s="30" t="str">
        <f t="shared" si="442"/>
        <v/>
      </c>
      <c r="Q183" s="30" t="str">
        <f t="shared" si="442"/>
        <v/>
      </c>
      <c r="R183" s="30" t="str">
        <f t="shared" si="442"/>
        <v/>
      </c>
      <c r="S183" s="30" t="str">
        <f t="shared" si="442"/>
        <v/>
      </c>
      <c r="T183" s="30" t="str">
        <f t="shared" si="442"/>
        <v/>
      </c>
      <c r="U183" s="30" t="str">
        <f t="shared" si="442"/>
        <v/>
      </c>
      <c r="V183" s="30" t="str">
        <f t="shared" si="442"/>
        <v/>
      </c>
      <c r="W183" s="30" t="str">
        <f t="shared" si="442"/>
        <v/>
      </c>
      <c r="X183" s="30" t="str">
        <f t="shared" si="442"/>
        <v/>
      </c>
      <c r="Y183" s="30" t="str">
        <f t="shared" si="442"/>
        <v/>
      </c>
      <c r="Z183" s="30" t="str">
        <f t="shared" si="442"/>
        <v/>
      </c>
      <c r="AA183" s="30" t="str">
        <f t="shared" si="442"/>
        <v/>
      </c>
      <c r="AB183" s="30" t="str">
        <f t="shared" si="442"/>
        <v/>
      </c>
      <c r="AC183" s="30" t="str">
        <f t="shared" si="442"/>
        <v/>
      </c>
      <c r="AD183" s="30" t="str">
        <f t="shared" si="442"/>
        <v/>
      </c>
      <c r="AE183" s="30" t="str">
        <f t="shared" si="442"/>
        <v/>
      </c>
      <c r="AF183" s="30" t="str">
        <f t="shared" si="442"/>
        <v/>
      </c>
      <c r="AG183" s="30" t="str">
        <f t="shared" si="442"/>
        <v/>
      </c>
      <c r="AH183" s="30" t="str">
        <f t="shared" si="442"/>
        <v/>
      </c>
      <c r="AI183" s="30" t="str">
        <f t="shared" si="442"/>
        <v/>
      </c>
      <c r="AJ183" s="30" t="str">
        <f t="shared" si="442"/>
        <v/>
      </c>
      <c r="AK183" s="30" t="str">
        <f t="shared" si="442"/>
        <v/>
      </c>
      <c r="AL183" s="30" t="str">
        <f t="shared" si="442"/>
        <v/>
      </c>
      <c r="AM183" s="30" t="str">
        <f t="shared" si="442"/>
        <v/>
      </c>
      <c r="AN183" s="30" t="str">
        <f t="shared" si="442"/>
        <v/>
      </c>
      <c r="AO183" s="30" t="str">
        <f t="shared" ref="AO183:BT183" si="443">IF(AO182="***","",IF(AO182&gt;$G$45,INT((AO182-$G$45)/0.25)*0.25,0))</f>
        <v/>
      </c>
      <c r="AP183" s="30" t="str">
        <f t="shared" si="443"/>
        <v/>
      </c>
      <c r="AQ183" s="30" t="str">
        <f t="shared" si="443"/>
        <v/>
      </c>
      <c r="AR183" s="30" t="str">
        <f t="shared" si="443"/>
        <v/>
      </c>
      <c r="AS183" s="30" t="str">
        <f t="shared" si="443"/>
        <v/>
      </c>
      <c r="AT183" s="30" t="str">
        <f t="shared" si="443"/>
        <v/>
      </c>
      <c r="AU183" s="30" t="str">
        <f t="shared" si="443"/>
        <v/>
      </c>
      <c r="AV183" s="30" t="str">
        <f t="shared" si="443"/>
        <v/>
      </c>
      <c r="AW183" s="30" t="str">
        <f t="shared" si="443"/>
        <v/>
      </c>
      <c r="AX183" s="30" t="str">
        <f t="shared" si="443"/>
        <v/>
      </c>
      <c r="AY183" s="30" t="str">
        <f t="shared" si="443"/>
        <v/>
      </c>
      <c r="AZ183" s="30" t="str">
        <f t="shared" si="443"/>
        <v/>
      </c>
      <c r="BA183" s="30" t="str">
        <f t="shared" si="443"/>
        <v/>
      </c>
      <c r="BB183" s="30">
        <f t="shared" si="443"/>
        <v>0</v>
      </c>
      <c r="BC183" s="30">
        <f t="shared" si="443"/>
        <v>0</v>
      </c>
      <c r="BD183" s="30">
        <f t="shared" si="443"/>
        <v>0</v>
      </c>
      <c r="BE183" s="30">
        <f t="shared" si="443"/>
        <v>0</v>
      </c>
      <c r="BF183" s="30">
        <f t="shared" si="443"/>
        <v>0</v>
      </c>
      <c r="BG183" s="30">
        <f t="shared" si="443"/>
        <v>0</v>
      </c>
      <c r="BH183" s="30">
        <f t="shared" si="443"/>
        <v>0</v>
      </c>
      <c r="BI183" s="45">
        <f t="shared" si="443"/>
        <v>0</v>
      </c>
      <c r="BJ183" s="30">
        <f t="shared" si="443"/>
        <v>0</v>
      </c>
      <c r="BK183" s="30">
        <f t="shared" si="443"/>
        <v>0</v>
      </c>
      <c r="BL183" s="30">
        <f t="shared" si="443"/>
        <v>0</v>
      </c>
      <c r="BM183" s="30">
        <f t="shared" si="443"/>
        <v>0</v>
      </c>
      <c r="BN183" s="30">
        <f t="shared" si="443"/>
        <v>0</v>
      </c>
      <c r="BO183" s="30">
        <f t="shared" si="443"/>
        <v>0</v>
      </c>
      <c r="BP183" s="30">
        <f t="shared" si="443"/>
        <v>0</v>
      </c>
      <c r="BQ183" s="30">
        <f t="shared" si="443"/>
        <v>0</v>
      </c>
      <c r="BR183" s="30">
        <f t="shared" si="443"/>
        <v>0</v>
      </c>
      <c r="BS183" s="30">
        <f t="shared" si="443"/>
        <v>0</v>
      </c>
      <c r="BT183" s="30">
        <f t="shared" si="443"/>
        <v>0</v>
      </c>
      <c r="BU183" s="30">
        <f t="shared" ref="BU183:CZ183" si="444">IF(BU182="***","",IF(BU182&gt;$G$45,INT((BU182-$G$45)/0.25)*0.25,0))</f>
        <v>0</v>
      </c>
      <c r="BV183" s="30">
        <f t="shared" si="444"/>
        <v>0</v>
      </c>
      <c r="BW183" s="30">
        <f t="shared" si="444"/>
        <v>0</v>
      </c>
      <c r="BX183" s="30">
        <f t="shared" si="444"/>
        <v>0</v>
      </c>
      <c r="BY183" s="30">
        <f t="shared" si="444"/>
        <v>0</v>
      </c>
      <c r="BZ183" s="30">
        <f t="shared" si="444"/>
        <v>0</v>
      </c>
      <c r="CA183" s="30">
        <f t="shared" si="444"/>
        <v>0</v>
      </c>
      <c r="CB183" s="30">
        <f t="shared" si="444"/>
        <v>0</v>
      </c>
      <c r="CC183" s="30">
        <f t="shared" si="444"/>
        <v>0</v>
      </c>
      <c r="CD183" s="30">
        <f t="shared" si="444"/>
        <v>0</v>
      </c>
      <c r="CE183" s="30">
        <f t="shared" si="444"/>
        <v>0</v>
      </c>
      <c r="CF183" s="30">
        <f t="shared" si="444"/>
        <v>0</v>
      </c>
      <c r="CG183" s="30">
        <f t="shared" si="444"/>
        <v>0</v>
      </c>
      <c r="CH183" s="30">
        <f t="shared" si="444"/>
        <v>0</v>
      </c>
      <c r="CI183" s="30">
        <f t="shared" si="444"/>
        <v>0</v>
      </c>
      <c r="CJ183" s="30">
        <f t="shared" si="444"/>
        <v>0</v>
      </c>
      <c r="CK183" s="30">
        <f t="shared" si="444"/>
        <v>0.25</v>
      </c>
      <c r="CL183" s="30">
        <f t="shared" si="444"/>
        <v>0.5</v>
      </c>
      <c r="CM183" s="30">
        <f t="shared" si="444"/>
        <v>0.75</v>
      </c>
      <c r="CN183" s="30">
        <f t="shared" si="444"/>
        <v>1</v>
      </c>
      <c r="CO183" s="30">
        <f t="shared" si="444"/>
        <v>1.25</v>
      </c>
      <c r="CP183" s="30">
        <f t="shared" si="444"/>
        <v>1.5</v>
      </c>
      <c r="CQ183" s="30">
        <f t="shared" si="444"/>
        <v>1.75</v>
      </c>
      <c r="CR183" s="30">
        <f t="shared" si="444"/>
        <v>2</v>
      </c>
      <c r="CS183" s="30">
        <f t="shared" si="444"/>
        <v>2.25</v>
      </c>
      <c r="CT183" s="30">
        <f t="shared" si="444"/>
        <v>2.5</v>
      </c>
      <c r="CU183" s="30">
        <f t="shared" si="444"/>
        <v>2.75</v>
      </c>
      <c r="CV183" s="30">
        <f t="shared" si="444"/>
        <v>3</v>
      </c>
      <c r="CW183" s="30">
        <f t="shared" si="444"/>
        <v>3.25</v>
      </c>
      <c r="CX183" s="30">
        <f t="shared" si="444"/>
        <v>3.5</v>
      </c>
      <c r="CY183" s="30">
        <f t="shared" si="444"/>
        <v>3.75</v>
      </c>
      <c r="CZ183" s="30">
        <f t="shared" si="444"/>
        <v>3.75</v>
      </c>
      <c r="DA183" s="30">
        <f>IF(DA182="***","",IF(DA182&gt;$G$45,INT((DA182-$G$45)/0.25)*0.25,0))</f>
        <v>3.75</v>
      </c>
      <c r="DB183" s="109"/>
    </row>
    <row r="184" spans="2:106" ht="14.1" customHeight="1">
      <c r="B184" s="55"/>
      <c r="C184" s="56"/>
      <c r="D184" s="33"/>
      <c r="E184" s="4"/>
      <c r="F184" s="34"/>
      <c r="G184" s="57" t="s">
        <v>33</v>
      </c>
      <c r="H184" s="58">
        <f t="shared" si="297"/>
        <v>138</v>
      </c>
      <c r="I184" s="70" t="str">
        <f t="shared" ref="I184:AN184" si="445">IF(OR(I182=0,I182="***"),"",IF(I$43&lt;22.25,"",IF(I$43&gt;29,H184,SUM(H184,I182,-H182))))</f>
        <v/>
      </c>
      <c r="J184" s="59" t="str">
        <f t="shared" si="445"/>
        <v/>
      </c>
      <c r="K184" s="59" t="str">
        <f t="shared" si="445"/>
        <v/>
      </c>
      <c r="L184" s="59" t="str">
        <f t="shared" si="445"/>
        <v/>
      </c>
      <c r="M184" s="59" t="str">
        <f t="shared" si="445"/>
        <v/>
      </c>
      <c r="N184" s="59" t="str">
        <f t="shared" si="445"/>
        <v/>
      </c>
      <c r="O184" s="59" t="str">
        <f t="shared" si="445"/>
        <v/>
      </c>
      <c r="P184" s="59" t="str">
        <f t="shared" si="445"/>
        <v/>
      </c>
      <c r="Q184" s="59" t="str">
        <f t="shared" si="445"/>
        <v/>
      </c>
      <c r="R184" s="59" t="str">
        <f t="shared" si="445"/>
        <v/>
      </c>
      <c r="S184" s="59" t="str">
        <f t="shared" si="445"/>
        <v/>
      </c>
      <c r="T184" s="59" t="str">
        <f t="shared" si="445"/>
        <v/>
      </c>
      <c r="U184" s="59" t="str">
        <f t="shared" si="445"/>
        <v/>
      </c>
      <c r="V184" s="59" t="str">
        <f t="shared" si="445"/>
        <v/>
      </c>
      <c r="W184" s="59" t="str">
        <f t="shared" si="445"/>
        <v/>
      </c>
      <c r="X184" s="59" t="str">
        <f t="shared" si="445"/>
        <v/>
      </c>
      <c r="Y184" s="59" t="str">
        <f t="shared" si="445"/>
        <v/>
      </c>
      <c r="Z184" s="59" t="str">
        <f t="shared" si="445"/>
        <v/>
      </c>
      <c r="AA184" s="59" t="str">
        <f t="shared" si="445"/>
        <v/>
      </c>
      <c r="AB184" s="59" t="str">
        <f t="shared" si="445"/>
        <v/>
      </c>
      <c r="AC184" s="59" t="str">
        <f t="shared" si="445"/>
        <v/>
      </c>
      <c r="AD184" s="59" t="str">
        <f t="shared" si="445"/>
        <v/>
      </c>
      <c r="AE184" s="59" t="str">
        <f t="shared" si="445"/>
        <v/>
      </c>
      <c r="AF184" s="59" t="str">
        <f t="shared" si="445"/>
        <v/>
      </c>
      <c r="AG184" s="59" t="str">
        <f t="shared" si="445"/>
        <v/>
      </c>
      <c r="AH184" s="59" t="str">
        <f t="shared" si="445"/>
        <v/>
      </c>
      <c r="AI184" s="59" t="str">
        <f t="shared" si="445"/>
        <v/>
      </c>
      <c r="AJ184" s="59" t="str">
        <f t="shared" si="445"/>
        <v/>
      </c>
      <c r="AK184" s="59" t="str">
        <f t="shared" si="445"/>
        <v/>
      </c>
      <c r="AL184" s="59" t="str">
        <f t="shared" si="445"/>
        <v/>
      </c>
      <c r="AM184" s="59" t="str">
        <f t="shared" si="445"/>
        <v/>
      </c>
      <c r="AN184" s="59" t="str">
        <f t="shared" si="445"/>
        <v/>
      </c>
      <c r="AO184" s="59" t="str">
        <f t="shared" ref="AO184:BT184" si="446">IF(OR(AO182=0,AO182="***"),"",IF(AO$43&lt;22.25,"",IF(AO$43&gt;29,AN184,SUM(AN184,AO182,-AN182))))</f>
        <v/>
      </c>
      <c r="AP184" s="59" t="str">
        <f t="shared" si="446"/>
        <v/>
      </c>
      <c r="AQ184" s="59" t="str">
        <f t="shared" si="446"/>
        <v/>
      </c>
      <c r="AR184" s="59" t="str">
        <f t="shared" si="446"/>
        <v/>
      </c>
      <c r="AS184" s="59" t="str">
        <f t="shared" si="446"/>
        <v/>
      </c>
      <c r="AT184" s="59" t="str">
        <f t="shared" si="446"/>
        <v/>
      </c>
      <c r="AU184" s="59" t="str">
        <f t="shared" si="446"/>
        <v/>
      </c>
      <c r="AV184" s="59" t="str">
        <f t="shared" si="446"/>
        <v/>
      </c>
      <c r="AW184" s="59" t="str">
        <f t="shared" si="446"/>
        <v/>
      </c>
      <c r="AX184" s="59" t="str">
        <f t="shared" si="446"/>
        <v/>
      </c>
      <c r="AY184" s="59" t="str">
        <f t="shared" si="446"/>
        <v/>
      </c>
      <c r="AZ184" s="59" t="str">
        <f t="shared" si="446"/>
        <v/>
      </c>
      <c r="BA184" s="59" t="str">
        <f t="shared" si="446"/>
        <v/>
      </c>
      <c r="BB184" s="59" t="str">
        <f t="shared" si="446"/>
        <v/>
      </c>
      <c r="BC184" s="59" t="str">
        <f t="shared" si="446"/>
        <v/>
      </c>
      <c r="BD184" s="59" t="str">
        <f t="shared" si="446"/>
        <v/>
      </c>
      <c r="BE184" s="59" t="str">
        <f t="shared" si="446"/>
        <v/>
      </c>
      <c r="BF184" s="59" t="str">
        <f t="shared" si="446"/>
        <v/>
      </c>
      <c r="BG184" s="59" t="str">
        <f t="shared" si="446"/>
        <v/>
      </c>
      <c r="BH184" s="59" t="str">
        <f t="shared" si="446"/>
        <v/>
      </c>
      <c r="BI184" s="60" t="str">
        <f t="shared" si="446"/>
        <v/>
      </c>
      <c r="BJ184" s="59">
        <f t="shared" si="446"/>
        <v>0</v>
      </c>
      <c r="BK184" s="59">
        <f t="shared" si="446"/>
        <v>0.25</v>
      </c>
      <c r="BL184" s="59">
        <f t="shared" si="446"/>
        <v>0.5</v>
      </c>
      <c r="BM184" s="59">
        <f t="shared" si="446"/>
        <v>0.75</v>
      </c>
      <c r="BN184" s="59">
        <f t="shared" si="446"/>
        <v>1</v>
      </c>
      <c r="BO184" s="59">
        <f t="shared" si="446"/>
        <v>1.25</v>
      </c>
      <c r="BP184" s="59">
        <f t="shared" si="446"/>
        <v>1.5</v>
      </c>
      <c r="BQ184" s="59">
        <f t="shared" si="446"/>
        <v>1.75</v>
      </c>
      <c r="BR184" s="59">
        <f t="shared" si="446"/>
        <v>2</v>
      </c>
      <c r="BS184" s="59">
        <f t="shared" si="446"/>
        <v>2.25</v>
      </c>
      <c r="BT184" s="59">
        <f t="shared" si="446"/>
        <v>2.5</v>
      </c>
      <c r="BU184" s="59">
        <f t="shared" ref="BU184:DA184" si="447">IF(OR(BU182=0,BU182="***"),"",IF(BU$43&lt;22.25,"",IF(BU$43&gt;29,BT184,SUM(BT184,BU182,-BT182))))</f>
        <v>2.75</v>
      </c>
      <c r="BV184" s="59">
        <f t="shared" si="447"/>
        <v>3</v>
      </c>
      <c r="BW184" s="59">
        <f t="shared" si="447"/>
        <v>3.25</v>
      </c>
      <c r="BX184" s="59">
        <f t="shared" si="447"/>
        <v>3.5</v>
      </c>
      <c r="BY184" s="59">
        <f t="shared" si="447"/>
        <v>3.75</v>
      </c>
      <c r="BZ184" s="59">
        <f t="shared" si="447"/>
        <v>4</v>
      </c>
      <c r="CA184" s="59">
        <f t="shared" si="447"/>
        <v>4.25</v>
      </c>
      <c r="CB184" s="59">
        <f t="shared" si="447"/>
        <v>4.25</v>
      </c>
      <c r="CC184" s="59">
        <f t="shared" si="447"/>
        <v>4.25</v>
      </c>
      <c r="CD184" s="59">
        <f t="shared" si="447"/>
        <v>4.5</v>
      </c>
      <c r="CE184" s="59">
        <f t="shared" si="447"/>
        <v>4.75</v>
      </c>
      <c r="CF184" s="59">
        <f t="shared" si="447"/>
        <v>5</v>
      </c>
      <c r="CG184" s="59">
        <f t="shared" si="447"/>
        <v>5.25</v>
      </c>
      <c r="CH184" s="59">
        <f t="shared" si="447"/>
        <v>5.5</v>
      </c>
      <c r="CI184" s="59">
        <f t="shared" si="447"/>
        <v>5.75</v>
      </c>
      <c r="CJ184" s="59">
        <f t="shared" si="447"/>
        <v>6</v>
      </c>
      <c r="CK184" s="59">
        <f t="shared" si="447"/>
        <v>6.25</v>
      </c>
      <c r="CL184" s="59">
        <f t="shared" si="447"/>
        <v>6.25</v>
      </c>
      <c r="CM184" s="59">
        <f t="shared" si="447"/>
        <v>6.25</v>
      </c>
      <c r="CN184" s="59">
        <f t="shared" si="447"/>
        <v>6.25</v>
      </c>
      <c r="CO184" s="59">
        <f t="shared" si="447"/>
        <v>6.25</v>
      </c>
      <c r="CP184" s="59">
        <f t="shared" si="447"/>
        <v>6.25</v>
      </c>
      <c r="CQ184" s="59">
        <f t="shared" si="447"/>
        <v>6.25</v>
      </c>
      <c r="CR184" s="59">
        <f t="shared" si="447"/>
        <v>6.25</v>
      </c>
      <c r="CS184" s="59">
        <f t="shared" si="447"/>
        <v>6.25</v>
      </c>
      <c r="CT184" s="59">
        <f t="shared" si="447"/>
        <v>6.25</v>
      </c>
      <c r="CU184" s="59">
        <f t="shared" si="447"/>
        <v>6.25</v>
      </c>
      <c r="CV184" s="59">
        <f t="shared" si="447"/>
        <v>6.25</v>
      </c>
      <c r="CW184" s="59">
        <f t="shared" si="447"/>
        <v>6.25</v>
      </c>
      <c r="CX184" s="59">
        <f t="shared" si="447"/>
        <v>6.25</v>
      </c>
      <c r="CY184" s="59">
        <f t="shared" si="447"/>
        <v>6.25</v>
      </c>
      <c r="CZ184" s="59">
        <f t="shared" si="447"/>
        <v>6.25</v>
      </c>
      <c r="DA184" s="59">
        <f t="shared" si="447"/>
        <v>6.25</v>
      </c>
      <c r="DB184" s="110"/>
    </row>
    <row r="185" spans="2:106" ht="14.1" customHeight="1">
      <c r="B185" s="61">
        <f>ROUND((DAY(D185)*24*60+HOUR(D185)*60+MINUTE(D185))/60,2)</f>
        <v>20.5</v>
      </c>
      <c r="C185" s="62">
        <f>ROUND((DAY(F185)*24*60+HOUR(F185)*60+MINUTE(F185))/60,2)</f>
        <v>29.25</v>
      </c>
      <c r="D185" s="63">
        <f>D182+TIME(0,15,0)</f>
        <v>0.85416666666666563</v>
      </c>
      <c r="E185" s="64" t="s">
        <v>96</v>
      </c>
      <c r="F185" s="65">
        <f>F182+TIME(0,15,0)</f>
        <v>1.2187500000000007</v>
      </c>
      <c r="G185" s="66" t="s">
        <v>43</v>
      </c>
      <c r="H185" s="67">
        <f t="shared" si="297"/>
        <v>139</v>
      </c>
      <c r="I185" s="71" t="str">
        <f t="shared" ref="I185:BT185" si="448">IF(I$43&lt;$B185,"***",IF(I$43=$B185,0,IF(I$42=1,H185,H185+0.25)))</f>
        <v>***</v>
      </c>
      <c r="J185" s="68" t="str">
        <f t="shared" si="448"/>
        <v>***</v>
      </c>
      <c r="K185" s="68" t="str">
        <f t="shared" si="448"/>
        <v>***</v>
      </c>
      <c r="L185" s="68" t="str">
        <f t="shared" si="448"/>
        <v>***</v>
      </c>
      <c r="M185" s="68" t="str">
        <f t="shared" si="448"/>
        <v>***</v>
      </c>
      <c r="N185" s="68" t="str">
        <f t="shared" si="448"/>
        <v>***</v>
      </c>
      <c r="O185" s="68" t="str">
        <f t="shared" si="448"/>
        <v>***</v>
      </c>
      <c r="P185" s="68" t="str">
        <f t="shared" si="448"/>
        <v>***</v>
      </c>
      <c r="Q185" s="68" t="str">
        <f t="shared" si="448"/>
        <v>***</v>
      </c>
      <c r="R185" s="68" t="str">
        <f t="shared" si="448"/>
        <v>***</v>
      </c>
      <c r="S185" s="68" t="str">
        <f t="shared" si="448"/>
        <v>***</v>
      </c>
      <c r="T185" s="68" t="str">
        <f t="shared" si="448"/>
        <v>***</v>
      </c>
      <c r="U185" s="68" t="str">
        <f t="shared" si="448"/>
        <v>***</v>
      </c>
      <c r="V185" s="68" t="str">
        <f t="shared" si="448"/>
        <v>***</v>
      </c>
      <c r="W185" s="68" t="str">
        <f t="shared" si="448"/>
        <v>***</v>
      </c>
      <c r="X185" s="68" t="str">
        <f t="shared" si="448"/>
        <v>***</v>
      </c>
      <c r="Y185" s="68" t="str">
        <f t="shared" si="448"/>
        <v>***</v>
      </c>
      <c r="Z185" s="68" t="str">
        <f t="shared" si="448"/>
        <v>***</v>
      </c>
      <c r="AA185" s="68" t="str">
        <f t="shared" si="448"/>
        <v>***</v>
      </c>
      <c r="AB185" s="68" t="str">
        <f t="shared" si="448"/>
        <v>***</v>
      </c>
      <c r="AC185" s="68" t="str">
        <f t="shared" si="448"/>
        <v>***</v>
      </c>
      <c r="AD185" s="68" t="str">
        <f t="shared" si="448"/>
        <v>***</v>
      </c>
      <c r="AE185" s="68" t="str">
        <f t="shared" si="448"/>
        <v>***</v>
      </c>
      <c r="AF185" s="68" t="str">
        <f t="shared" si="448"/>
        <v>***</v>
      </c>
      <c r="AG185" s="68" t="str">
        <f t="shared" si="448"/>
        <v>***</v>
      </c>
      <c r="AH185" s="68" t="str">
        <f t="shared" si="448"/>
        <v>***</v>
      </c>
      <c r="AI185" s="68" t="str">
        <f t="shared" si="448"/>
        <v>***</v>
      </c>
      <c r="AJ185" s="68" t="str">
        <f t="shared" si="448"/>
        <v>***</v>
      </c>
      <c r="AK185" s="68" t="str">
        <f t="shared" si="448"/>
        <v>***</v>
      </c>
      <c r="AL185" s="68" t="str">
        <f t="shared" si="448"/>
        <v>***</v>
      </c>
      <c r="AM185" s="68" t="str">
        <f t="shared" si="448"/>
        <v>***</v>
      </c>
      <c r="AN185" s="68" t="str">
        <f t="shared" si="448"/>
        <v>***</v>
      </c>
      <c r="AO185" s="68" t="str">
        <f t="shared" si="448"/>
        <v>***</v>
      </c>
      <c r="AP185" s="68" t="str">
        <f t="shared" si="448"/>
        <v>***</v>
      </c>
      <c r="AQ185" s="68" t="str">
        <f t="shared" si="448"/>
        <v>***</v>
      </c>
      <c r="AR185" s="68" t="str">
        <f t="shared" si="448"/>
        <v>***</v>
      </c>
      <c r="AS185" s="68" t="str">
        <f t="shared" si="448"/>
        <v>***</v>
      </c>
      <c r="AT185" s="68" t="str">
        <f t="shared" si="448"/>
        <v>***</v>
      </c>
      <c r="AU185" s="68" t="str">
        <f t="shared" si="448"/>
        <v>***</v>
      </c>
      <c r="AV185" s="68" t="str">
        <f t="shared" si="448"/>
        <v>***</v>
      </c>
      <c r="AW185" s="68" t="str">
        <f t="shared" si="448"/>
        <v>***</v>
      </c>
      <c r="AX185" s="68" t="str">
        <f t="shared" si="448"/>
        <v>***</v>
      </c>
      <c r="AY185" s="68" t="str">
        <f t="shared" si="448"/>
        <v>***</v>
      </c>
      <c r="AZ185" s="68" t="str">
        <f t="shared" si="448"/>
        <v>***</v>
      </c>
      <c r="BA185" s="68" t="str">
        <f t="shared" si="448"/>
        <v>***</v>
      </c>
      <c r="BB185" s="68" t="str">
        <f t="shared" si="448"/>
        <v>***</v>
      </c>
      <c r="BC185" s="68">
        <f t="shared" si="448"/>
        <v>0</v>
      </c>
      <c r="BD185" s="68">
        <f t="shared" si="448"/>
        <v>0.25</v>
      </c>
      <c r="BE185" s="68">
        <f t="shared" si="448"/>
        <v>0.5</v>
      </c>
      <c r="BF185" s="68">
        <f t="shared" si="448"/>
        <v>0.75</v>
      </c>
      <c r="BG185" s="68">
        <f t="shared" si="448"/>
        <v>1</v>
      </c>
      <c r="BH185" s="68">
        <f t="shared" si="448"/>
        <v>1.25</v>
      </c>
      <c r="BI185" s="69">
        <f t="shared" si="448"/>
        <v>1.5</v>
      </c>
      <c r="BJ185" s="68">
        <f t="shared" si="448"/>
        <v>1.5</v>
      </c>
      <c r="BK185" s="68">
        <f t="shared" si="448"/>
        <v>1.75</v>
      </c>
      <c r="BL185" s="68">
        <f t="shared" si="448"/>
        <v>2</v>
      </c>
      <c r="BM185" s="68">
        <f t="shared" si="448"/>
        <v>2.25</v>
      </c>
      <c r="BN185" s="68">
        <f t="shared" si="448"/>
        <v>2.5</v>
      </c>
      <c r="BO185" s="68">
        <f t="shared" si="448"/>
        <v>2.75</v>
      </c>
      <c r="BP185" s="68">
        <f t="shared" si="448"/>
        <v>3</v>
      </c>
      <c r="BQ185" s="68">
        <f t="shared" si="448"/>
        <v>3.25</v>
      </c>
      <c r="BR185" s="68">
        <f t="shared" si="448"/>
        <v>3.5</v>
      </c>
      <c r="BS185" s="68">
        <f t="shared" si="448"/>
        <v>3.75</v>
      </c>
      <c r="BT185" s="68">
        <f t="shared" si="448"/>
        <v>4</v>
      </c>
      <c r="BU185" s="68">
        <f t="shared" ref="BU185:DA185" si="449">IF(BU$43&lt;$B185,"***",IF(BU$43=$B185,0,IF(BU$42=1,BT185,BT185+0.25)))</f>
        <v>4.25</v>
      </c>
      <c r="BV185" s="68">
        <f t="shared" si="449"/>
        <v>4.5</v>
      </c>
      <c r="BW185" s="68">
        <f t="shared" si="449"/>
        <v>4.75</v>
      </c>
      <c r="BX185" s="68">
        <f t="shared" si="449"/>
        <v>5</v>
      </c>
      <c r="BY185" s="68">
        <f t="shared" si="449"/>
        <v>5.25</v>
      </c>
      <c r="BZ185" s="68">
        <f t="shared" si="449"/>
        <v>5.5</v>
      </c>
      <c r="CA185" s="68">
        <f t="shared" si="449"/>
        <v>5.75</v>
      </c>
      <c r="CB185" s="68">
        <f t="shared" si="449"/>
        <v>5.75</v>
      </c>
      <c r="CC185" s="68">
        <f t="shared" si="449"/>
        <v>5.75</v>
      </c>
      <c r="CD185" s="68">
        <f t="shared" si="449"/>
        <v>6</v>
      </c>
      <c r="CE185" s="68">
        <f t="shared" si="449"/>
        <v>6.25</v>
      </c>
      <c r="CF185" s="68">
        <f t="shared" si="449"/>
        <v>6.5</v>
      </c>
      <c r="CG185" s="68">
        <f t="shared" si="449"/>
        <v>6.75</v>
      </c>
      <c r="CH185" s="68">
        <f t="shared" si="449"/>
        <v>7</v>
      </c>
      <c r="CI185" s="68">
        <f t="shared" si="449"/>
        <v>7.25</v>
      </c>
      <c r="CJ185" s="68">
        <f t="shared" si="449"/>
        <v>7.5</v>
      </c>
      <c r="CK185" s="68">
        <f t="shared" si="449"/>
        <v>7.75</v>
      </c>
      <c r="CL185" s="68">
        <f t="shared" si="449"/>
        <v>8</v>
      </c>
      <c r="CM185" s="68">
        <f t="shared" si="449"/>
        <v>8.25</v>
      </c>
      <c r="CN185" s="68">
        <f t="shared" si="449"/>
        <v>8.5</v>
      </c>
      <c r="CO185" s="68">
        <f t="shared" si="449"/>
        <v>8.75</v>
      </c>
      <c r="CP185" s="68">
        <f t="shared" si="449"/>
        <v>9</v>
      </c>
      <c r="CQ185" s="68">
        <f t="shared" si="449"/>
        <v>9.25</v>
      </c>
      <c r="CR185" s="68">
        <f t="shared" si="449"/>
        <v>9.5</v>
      </c>
      <c r="CS185" s="68">
        <f t="shared" si="449"/>
        <v>9.75</v>
      </c>
      <c r="CT185" s="68">
        <f t="shared" si="449"/>
        <v>10</v>
      </c>
      <c r="CU185" s="68">
        <f t="shared" si="449"/>
        <v>10.25</v>
      </c>
      <c r="CV185" s="68">
        <f t="shared" si="449"/>
        <v>10.5</v>
      </c>
      <c r="CW185" s="68">
        <f t="shared" si="449"/>
        <v>10.75</v>
      </c>
      <c r="CX185" s="68">
        <f t="shared" si="449"/>
        <v>11</v>
      </c>
      <c r="CY185" s="68">
        <f t="shared" si="449"/>
        <v>11.25</v>
      </c>
      <c r="CZ185" s="68">
        <f t="shared" si="449"/>
        <v>11.25</v>
      </c>
      <c r="DA185" s="68">
        <f t="shared" si="449"/>
        <v>11.25</v>
      </c>
      <c r="DB185" s="111"/>
    </row>
    <row r="186" spans="2:106" ht="14.1" customHeight="1">
      <c r="B186" s="31"/>
      <c r="C186" s="32"/>
      <c r="D186" s="33"/>
      <c r="E186" s="4"/>
      <c r="F186" s="34"/>
      <c r="G186" s="5" t="s">
        <v>32</v>
      </c>
      <c r="H186" s="35">
        <f t="shared" si="297"/>
        <v>140</v>
      </c>
      <c r="I186" s="54" t="str">
        <f t="shared" ref="I186:AN186" si="450">IF(I185="***","",IF(I185&gt;$G$45,INT((I185-$G$45)/0.25)*0.25,0))</f>
        <v/>
      </c>
      <c r="J186" s="30" t="str">
        <f t="shared" si="450"/>
        <v/>
      </c>
      <c r="K186" s="30" t="str">
        <f t="shared" si="450"/>
        <v/>
      </c>
      <c r="L186" s="30" t="str">
        <f t="shared" si="450"/>
        <v/>
      </c>
      <c r="M186" s="30" t="str">
        <f t="shared" si="450"/>
        <v/>
      </c>
      <c r="N186" s="30" t="str">
        <f t="shared" si="450"/>
        <v/>
      </c>
      <c r="O186" s="30" t="str">
        <f t="shared" si="450"/>
        <v/>
      </c>
      <c r="P186" s="30" t="str">
        <f t="shared" si="450"/>
        <v/>
      </c>
      <c r="Q186" s="30" t="str">
        <f t="shared" si="450"/>
        <v/>
      </c>
      <c r="R186" s="30" t="str">
        <f t="shared" si="450"/>
        <v/>
      </c>
      <c r="S186" s="30" t="str">
        <f t="shared" si="450"/>
        <v/>
      </c>
      <c r="T186" s="30" t="str">
        <f t="shared" si="450"/>
        <v/>
      </c>
      <c r="U186" s="30" t="str">
        <f t="shared" si="450"/>
        <v/>
      </c>
      <c r="V186" s="30" t="str">
        <f t="shared" si="450"/>
        <v/>
      </c>
      <c r="W186" s="30" t="str">
        <f t="shared" si="450"/>
        <v/>
      </c>
      <c r="X186" s="30" t="str">
        <f t="shared" si="450"/>
        <v/>
      </c>
      <c r="Y186" s="30" t="str">
        <f t="shared" si="450"/>
        <v/>
      </c>
      <c r="Z186" s="30" t="str">
        <f t="shared" si="450"/>
        <v/>
      </c>
      <c r="AA186" s="30" t="str">
        <f t="shared" si="450"/>
        <v/>
      </c>
      <c r="AB186" s="30" t="str">
        <f t="shared" si="450"/>
        <v/>
      </c>
      <c r="AC186" s="30" t="str">
        <f t="shared" si="450"/>
        <v/>
      </c>
      <c r="AD186" s="30" t="str">
        <f t="shared" si="450"/>
        <v/>
      </c>
      <c r="AE186" s="30" t="str">
        <f t="shared" si="450"/>
        <v/>
      </c>
      <c r="AF186" s="30" t="str">
        <f t="shared" si="450"/>
        <v/>
      </c>
      <c r="AG186" s="30" t="str">
        <f t="shared" si="450"/>
        <v/>
      </c>
      <c r="AH186" s="30" t="str">
        <f t="shared" si="450"/>
        <v/>
      </c>
      <c r="AI186" s="30" t="str">
        <f t="shared" si="450"/>
        <v/>
      </c>
      <c r="AJ186" s="30" t="str">
        <f t="shared" si="450"/>
        <v/>
      </c>
      <c r="AK186" s="30" t="str">
        <f t="shared" si="450"/>
        <v/>
      </c>
      <c r="AL186" s="30" t="str">
        <f t="shared" si="450"/>
        <v/>
      </c>
      <c r="AM186" s="30" t="str">
        <f t="shared" si="450"/>
        <v/>
      </c>
      <c r="AN186" s="30" t="str">
        <f t="shared" si="450"/>
        <v/>
      </c>
      <c r="AO186" s="30" t="str">
        <f t="shared" ref="AO186:BT186" si="451">IF(AO185="***","",IF(AO185&gt;$G$45,INT((AO185-$G$45)/0.25)*0.25,0))</f>
        <v/>
      </c>
      <c r="AP186" s="30" t="str">
        <f t="shared" si="451"/>
        <v/>
      </c>
      <c r="AQ186" s="30" t="str">
        <f t="shared" si="451"/>
        <v/>
      </c>
      <c r="AR186" s="30" t="str">
        <f t="shared" si="451"/>
        <v/>
      </c>
      <c r="AS186" s="30" t="str">
        <f t="shared" si="451"/>
        <v/>
      </c>
      <c r="AT186" s="30" t="str">
        <f t="shared" si="451"/>
        <v/>
      </c>
      <c r="AU186" s="30" t="str">
        <f t="shared" si="451"/>
        <v/>
      </c>
      <c r="AV186" s="30" t="str">
        <f t="shared" si="451"/>
        <v/>
      </c>
      <c r="AW186" s="30" t="str">
        <f t="shared" si="451"/>
        <v/>
      </c>
      <c r="AX186" s="30" t="str">
        <f t="shared" si="451"/>
        <v/>
      </c>
      <c r="AY186" s="30" t="str">
        <f t="shared" si="451"/>
        <v/>
      </c>
      <c r="AZ186" s="30" t="str">
        <f t="shared" si="451"/>
        <v/>
      </c>
      <c r="BA186" s="30" t="str">
        <f t="shared" si="451"/>
        <v/>
      </c>
      <c r="BB186" s="30" t="str">
        <f t="shared" si="451"/>
        <v/>
      </c>
      <c r="BC186" s="30">
        <f t="shared" si="451"/>
        <v>0</v>
      </c>
      <c r="BD186" s="30">
        <f t="shared" si="451"/>
        <v>0</v>
      </c>
      <c r="BE186" s="30">
        <f t="shared" si="451"/>
        <v>0</v>
      </c>
      <c r="BF186" s="30">
        <f t="shared" si="451"/>
        <v>0</v>
      </c>
      <c r="BG186" s="30">
        <f t="shared" si="451"/>
        <v>0</v>
      </c>
      <c r="BH186" s="30">
        <f t="shared" si="451"/>
        <v>0</v>
      </c>
      <c r="BI186" s="45">
        <f t="shared" si="451"/>
        <v>0</v>
      </c>
      <c r="BJ186" s="30">
        <f t="shared" si="451"/>
        <v>0</v>
      </c>
      <c r="BK186" s="30">
        <f t="shared" si="451"/>
        <v>0</v>
      </c>
      <c r="BL186" s="30">
        <f t="shared" si="451"/>
        <v>0</v>
      </c>
      <c r="BM186" s="30">
        <f t="shared" si="451"/>
        <v>0</v>
      </c>
      <c r="BN186" s="30">
        <f t="shared" si="451"/>
        <v>0</v>
      </c>
      <c r="BO186" s="30">
        <f t="shared" si="451"/>
        <v>0</v>
      </c>
      <c r="BP186" s="30">
        <f t="shared" si="451"/>
        <v>0</v>
      </c>
      <c r="BQ186" s="30">
        <f t="shared" si="451"/>
        <v>0</v>
      </c>
      <c r="BR186" s="30">
        <f t="shared" si="451"/>
        <v>0</v>
      </c>
      <c r="BS186" s="30">
        <f t="shared" si="451"/>
        <v>0</v>
      </c>
      <c r="BT186" s="30">
        <f t="shared" si="451"/>
        <v>0</v>
      </c>
      <c r="BU186" s="30">
        <f t="shared" ref="BU186:CZ186" si="452">IF(BU185="***","",IF(BU185&gt;$G$45,INT((BU185-$G$45)/0.25)*0.25,0))</f>
        <v>0</v>
      </c>
      <c r="BV186" s="30">
        <f t="shared" si="452"/>
        <v>0</v>
      </c>
      <c r="BW186" s="30">
        <f t="shared" si="452"/>
        <v>0</v>
      </c>
      <c r="BX186" s="30">
        <f t="shared" si="452"/>
        <v>0</v>
      </c>
      <c r="BY186" s="30">
        <f t="shared" si="452"/>
        <v>0</v>
      </c>
      <c r="BZ186" s="30">
        <f t="shared" si="452"/>
        <v>0</v>
      </c>
      <c r="CA186" s="30">
        <f t="shared" si="452"/>
        <v>0</v>
      </c>
      <c r="CB186" s="30">
        <f t="shared" si="452"/>
        <v>0</v>
      </c>
      <c r="CC186" s="30">
        <f t="shared" si="452"/>
        <v>0</v>
      </c>
      <c r="CD186" s="30">
        <f t="shared" si="452"/>
        <v>0</v>
      </c>
      <c r="CE186" s="30">
        <f t="shared" si="452"/>
        <v>0</v>
      </c>
      <c r="CF186" s="30">
        <f t="shared" si="452"/>
        <v>0</v>
      </c>
      <c r="CG186" s="30">
        <f t="shared" si="452"/>
        <v>0</v>
      </c>
      <c r="CH186" s="30">
        <f t="shared" si="452"/>
        <v>0</v>
      </c>
      <c r="CI186" s="30">
        <f t="shared" si="452"/>
        <v>0</v>
      </c>
      <c r="CJ186" s="30">
        <f t="shared" si="452"/>
        <v>0</v>
      </c>
      <c r="CK186" s="30">
        <f t="shared" si="452"/>
        <v>0</v>
      </c>
      <c r="CL186" s="30">
        <f t="shared" si="452"/>
        <v>0.25</v>
      </c>
      <c r="CM186" s="30">
        <f t="shared" si="452"/>
        <v>0.5</v>
      </c>
      <c r="CN186" s="30">
        <f t="shared" si="452"/>
        <v>0.75</v>
      </c>
      <c r="CO186" s="30">
        <f t="shared" si="452"/>
        <v>1</v>
      </c>
      <c r="CP186" s="30">
        <f t="shared" si="452"/>
        <v>1.25</v>
      </c>
      <c r="CQ186" s="30">
        <f t="shared" si="452"/>
        <v>1.5</v>
      </c>
      <c r="CR186" s="30">
        <f t="shared" si="452"/>
        <v>1.75</v>
      </c>
      <c r="CS186" s="30">
        <f t="shared" si="452"/>
        <v>2</v>
      </c>
      <c r="CT186" s="30">
        <f t="shared" si="452"/>
        <v>2.25</v>
      </c>
      <c r="CU186" s="30">
        <f t="shared" si="452"/>
        <v>2.5</v>
      </c>
      <c r="CV186" s="30">
        <f t="shared" si="452"/>
        <v>2.75</v>
      </c>
      <c r="CW186" s="30">
        <f t="shared" si="452"/>
        <v>3</v>
      </c>
      <c r="CX186" s="30">
        <f t="shared" si="452"/>
        <v>3.25</v>
      </c>
      <c r="CY186" s="30">
        <f t="shared" si="452"/>
        <v>3.5</v>
      </c>
      <c r="CZ186" s="30">
        <f t="shared" si="452"/>
        <v>3.5</v>
      </c>
      <c r="DA186" s="30">
        <f>IF(DA185="***","",IF(DA185&gt;$G$45,INT((DA185-$G$45)/0.25)*0.25,0))</f>
        <v>3.5</v>
      </c>
      <c r="DB186" s="109"/>
    </row>
    <row r="187" spans="2:106" ht="14.1" customHeight="1">
      <c r="B187" s="55"/>
      <c r="C187" s="56"/>
      <c r="D187" s="33"/>
      <c r="E187" s="4"/>
      <c r="F187" s="34"/>
      <c r="G187" s="57" t="s">
        <v>33</v>
      </c>
      <c r="H187" s="58">
        <f t="shared" si="297"/>
        <v>141</v>
      </c>
      <c r="I187" s="70" t="str">
        <f t="shared" ref="I187:AN187" si="453">IF(OR(I185=0,I185="***"),"",IF(I$43&lt;22.25,"",IF(I$43&gt;29,H187,SUM(H187,I185,-H185))))</f>
        <v/>
      </c>
      <c r="J187" s="59" t="str">
        <f t="shared" si="453"/>
        <v/>
      </c>
      <c r="K187" s="59" t="str">
        <f t="shared" si="453"/>
        <v/>
      </c>
      <c r="L187" s="59" t="str">
        <f t="shared" si="453"/>
        <v/>
      </c>
      <c r="M187" s="59" t="str">
        <f t="shared" si="453"/>
        <v/>
      </c>
      <c r="N187" s="59" t="str">
        <f t="shared" si="453"/>
        <v/>
      </c>
      <c r="O187" s="59" t="str">
        <f t="shared" si="453"/>
        <v/>
      </c>
      <c r="P187" s="59" t="str">
        <f t="shared" si="453"/>
        <v/>
      </c>
      <c r="Q187" s="59" t="str">
        <f t="shared" si="453"/>
        <v/>
      </c>
      <c r="R187" s="59" t="str">
        <f t="shared" si="453"/>
        <v/>
      </c>
      <c r="S187" s="59" t="str">
        <f t="shared" si="453"/>
        <v/>
      </c>
      <c r="T187" s="59" t="str">
        <f t="shared" si="453"/>
        <v/>
      </c>
      <c r="U187" s="59" t="str">
        <f t="shared" si="453"/>
        <v/>
      </c>
      <c r="V187" s="59" t="str">
        <f t="shared" si="453"/>
        <v/>
      </c>
      <c r="W187" s="59" t="str">
        <f t="shared" si="453"/>
        <v/>
      </c>
      <c r="X187" s="59" t="str">
        <f t="shared" si="453"/>
        <v/>
      </c>
      <c r="Y187" s="59" t="str">
        <f t="shared" si="453"/>
        <v/>
      </c>
      <c r="Z187" s="59" t="str">
        <f t="shared" si="453"/>
        <v/>
      </c>
      <c r="AA187" s="59" t="str">
        <f t="shared" si="453"/>
        <v/>
      </c>
      <c r="AB187" s="59" t="str">
        <f t="shared" si="453"/>
        <v/>
      </c>
      <c r="AC187" s="59" t="str">
        <f t="shared" si="453"/>
        <v/>
      </c>
      <c r="AD187" s="59" t="str">
        <f t="shared" si="453"/>
        <v/>
      </c>
      <c r="AE187" s="59" t="str">
        <f t="shared" si="453"/>
        <v/>
      </c>
      <c r="AF187" s="59" t="str">
        <f t="shared" si="453"/>
        <v/>
      </c>
      <c r="AG187" s="59" t="str">
        <f t="shared" si="453"/>
        <v/>
      </c>
      <c r="AH187" s="59" t="str">
        <f t="shared" si="453"/>
        <v/>
      </c>
      <c r="AI187" s="59" t="str">
        <f t="shared" si="453"/>
        <v/>
      </c>
      <c r="AJ187" s="59" t="str">
        <f t="shared" si="453"/>
        <v/>
      </c>
      <c r="AK187" s="59" t="str">
        <f t="shared" si="453"/>
        <v/>
      </c>
      <c r="AL187" s="59" t="str">
        <f t="shared" si="453"/>
        <v/>
      </c>
      <c r="AM187" s="59" t="str">
        <f t="shared" si="453"/>
        <v/>
      </c>
      <c r="AN187" s="59" t="str">
        <f t="shared" si="453"/>
        <v/>
      </c>
      <c r="AO187" s="59" t="str">
        <f t="shared" ref="AO187:BT187" si="454">IF(OR(AO185=0,AO185="***"),"",IF(AO$43&lt;22.25,"",IF(AO$43&gt;29,AN187,SUM(AN187,AO185,-AN185))))</f>
        <v/>
      </c>
      <c r="AP187" s="59" t="str">
        <f t="shared" si="454"/>
        <v/>
      </c>
      <c r="AQ187" s="59" t="str">
        <f t="shared" si="454"/>
        <v/>
      </c>
      <c r="AR187" s="59" t="str">
        <f t="shared" si="454"/>
        <v/>
      </c>
      <c r="AS187" s="59" t="str">
        <f t="shared" si="454"/>
        <v/>
      </c>
      <c r="AT187" s="59" t="str">
        <f t="shared" si="454"/>
        <v/>
      </c>
      <c r="AU187" s="59" t="str">
        <f t="shared" si="454"/>
        <v/>
      </c>
      <c r="AV187" s="59" t="str">
        <f t="shared" si="454"/>
        <v/>
      </c>
      <c r="AW187" s="59" t="str">
        <f t="shared" si="454"/>
        <v/>
      </c>
      <c r="AX187" s="59" t="str">
        <f t="shared" si="454"/>
        <v/>
      </c>
      <c r="AY187" s="59" t="str">
        <f t="shared" si="454"/>
        <v/>
      </c>
      <c r="AZ187" s="59" t="str">
        <f t="shared" si="454"/>
        <v/>
      </c>
      <c r="BA187" s="59" t="str">
        <f t="shared" si="454"/>
        <v/>
      </c>
      <c r="BB187" s="59" t="str">
        <f t="shared" si="454"/>
        <v/>
      </c>
      <c r="BC187" s="59" t="str">
        <f t="shared" si="454"/>
        <v/>
      </c>
      <c r="BD187" s="59" t="str">
        <f t="shared" si="454"/>
        <v/>
      </c>
      <c r="BE187" s="59" t="str">
        <f t="shared" si="454"/>
        <v/>
      </c>
      <c r="BF187" s="59" t="str">
        <f t="shared" si="454"/>
        <v/>
      </c>
      <c r="BG187" s="59" t="str">
        <f t="shared" si="454"/>
        <v/>
      </c>
      <c r="BH187" s="59" t="str">
        <f t="shared" si="454"/>
        <v/>
      </c>
      <c r="BI187" s="60" t="str">
        <f t="shared" si="454"/>
        <v/>
      </c>
      <c r="BJ187" s="59">
        <f t="shared" si="454"/>
        <v>0</v>
      </c>
      <c r="BK187" s="59">
        <f t="shared" si="454"/>
        <v>0.25</v>
      </c>
      <c r="BL187" s="59">
        <f t="shared" si="454"/>
        <v>0.5</v>
      </c>
      <c r="BM187" s="59">
        <f t="shared" si="454"/>
        <v>0.75</v>
      </c>
      <c r="BN187" s="59">
        <f t="shared" si="454"/>
        <v>1</v>
      </c>
      <c r="BO187" s="59">
        <f t="shared" si="454"/>
        <v>1.25</v>
      </c>
      <c r="BP187" s="59">
        <f t="shared" si="454"/>
        <v>1.5</v>
      </c>
      <c r="BQ187" s="59">
        <f t="shared" si="454"/>
        <v>1.75</v>
      </c>
      <c r="BR187" s="59">
        <f t="shared" si="454"/>
        <v>2</v>
      </c>
      <c r="BS187" s="59">
        <f t="shared" si="454"/>
        <v>2.25</v>
      </c>
      <c r="BT187" s="59">
        <f t="shared" si="454"/>
        <v>2.5</v>
      </c>
      <c r="BU187" s="59">
        <f t="shared" ref="BU187:DA187" si="455">IF(OR(BU185=0,BU185="***"),"",IF(BU$43&lt;22.25,"",IF(BU$43&gt;29,BT187,SUM(BT187,BU185,-BT185))))</f>
        <v>2.75</v>
      </c>
      <c r="BV187" s="59">
        <f t="shared" si="455"/>
        <v>3</v>
      </c>
      <c r="BW187" s="59">
        <f t="shared" si="455"/>
        <v>3.25</v>
      </c>
      <c r="BX187" s="59">
        <f t="shared" si="455"/>
        <v>3.5</v>
      </c>
      <c r="BY187" s="59">
        <f t="shared" si="455"/>
        <v>3.75</v>
      </c>
      <c r="BZ187" s="59">
        <f t="shared" si="455"/>
        <v>4</v>
      </c>
      <c r="CA187" s="59">
        <f t="shared" si="455"/>
        <v>4.25</v>
      </c>
      <c r="CB187" s="59">
        <f t="shared" si="455"/>
        <v>4.25</v>
      </c>
      <c r="CC187" s="59">
        <f t="shared" si="455"/>
        <v>4.25</v>
      </c>
      <c r="CD187" s="59">
        <f t="shared" si="455"/>
        <v>4.5</v>
      </c>
      <c r="CE187" s="59">
        <f t="shared" si="455"/>
        <v>4.75</v>
      </c>
      <c r="CF187" s="59">
        <f t="shared" si="455"/>
        <v>5</v>
      </c>
      <c r="CG187" s="59">
        <f t="shared" si="455"/>
        <v>5.25</v>
      </c>
      <c r="CH187" s="59">
        <f t="shared" si="455"/>
        <v>5.5</v>
      </c>
      <c r="CI187" s="59">
        <f t="shared" si="455"/>
        <v>5.75</v>
      </c>
      <c r="CJ187" s="59">
        <f t="shared" si="455"/>
        <v>6</v>
      </c>
      <c r="CK187" s="59">
        <f t="shared" si="455"/>
        <v>6.25</v>
      </c>
      <c r="CL187" s="59">
        <f t="shared" si="455"/>
        <v>6.25</v>
      </c>
      <c r="CM187" s="59">
        <f t="shared" si="455"/>
        <v>6.25</v>
      </c>
      <c r="CN187" s="59">
        <f t="shared" si="455"/>
        <v>6.25</v>
      </c>
      <c r="CO187" s="59">
        <f t="shared" si="455"/>
        <v>6.25</v>
      </c>
      <c r="CP187" s="59">
        <f t="shared" si="455"/>
        <v>6.25</v>
      </c>
      <c r="CQ187" s="59">
        <f t="shared" si="455"/>
        <v>6.25</v>
      </c>
      <c r="CR187" s="59">
        <f t="shared" si="455"/>
        <v>6.25</v>
      </c>
      <c r="CS187" s="59">
        <f t="shared" si="455"/>
        <v>6.25</v>
      </c>
      <c r="CT187" s="59">
        <f t="shared" si="455"/>
        <v>6.25</v>
      </c>
      <c r="CU187" s="59">
        <f t="shared" si="455"/>
        <v>6.25</v>
      </c>
      <c r="CV187" s="59">
        <f t="shared" si="455"/>
        <v>6.25</v>
      </c>
      <c r="CW187" s="59">
        <f t="shared" si="455"/>
        <v>6.25</v>
      </c>
      <c r="CX187" s="59">
        <f t="shared" si="455"/>
        <v>6.25</v>
      </c>
      <c r="CY187" s="59">
        <f t="shared" si="455"/>
        <v>6.25</v>
      </c>
      <c r="CZ187" s="59">
        <f t="shared" si="455"/>
        <v>6.25</v>
      </c>
      <c r="DA187" s="59">
        <f t="shared" si="455"/>
        <v>6.25</v>
      </c>
      <c r="DB187" s="110"/>
    </row>
    <row r="188" spans="2:106" ht="14.1" customHeight="1">
      <c r="B188" s="61">
        <f>ROUND((DAY(D188)*24*60+HOUR(D188)*60+MINUTE(D188))/60,2)</f>
        <v>20.75</v>
      </c>
      <c r="C188" s="62">
        <f>ROUND((DAY(F188)*24*60+HOUR(F188)*60+MINUTE(F188))/60,2)</f>
        <v>29.5</v>
      </c>
      <c r="D188" s="63">
        <f>D185+TIME(0,15,0)</f>
        <v>0.86458333333333226</v>
      </c>
      <c r="E188" s="64" t="s">
        <v>96</v>
      </c>
      <c r="F188" s="65">
        <f>F185+TIME(0,15,0)</f>
        <v>1.2291666666666674</v>
      </c>
      <c r="G188" s="66" t="s">
        <v>43</v>
      </c>
      <c r="H188" s="67">
        <f t="shared" si="297"/>
        <v>142</v>
      </c>
      <c r="I188" s="71" t="str">
        <f t="shared" ref="I188:BT188" si="456">IF(I$43&lt;$B188,"***",IF(I$43=$B188,0,IF(I$42=1,H188,H188+0.25)))</f>
        <v>***</v>
      </c>
      <c r="J188" s="68" t="str">
        <f t="shared" si="456"/>
        <v>***</v>
      </c>
      <c r="K188" s="68" t="str">
        <f t="shared" si="456"/>
        <v>***</v>
      </c>
      <c r="L188" s="68" t="str">
        <f t="shared" si="456"/>
        <v>***</v>
      </c>
      <c r="M188" s="68" t="str">
        <f t="shared" si="456"/>
        <v>***</v>
      </c>
      <c r="N188" s="68" t="str">
        <f t="shared" si="456"/>
        <v>***</v>
      </c>
      <c r="O188" s="68" t="str">
        <f t="shared" si="456"/>
        <v>***</v>
      </c>
      <c r="P188" s="68" t="str">
        <f t="shared" si="456"/>
        <v>***</v>
      </c>
      <c r="Q188" s="68" t="str">
        <f t="shared" si="456"/>
        <v>***</v>
      </c>
      <c r="R188" s="68" t="str">
        <f t="shared" si="456"/>
        <v>***</v>
      </c>
      <c r="S188" s="68" t="str">
        <f t="shared" si="456"/>
        <v>***</v>
      </c>
      <c r="T188" s="68" t="str">
        <f t="shared" si="456"/>
        <v>***</v>
      </c>
      <c r="U188" s="68" t="str">
        <f t="shared" si="456"/>
        <v>***</v>
      </c>
      <c r="V188" s="68" t="str">
        <f t="shared" si="456"/>
        <v>***</v>
      </c>
      <c r="W188" s="68" t="str">
        <f t="shared" si="456"/>
        <v>***</v>
      </c>
      <c r="X188" s="68" t="str">
        <f t="shared" si="456"/>
        <v>***</v>
      </c>
      <c r="Y188" s="68" t="str">
        <f t="shared" si="456"/>
        <v>***</v>
      </c>
      <c r="Z188" s="68" t="str">
        <f t="shared" si="456"/>
        <v>***</v>
      </c>
      <c r="AA188" s="68" t="str">
        <f t="shared" si="456"/>
        <v>***</v>
      </c>
      <c r="AB188" s="68" t="str">
        <f t="shared" si="456"/>
        <v>***</v>
      </c>
      <c r="AC188" s="68" t="str">
        <f t="shared" si="456"/>
        <v>***</v>
      </c>
      <c r="AD188" s="68" t="str">
        <f t="shared" si="456"/>
        <v>***</v>
      </c>
      <c r="AE188" s="68" t="str">
        <f t="shared" si="456"/>
        <v>***</v>
      </c>
      <c r="AF188" s="68" t="str">
        <f t="shared" si="456"/>
        <v>***</v>
      </c>
      <c r="AG188" s="68" t="str">
        <f t="shared" si="456"/>
        <v>***</v>
      </c>
      <c r="AH188" s="68" t="str">
        <f t="shared" si="456"/>
        <v>***</v>
      </c>
      <c r="AI188" s="68" t="str">
        <f t="shared" si="456"/>
        <v>***</v>
      </c>
      <c r="AJ188" s="68" t="str">
        <f t="shared" si="456"/>
        <v>***</v>
      </c>
      <c r="AK188" s="68" t="str">
        <f t="shared" si="456"/>
        <v>***</v>
      </c>
      <c r="AL188" s="68" t="str">
        <f t="shared" si="456"/>
        <v>***</v>
      </c>
      <c r="AM188" s="68" t="str">
        <f t="shared" si="456"/>
        <v>***</v>
      </c>
      <c r="AN188" s="68" t="str">
        <f t="shared" si="456"/>
        <v>***</v>
      </c>
      <c r="AO188" s="68" t="str">
        <f t="shared" si="456"/>
        <v>***</v>
      </c>
      <c r="AP188" s="68" t="str">
        <f t="shared" si="456"/>
        <v>***</v>
      </c>
      <c r="AQ188" s="68" t="str">
        <f t="shared" si="456"/>
        <v>***</v>
      </c>
      <c r="AR188" s="68" t="str">
        <f t="shared" si="456"/>
        <v>***</v>
      </c>
      <c r="AS188" s="68" t="str">
        <f t="shared" si="456"/>
        <v>***</v>
      </c>
      <c r="AT188" s="68" t="str">
        <f t="shared" si="456"/>
        <v>***</v>
      </c>
      <c r="AU188" s="68" t="str">
        <f t="shared" si="456"/>
        <v>***</v>
      </c>
      <c r="AV188" s="68" t="str">
        <f t="shared" si="456"/>
        <v>***</v>
      </c>
      <c r="AW188" s="68" t="str">
        <f t="shared" si="456"/>
        <v>***</v>
      </c>
      <c r="AX188" s="68" t="str">
        <f t="shared" si="456"/>
        <v>***</v>
      </c>
      <c r="AY188" s="68" t="str">
        <f t="shared" si="456"/>
        <v>***</v>
      </c>
      <c r="AZ188" s="68" t="str">
        <f t="shared" si="456"/>
        <v>***</v>
      </c>
      <c r="BA188" s="68" t="str">
        <f t="shared" si="456"/>
        <v>***</v>
      </c>
      <c r="BB188" s="68" t="str">
        <f t="shared" si="456"/>
        <v>***</v>
      </c>
      <c r="BC188" s="68" t="str">
        <f t="shared" si="456"/>
        <v>***</v>
      </c>
      <c r="BD188" s="68">
        <f t="shared" si="456"/>
        <v>0</v>
      </c>
      <c r="BE188" s="68">
        <f t="shared" si="456"/>
        <v>0.25</v>
      </c>
      <c r="BF188" s="68">
        <f t="shared" si="456"/>
        <v>0.5</v>
      </c>
      <c r="BG188" s="68">
        <f t="shared" si="456"/>
        <v>0.75</v>
      </c>
      <c r="BH188" s="68">
        <f t="shared" si="456"/>
        <v>1</v>
      </c>
      <c r="BI188" s="69">
        <f t="shared" si="456"/>
        <v>1.25</v>
      </c>
      <c r="BJ188" s="68">
        <f t="shared" si="456"/>
        <v>1.25</v>
      </c>
      <c r="BK188" s="68">
        <f t="shared" si="456"/>
        <v>1.5</v>
      </c>
      <c r="BL188" s="68">
        <f t="shared" si="456"/>
        <v>1.75</v>
      </c>
      <c r="BM188" s="68">
        <f t="shared" si="456"/>
        <v>2</v>
      </c>
      <c r="BN188" s="68">
        <f t="shared" si="456"/>
        <v>2.25</v>
      </c>
      <c r="BO188" s="68">
        <f t="shared" si="456"/>
        <v>2.5</v>
      </c>
      <c r="BP188" s="68">
        <f t="shared" si="456"/>
        <v>2.75</v>
      </c>
      <c r="BQ188" s="68">
        <f t="shared" si="456"/>
        <v>3</v>
      </c>
      <c r="BR188" s="68">
        <f t="shared" si="456"/>
        <v>3.25</v>
      </c>
      <c r="BS188" s="68">
        <f t="shared" si="456"/>
        <v>3.5</v>
      </c>
      <c r="BT188" s="68">
        <f t="shared" si="456"/>
        <v>3.75</v>
      </c>
      <c r="BU188" s="68">
        <f t="shared" ref="BU188:DA188" si="457">IF(BU$43&lt;$B188,"***",IF(BU$43=$B188,0,IF(BU$42=1,BT188,BT188+0.25)))</f>
        <v>4</v>
      </c>
      <c r="BV188" s="68">
        <f t="shared" si="457"/>
        <v>4.25</v>
      </c>
      <c r="BW188" s="68">
        <f t="shared" si="457"/>
        <v>4.5</v>
      </c>
      <c r="BX188" s="68">
        <f t="shared" si="457"/>
        <v>4.75</v>
      </c>
      <c r="BY188" s="68">
        <f t="shared" si="457"/>
        <v>5</v>
      </c>
      <c r="BZ188" s="68">
        <f t="shared" si="457"/>
        <v>5.25</v>
      </c>
      <c r="CA188" s="68">
        <f t="shared" si="457"/>
        <v>5.5</v>
      </c>
      <c r="CB188" s="68">
        <f t="shared" si="457"/>
        <v>5.5</v>
      </c>
      <c r="CC188" s="68">
        <f t="shared" si="457"/>
        <v>5.5</v>
      </c>
      <c r="CD188" s="68">
        <f t="shared" si="457"/>
        <v>5.75</v>
      </c>
      <c r="CE188" s="68">
        <f t="shared" si="457"/>
        <v>6</v>
      </c>
      <c r="CF188" s="68">
        <f t="shared" si="457"/>
        <v>6.25</v>
      </c>
      <c r="CG188" s="68">
        <f t="shared" si="457"/>
        <v>6.5</v>
      </c>
      <c r="CH188" s="68">
        <f t="shared" si="457"/>
        <v>6.75</v>
      </c>
      <c r="CI188" s="68">
        <f t="shared" si="457"/>
        <v>7</v>
      </c>
      <c r="CJ188" s="68">
        <f t="shared" si="457"/>
        <v>7.25</v>
      </c>
      <c r="CK188" s="68">
        <f t="shared" si="457"/>
        <v>7.5</v>
      </c>
      <c r="CL188" s="68">
        <f t="shared" si="457"/>
        <v>7.75</v>
      </c>
      <c r="CM188" s="68">
        <f t="shared" si="457"/>
        <v>8</v>
      </c>
      <c r="CN188" s="68">
        <f t="shared" si="457"/>
        <v>8.25</v>
      </c>
      <c r="CO188" s="68">
        <f t="shared" si="457"/>
        <v>8.5</v>
      </c>
      <c r="CP188" s="68">
        <f t="shared" si="457"/>
        <v>8.75</v>
      </c>
      <c r="CQ188" s="68">
        <f t="shared" si="457"/>
        <v>9</v>
      </c>
      <c r="CR188" s="68">
        <f t="shared" si="457"/>
        <v>9.25</v>
      </c>
      <c r="CS188" s="68">
        <f t="shared" si="457"/>
        <v>9.5</v>
      </c>
      <c r="CT188" s="68">
        <f t="shared" si="457"/>
        <v>9.75</v>
      </c>
      <c r="CU188" s="68">
        <f t="shared" si="457"/>
        <v>10</v>
      </c>
      <c r="CV188" s="68">
        <f t="shared" si="457"/>
        <v>10.25</v>
      </c>
      <c r="CW188" s="68">
        <f t="shared" si="457"/>
        <v>10.5</v>
      </c>
      <c r="CX188" s="68">
        <f t="shared" si="457"/>
        <v>10.75</v>
      </c>
      <c r="CY188" s="68">
        <f t="shared" si="457"/>
        <v>11</v>
      </c>
      <c r="CZ188" s="68">
        <f t="shared" si="457"/>
        <v>11</v>
      </c>
      <c r="DA188" s="68">
        <f t="shared" si="457"/>
        <v>11</v>
      </c>
      <c r="DB188" s="111"/>
    </row>
    <row r="189" spans="2:106" ht="14.1" customHeight="1">
      <c r="B189" s="31"/>
      <c r="C189" s="32"/>
      <c r="D189" s="33"/>
      <c r="E189" s="4"/>
      <c r="F189" s="34"/>
      <c r="G189" s="5" t="s">
        <v>32</v>
      </c>
      <c r="H189" s="35">
        <f t="shared" si="297"/>
        <v>143</v>
      </c>
      <c r="I189" s="54" t="str">
        <f t="shared" ref="I189:AN189" si="458">IF(I188="***","",IF(I188&gt;$G$45,INT((I188-$G$45)/0.25)*0.25,0))</f>
        <v/>
      </c>
      <c r="J189" s="30" t="str">
        <f t="shared" si="458"/>
        <v/>
      </c>
      <c r="K189" s="30" t="str">
        <f t="shared" si="458"/>
        <v/>
      </c>
      <c r="L189" s="30" t="str">
        <f t="shared" si="458"/>
        <v/>
      </c>
      <c r="M189" s="30" t="str">
        <f t="shared" si="458"/>
        <v/>
      </c>
      <c r="N189" s="30" t="str">
        <f t="shared" si="458"/>
        <v/>
      </c>
      <c r="O189" s="30" t="str">
        <f t="shared" si="458"/>
        <v/>
      </c>
      <c r="P189" s="30" t="str">
        <f t="shared" si="458"/>
        <v/>
      </c>
      <c r="Q189" s="30" t="str">
        <f t="shared" si="458"/>
        <v/>
      </c>
      <c r="R189" s="30" t="str">
        <f t="shared" si="458"/>
        <v/>
      </c>
      <c r="S189" s="30" t="str">
        <f t="shared" si="458"/>
        <v/>
      </c>
      <c r="T189" s="30" t="str">
        <f t="shared" si="458"/>
        <v/>
      </c>
      <c r="U189" s="30" t="str">
        <f t="shared" si="458"/>
        <v/>
      </c>
      <c r="V189" s="30" t="str">
        <f t="shared" si="458"/>
        <v/>
      </c>
      <c r="W189" s="30" t="str">
        <f t="shared" si="458"/>
        <v/>
      </c>
      <c r="X189" s="30" t="str">
        <f t="shared" si="458"/>
        <v/>
      </c>
      <c r="Y189" s="30" t="str">
        <f t="shared" si="458"/>
        <v/>
      </c>
      <c r="Z189" s="30" t="str">
        <f t="shared" si="458"/>
        <v/>
      </c>
      <c r="AA189" s="30" t="str">
        <f t="shared" si="458"/>
        <v/>
      </c>
      <c r="AB189" s="30" t="str">
        <f t="shared" si="458"/>
        <v/>
      </c>
      <c r="AC189" s="30" t="str">
        <f t="shared" si="458"/>
        <v/>
      </c>
      <c r="AD189" s="30" t="str">
        <f t="shared" si="458"/>
        <v/>
      </c>
      <c r="AE189" s="30" t="str">
        <f t="shared" si="458"/>
        <v/>
      </c>
      <c r="AF189" s="30" t="str">
        <f t="shared" si="458"/>
        <v/>
      </c>
      <c r="AG189" s="30" t="str">
        <f t="shared" si="458"/>
        <v/>
      </c>
      <c r="AH189" s="30" t="str">
        <f t="shared" si="458"/>
        <v/>
      </c>
      <c r="AI189" s="30" t="str">
        <f t="shared" si="458"/>
        <v/>
      </c>
      <c r="AJ189" s="30" t="str">
        <f t="shared" si="458"/>
        <v/>
      </c>
      <c r="AK189" s="30" t="str">
        <f t="shared" si="458"/>
        <v/>
      </c>
      <c r="AL189" s="30" t="str">
        <f t="shared" si="458"/>
        <v/>
      </c>
      <c r="AM189" s="30" t="str">
        <f t="shared" si="458"/>
        <v/>
      </c>
      <c r="AN189" s="30" t="str">
        <f t="shared" si="458"/>
        <v/>
      </c>
      <c r="AO189" s="30" t="str">
        <f t="shared" ref="AO189:BT189" si="459">IF(AO188="***","",IF(AO188&gt;$G$45,INT((AO188-$G$45)/0.25)*0.25,0))</f>
        <v/>
      </c>
      <c r="AP189" s="30" t="str">
        <f t="shared" si="459"/>
        <v/>
      </c>
      <c r="AQ189" s="30" t="str">
        <f t="shared" si="459"/>
        <v/>
      </c>
      <c r="AR189" s="30" t="str">
        <f t="shared" si="459"/>
        <v/>
      </c>
      <c r="AS189" s="30" t="str">
        <f t="shared" si="459"/>
        <v/>
      </c>
      <c r="AT189" s="30" t="str">
        <f t="shared" si="459"/>
        <v/>
      </c>
      <c r="AU189" s="30" t="str">
        <f t="shared" si="459"/>
        <v/>
      </c>
      <c r="AV189" s="30" t="str">
        <f t="shared" si="459"/>
        <v/>
      </c>
      <c r="AW189" s="30" t="str">
        <f t="shared" si="459"/>
        <v/>
      </c>
      <c r="AX189" s="30" t="str">
        <f t="shared" si="459"/>
        <v/>
      </c>
      <c r="AY189" s="30" t="str">
        <f t="shared" si="459"/>
        <v/>
      </c>
      <c r="AZ189" s="30" t="str">
        <f t="shared" si="459"/>
        <v/>
      </c>
      <c r="BA189" s="30" t="str">
        <f t="shared" si="459"/>
        <v/>
      </c>
      <c r="BB189" s="30" t="str">
        <f t="shared" si="459"/>
        <v/>
      </c>
      <c r="BC189" s="30" t="str">
        <f t="shared" si="459"/>
        <v/>
      </c>
      <c r="BD189" s="30">
        <f t="shared" si="459"/>
        <v>0</v>
      </c>
      <c r="BE189" s="30">
        <f t="shared" si="459"/>
        <v>0</v>
      </c>
      <c r="BF189" s="30">
        <f t="shared" si="459"/>
        <v>0</v>
      </c>
      <c r="BG189" s="30">
        <f t="shared" si="459"/>
        <v>0</v>
      </c>
      <c r="BH189" s="30">
        <f t="shared" si="459"/>
        <v>0</v>
      </c>
      <c r="BI189" s="45">
        <f t="shared" si="459"/>
        <v>0</v>
      </c>
      <c r="BJ189" s="30">
        <f t="shared" si="459"/>
        <v>0</v>
      </c>
      <c r="BK189" s="30">
        <f t="shared" si="459"/>
        <v>0</v>
      </c>
      <c r="BL189" s="30">
        <f t="shared" si="459"/>
        <v>0</v>
      </c>
      <c r="BM189" s="30">
        <f t="shared" si="459"/>
        <v>0</v>
      </c>
      <c r="BN189" s="30">
        <f t="shared" si="459"/>
        <v>0</v>
      </c>
      <c r="BO189" s="30">
        <f t="shared" si="459"/>
        <v>0</v>
      </c>
      <c r="BP189" s="30">
        <f t="shared" si="459"/>
        <v>0</v>
      </c>
      <c r="BQ189" s="30">
        <f t="shared" si="459"/>
        <v>0</v>
      </c>
      <c r="BR189" s="30">
        <f t="shared" si="459"/>
        <v>0</v>
      </c>
      <c r="BS189" s="30">
        <f t="shared" si="459"/>
        <v>0</v>
      </c>
      <c r="BT189" s="30">
        <f t="shared" si="459"/>
        <v>0</v>
      </c>
      <c r="BU189" s="30">
        <f t="shared" ref="BU189:CZ189" si="460">IF(BU188="***","",IF(BU188&gt;$G$45,INT((BU188-$G$45)/0.25)*0.25,0))</f>
        <v>0</v>
      </c>
      <c r="BV189" s="30">
        <f t="shared" si="460"/>
        <v>0</v>
      </c>
      <c r="BW189" s="30">
        <f t="shared" si="460"/>
        <v>0</v>
      </c>
      <c r="BX189" s="30">
        <f t="shared" si="460"/>
        <v>0</v>
      </c>
      <c r="BY189" s="30">
        <f t="shared" si="460"/>
        <v>0</v>
      </c>
      <c r="BZ189" s="30">
        <f t="shared" si="460"/>
        <v>0</v>
      </c>
      <c r="CA189" s="30">
        <f t="shared" si="460"/>
        <v>0</v>
      </c>
      <c r="CB189" s="30">
        <f t="shared" si="460"/>
        <v>0</v>
      </c>
      <c r="CC189" s="30">
        <f t="shared" si="460"/>
        <v>0</v>
      </c>
      <c r="CD189" s="30">
        <f t="shared" si="460"/>
        <v>0</v>
      </c>
      <c r="CE189" s="30">
        <f t="shared" si="460"/>
        <v>0</v>
      </c>
      <c r="CF189" s="30">
        <f t="shared" si="460"/>
        <v>0</v>
      </c>
      <c r="CG189" s="30">
        <f t="shared" si="460"/>
        <v>0</v>
      </c>
      <c r="CH189" s="30">
        <f t="shared" si="460"/>
        <v>0</v>
      </c>
      <c r="CI189" s="30">
        <f t="shared" si="460"/>
        <v>0</v>
      </c>
      <c r="CJ189" s="30">
        <f t="shared" si="460"/>
        <v>0</v>
      </c>
      <c r="CK189" s="30">
        <f t="shared" si="460"/>
        <v>0</v>
      </c>
      <c r="CL189" s="30">
        <f t="shared" si="460"/>
        <v>0</v>
      </c>
      <c r="CM189" s="30">
        <f t="shared" si="460"/>
        <v>0.25</v>
      </c>
      <c r="CN189" s="30">
        <f t="shared" si="460"/>
        <v>0.5</v>
      </c>
      <c r="CO189" s="30">
        <f t="shared" si="460"/>
        <v>0.75</v>
      </c>
      <c r="CP189" s="30">
        <f t="shared" si="460"/>
        <v>1</v>
      </c>
      <c r="CQ189" s="30">
        <f t="shared" si="460"/>
        <v>1.25</v>
      </c>
      <c r="CR189" s="30">
        <f t="shared" si="460"/>
        <v>1.5</v>
      </c>
      <c r="CS189" s="30">
        <f t="shared" si="460"/>
        <v>1.75</v>
      </c>
      <c r="CT189" s="30">
        <f t="shared" si="460"/>
        <v>2</v>
      </c>
      <c r="CU189" s="30">
        <f t="shared" si="460"/>
        <v>2.25</v>
      </c>
      <c r="CV189" s="30">
        <f t="shared" si="460"/>
        <v>2.5</v>
      </c>
      <c r="CW189" s="30">
        <f t="shared" si="460"/>
        <v>2.75</v>
      </c>
      <c r="CX189" s="30">
        <f t="shared" si="460"/>
        <v>3</v>
      </c>
      <c r="CY189" s="30">
        <f t="shared" si="460"/>
        <v>3.25</v>
      </c>
      <c r="CZ189" s="30">
        <f t="shared" si="460"/>
        <v>3.25</v>
      </c>
      <c r="DA189" s="30">
        <f>IF(DA188="***","",IF(DA188&gt;$G$45,INT((DA188-$G$45)/0.25)*0.25,0))</f>
        <v>3.25</v>
      </c>
      <c r="DB189" s="109"/>
    </row>
    <row r="190" spans="2:106" ht="14.1" customHeight="1">
      <c r="B190" s="55"/>
      <c r="C190" s="56"/>
      <c r="D190" s="33"/>
      <c r="E190" s="4"/>
      <c r="F190" s="34"/>
      <c r="G190" s="57" t="s">
        <v>33</v>
      </c>
      <c r="H190" s="58">
        <f t="shared" si="297"/>
        <v>144</v>
      </c>
      <c r="I190" s="70" t="str">
        <f t="shared" ref="I190:AN190" si="461">IF(OR(I188=0,I188="***"),"",IF(I$43&lt;22.25,"",IF(I$43&gt;29,H190,SUM(H190,I188,-H188))))</f>
        <v/>
      </c>
      <c r="J190" s="59" t="str">
        <f t="shared" si="461"/>
        <v/>
      </c>
      <c r="K190" s="59" t="str">
        <f t="shared" si="461"/>
        <v/>
      </c>
      <c r="L190" s="59" t="str">
        <f t="shared" si="461"/>
        <v/>
      </c>
      <c r="M190" s="59" t="str">
        <f t="shared" si="461"/>
        <v/>
      </c>
      <c r="N190" s="59" t="str">
        <f t="shared" si="461"/>
        <v/>
      </c>
      <c r="O190" s="59" t="str">
        <f t="shared" si="461"/>
        <v/>
      </c>
      <c r="P190" s="59" t="str">
        <f t="shared" si="461"/>
        <v/>
      </c>
      <c r="Q190" s="59" t="str">
        <f t="shared" si="461"/>
        <v/>
      </c>
      <c r="R190" s="59" t="str">
        <f t="shared" si="461"/>
        <v/>
      </c>
      <c r="S190" s="59" t="str">
        <f t="shared" si="461"/>
        <v/>
      </c>
      <c r="T190" s="59" t="str">
        <f t="shared" si="461"/>
        <v/>
      </c>
      <c r="U190" s="59" t="str">
        <f t="shared" si="461"/>
        <v/>
      </c>
      <c r="V190" s="59" t="str">
        <f t="shared" si="461"/>
        <v/>
      </c>
      <c r="W190" s="59" t="str">
        <f t="shared" si="461"/>
        <v/>
      </c>
      <c r="X190" s="59" t="str">
        <f t="shared" si="461"/>
        <v/>
      </c>
      <c r="Y190" s="59" t="str">
        <f t="shared" si="461"/>
        <v/>
      </c>
      <c r="Z190" s="59" t="str">
        <f t="shared" si="461"/>
        <v/>
      </c>
      <c r="AA190" s="59" t="str">
        <f t="shared" si="461"/>
        <v/>
      </c>
      <c r="AB190" s="59" t="str">
        <f t="shared" si="461"/>
        <v/>
      </c>
      <c r="AC190" s="59" t="str">
        <f t="shared" si="461"/>
        <v/>
      </c>
      <c r="AD190" s="59" t="str">
        <f t="shared" si="461"/>
        <v/>
      </c>
      <c r="AE190" s="59" t="str">
        <f t="shared" si="461"/>
        <v/>
      </c>
      <c r="AF190" s="59" t="str">
        <f t="shared" si="461"/>
        <v/>
      </c>
      <c r="AG190" s="59" t="str">
        <f t="shared" si="461"/>
        <v/>
      </c>
      <c r="AH190" s="59" t="str">
        <f t="shared" si="461"/>
        <v/>
      </c>
      <c r="AI190" s="59" t="str">
        <f t="shared" si="461"/>
        <v/>
      </c>
      <c r="AJ190" s="59" t="str">
        <f t="shared" si="461"/>
        <v/>
      </c>
      <c r="AK190" s="59" t="str">
        <f t="shared" si="461"/>
        <v/>
      </c>
      <c r="AL190" s="59" t="str">
        <f t="shared" si="461"/>
        <v/>
      </c>
      <c r="AM190" s="59" t="str">
        <f t="shared" si="461"/>
        <v/>
      </c>
      <c r="AN190" s="59" t="str">
        <f t="shared" si="461"/>
        <v/>
      </c>
      <c r="AO190" s="59" t="str">
        <f t="shared" ref="AO190:BT190" si="462">IF(OR(AO188=0,AO188="***"),"",IF(AO$43&lt;22.25,"",IF(AO$43&gt;29,AN190,SUM(AN190,AO188,-AN188))))</f>
        <v/>
      </c>
      <c r="AP190" s="59" t="str">
        <f t="shared" si="462"/>
        <v/>
      </c>
      <c r="AQ190" s="59" t="str">
        <f t="shared" si="462"/>
        <v/>
      </c>
      <c r="AR190" s="59" t="str">
        <f t="shared" si="462"/>
        <v/>
      </c>
      <c r="AS190" s="59" t="str">
        <f t="shared" si="462"/>
        <v/>
      </c>
      <c r="AT190" s="59" t="str">
        <f t="shared" si="462"/>
        <v/>
      </c>
      <c r="AU190" s="59" t="str">
        <f t="shared" si="462"/>
        <v/>
      </c>
      <c r="AV190" s="59" t="str">
        <f t="shared" si="462"/>
        <v/>
      </c>
      <c r="AW190" s="59" t="str">
        <f t="shared" si="462"/>
        <v/>
      </c>
      <c r="AX190" s="59" t="str">
        <f t="shared" si="462"/>
        <v/>
      </c>
      <c r="AY190" s="59" t="str">
        <f t="shared" si="462"/>
        <v/>
      </c>
      <c r="AZ190" s="59" t="str">
        <f t="shared" si="462"/>
        <v/>
      </c>
      <c r="BA190" s="59" t="str">
        <f t="shared" si="462"/>
        <v/>
      </c>
      <c r="BB190" s="59" t="str">
        <f t="shared" si="462"/>
        <v/>
      </c>
      <c r="BC190" s="59" t="str">
        <f t="shared" si="462"/>
        <v/>
      </c>
      <c r="BD190" s="59" t="str">
        <f t="shared" si="462"/>
        <v/>
      </c>
      <c r="BE190" s="59" t="str">
        <f t="shared" si="462"/>
        <v/>
      </c>
      <c r="BF190" s="59" t="str">
        <f t="shared" si="462"/>
        <v/>
      </c>
      <c r="BG190" s="59" t="str">
        <f t="shared" si="462"/>
        <v/>
      </c>
      <c r="BH190" s="59" t="str">
        <f t="shared" si="462"/>
        <v/>
      </c>
      <c r="BI190" s="60" t="str">
        <f t="shared" si="462"/>
        <v/>
      </c>
      <c r="BJ190" s="59">
        <f t="shared" si="462"/>
        <v>0</v>
      </c>
      <c r="BK190" s="59">
        <f t="shared" si="462"/>
        <v>0.25</v>
      </c>
      <c r="BL190" s="59">
        <f t="shared" si="462"/>
        <v>0.5</v>
      </c>
      <c r="BM190" s="59">
        <f t="shared" si="462"/>
        <v>0.75</v>
      </c>
      <c r="BN190" s="59">
        <f t="shared" si="462"/>
        <v>1</v>
      </c>
      <c r="BO190" s="59">
        <f t="shared" si="462"/>
        <v>1.25</v>
      </c>
      <c r="BP190" s="59">
        <f t="shared" si="462"/>
        <v>1.5</v>
      </c>
      <c r="BQ190" s="59">
        <f t="shared" si="462"/>
        <v>1.75</v>
      </c>
      <c r="BR190" s="59">
        <f t="shared" si="462"/>
        <v>2</v>
      </c>
      <c r="BS190" s="59">
        <f t="shared" si="462"/>
        <v>2.25</v>
      </c>
      <c r="BT190" s="59">
        <f t="shared" si="462"/>
        <v>2.5</v>
      </c>
      <c r="BU190" s="59">
        <f t="shared" ref="BU190:DA190" si="463">IF(OR(BU188=0,BU188="***"),"",IF(BU$43&lt;22.25,"",IF(BU$43&gt;29,BT190,SUM(BT190,BU188,-BT188))))</f>
        <v>2.75</v>
      </c>
      <c r="BV190" s="59">
        <f t="shared" si="463"/>
        <v>3</v>
      </c>
      <c r="BW190" s="59">
        <f t="shared" si="463"/>
        <v>3.25</v>
      </c>
      <c r="BX190" s="59">
        <f t="shared" si="463"/>
        <v>3.5</v>
      </c>
      <c r="BY190" s="59">
        <f t="shared" si="463"/>
        <v>3.75</v>
      </c>
      <c r="BZ190" s="59">
        <f t="shared" si="463"/>
        <v>4</v>
      </c>
      <c r="CA190" s="59">
        <f t="shared" si="463"/>
        <v>4.25</v>
      </c>
      <c r="CB190" s="59">
        <f t="shared" si="463"/>
        <v>4.25</v>
      </c>
      <c r="CC190" s="59">
        <f t="shared" si="463"/>
        <v>4.25</v>
      </c>
      <c r="CD190" s="59">
        <f t="shared" si="463"/>
        <v>4.5</v>
      </c>
      <c r="CE190" s="59">
        <f t="shared" si="463"/>
        <v>4.75</v>
      </c>
      <c r="CF190" s="59">
        <f t="shared" si="463"/>
        <v>5</v>
      </c>
      <c r="CG190" s="59">
        <f t="shared" si="463"/>
        <v>5.25</v>
      </c>
      <c r="CH190" s="59">
        <f t="shared" si="463"/>
        <v>5.5</v>
      </c>
      <c r="CI190" s="59">
        <f t="shared" si="463"/>
        <v>5.75</v>
      </c>
      <c r="CJ190" s="59">
        <f t="shared" si="463"/>
        <v>6</v>
      </c>
      <c r="CK190" s="59">
        <f t="shared" si="463"/>
        <v>6.25</v>
      </c>
      <c r="CL190" s="59">
        <f t="shared" si="463"/>
        <v>6.25</v>
      </c>
      <c r="CM190" s="59">
        <f t="shared" si="463"/>
        <v>6.25</v>
      </c>
      <c r="CN190" s="59">
        <f t="shared" si="463"/>
        <v>6.25</v>
      </c>
      <c r="CO190" s="59">
        <f t="shared" si="463"/>
        <v>6.25</v>
      </c>
      <c r="CP190" s="59">
        <f t="shared" si="463"/>
        <v>6.25</v>
      </c>
      <c r="CQ190" s="59">
        <f t="shared" si="463"/>
        <v>6.25</v>
      </c>
      <c r="CR190" s="59">
        <f t="shared" si="463"/>
        <v>6.25</v>
      </c>
      <c r="CS190" s="59">
        <f t="shared" si="463"/>
        <v>6.25</v>
      </c>
      <c r="CT190" s="59">
        <f t="shared" si="463"/>
        <v>6.25</v>
      </c>
      <c r="CU190" s="59">
        <f t="shared" si="463"/>
        <v>6.25</v>
      </c>
      <c r="CV190" s="59">
        <f t="shared" si="463"/>
        <v>6.25</v>
      </c>
      <c r="CW190" s="59">
        <f t="shared" si="463"/>
        <v>6.25</v>
      </c>
      <c r="CX190" s="59">
        <f t="shared" si="463"/>
        <v>6.25</v>
      </c>
      <c r="CY190" s="59">
        <f t="shared" si="463"/>
        <v>6.25</v>
      </c>
      <c r="CZ190" s="59">
        <f t="shared" si="463"/>
        <v>6.25</v>
      </c>
      <c r="DA190" s="59">
        <f t="shared" si="463"/>
        <v>6.25</v>
      </c>
      <c r="DB190" s="110"/>
    </row>
    <row r="191" spans="2:106" ht="14.1" customHeight="1">
      <c r="B191" s="61">
        <f>ROUND((DAY(D191)*24*60+HOUR(D191)*60+MINUTE(D191))/60,2)</f>
        <v>21</v>
      </c>
      <c r="C191" s="62">
        <f>ROUND((DAY(F191)*24*60+HOUR(F191)*60+MINUTE(F191))/60,2)</f>
        <v>29.75</v>
      </c>
      <c r="D191" s="63">
        <f>D188+TIME(0,15,0)</f>
        <v>0.87499999999999889</v>
      </c>
      <c r="E191" s="64" t="s">
        <v>96</v>
      </c>
      <c r="F191" s="65">
        <f>F188+TIME(0,15,0)</f>
        <v>1.2395833333333341</v>
      </c>
      <c r="G191" s="66" t="s">
        <v>43</v>
      </c>
      <c r="H191" s="67">
        <f t="shared" si="297"/>
        <v>145</v>
      </c>
      <c r="I191" s="71" t="str">
        <f t="shared" ref="I191:BT191" si="464">IF(I$43&lt;$B191,"***",IF(I$43=$B191,0,IF(I$42=1,H191,H191+0.25)))</f>
        <v>***</v>
      </c>
      <c r="J191" s="68" t="str">
        <f t="shared" si="464"/>
        <v>***</v>
      </c>
      <c r="K191" s="68" t="str">
        <f t="shared" si="464"/>
        <v>***</v>
      </c>
      <c r="L191" s="68" t="str">
        <f t="shared" si="464"/>
        <v>***</v>
      </c>
      <c r="M191" s="68" t="str">
        <f t="shared" si="464"/>
        <v>***</v>
      </c>
      <c r="N191" s="68" t="str">
        <f t="shared" si="464"/>
        <v>***</v>
      </c>
      <c r="O191" s="68" t="str">
        <f t="shared" si="464"/>
        <v>***</v>
      </c>
      <c r="P191" s="68" t="str">
        <f t="shared" si="464"/>
        <v>***</v>
      </c>
      <c r="Q191" s="68" t="str">
        <f t="shared" si="464"/>
        <v>***</v>
      </c>
      <c r="R191" s="68" t="str">
        <f t="shared" si="464"/>
        <v>***</v>
      </c>
      <c r="S191" s="68" t="str">
        <f t="shared" si="464"/>
        <v>***</v>
      </c>
      <c r="T191" s="68" t="str">
        <f t="shared" si="464"/>
        <v>***</v>
      </c>
      <c r="U191" s="68" t="str">
        <f t="shared" si="464"/>
        <v>***</v>
      </c>
      <c r="V191" s="68" t="str">
        <f t="shared" si="464"/>
        <v>***</v>
      </c>
      <c r="W191" s="68" t="str">
        <f t="shared" si="464"/>
        <v>***</v>
      </c>
      <c r="X191" s="68" t="str">
        <f t="shared" si="464"/>
        <v>***</v>
      </c>
      <c r="Y191" s="68" t="str">
        <f t="shared" si="464"/>
        <v>***</v>
      </c>
      <c r="Z191" s="68" t="str">
        <f t="shared" si="464"/>
        <v>***</v>
      </c>
      <c r="AA191" s="68" t="str">
        <f t="shared" si="464"/>
        <v>***</v>
      </c>
      <c r="AB191" s="68" t="str">
        <f t="shared" si="464"/>
        <v>***</v>
      </c>
      <c r="AC191" s="68" t="str">
        <f t="shared" si="464"/>
        <v>***</v>
      </c>
      <c r="AD191" s="68" t="str">
        <f t="shared" si="464"/>
        <v>***</v>
      </c>
      <c r="AE191" s="68" t="str">
        <f t="shared" si="464"/>
        <v>***</v>
      </c>
      <c r="AF191" s="68" t="str">
        <f t="shared" si="464"/>
        <v>***</v>
      </c>
      <c r="AG191" s="68" t="str">
        <f t="shared" si="464"/>
        <v>***</v>
      </c>
      <c r="AH191" s="68" t="str">
        <f t="shared" si="464"/>
        <v>***</v>
      </c>
      <c r="AI191" s="68" t="str">
        <f t="shared" si="464"/>
        <v>***</v>
      </c>
      <c r="AJ191" s="68" t="str">
        <f t="shared" si="464"/>
        <v>***</v>
      </c>
      <c r="AK191" s="68" t="str">
        <f t="shared" si="464"/>
        <v>***</v>
      </c>
      <c r="AL191" s="68" t="str">
        <f t="shared" si="464"/>
        <v>***</v>
      </c>
      <c r="AM191" s="68" t="str">
        <f t="shared" si="464"/>
        <v>***</v>
      </c>
      <c r="AN191" s="68" t="str">
        <f t="shared" si="464"/>
        <v>***</v>
      </c>
      <c r="AO191" s="68" t="str">
        <f t="shared" si="464"/>
        <v>***</v>
      </c>
      <c r="AP191" s="68" t="str">
        <f t="shared" si="464"/>
        <v>***</v>
      </c>
      <c r="AQ191" s="68" t="str">
        <f t="shared" si="464"/>
        <v>***</v>
      </c>
      <c r="AR191" s="68" t="str">
        <f t="shared" si="464"/>
        <v>***</v>
      </c>
      <c r="AS191" s="68" t="str">
        <f t="shared" si="464"/>
        <v>***</v>
      </c>
      <c r="AT191" s="68" t="str">
        <f t="shared" si="464"/>
        <v>***</v>
      </c>
      <c r="AU191" s="68" t="str">
        <f t="shared" si="464"/>
        <v>***</v>
      </c>
      <c r="AV191" s="68" t="str">
        <f t="shared" si="464"/>
        <v>***</v>
      </c>
      <c r="AW191" s="68" t="str">
        <f t="shared" si="464"/>
        <v>***</v>
      </c>
      <c r="AX191" s="68" t="str">
        <f t="shared" si="464"/>
        <v>***</v>
      </c>
      <c r="AY191" s="68" t="str">
        <f t="shared" si="464"/>
        <v>***</v>
      </c>
      <c r="AZ191" s="68" t="str">
        <f t="shared" si="464"/>
        <v>***</v>
      </c>
      <c r="BA191" s="68" t="str">
        <f t="shared" si="464"/>
        <v>***</v>
      </c>
      <c r="BB191" s="68" t="str">
        <f t="shared" si="464"/>
        <v>***</v>
      </c>
      <c r="BC191" s="68" t="str">
        <f t="shared" si="464"/>
        <v>***</v>
      </c>
      <c r="BD191" s="68" t="str">
        <f t="shared" si="464"/>
        <v>***</v>
      </c>
      <c r="BE191" s="68">
        <f t="shared" si="464"/>
        <v>0</v>
      </c>
      <c r="BF191" s="68">
        <f t="shared" si="464"/>
        <v>0.25</v>
      </c>
      <c r="BG191" s="68">
        <f t="shared" si="464"/>
        <v>0.5</v>
      </c>
      <c r="BH191" s="68">
        <f t="shared" si="464"/>
        <v>0.75</v>
      </c>
      <c r="BI191" s="69">
        <f t="shared" si="464"/>
        <v>1</v>
      </c>
      <c r="BJ191" s="68">
        <f t="shared" si="464"/>
        <v>1</v>
      </c>
      <c r="BK191" s="68">
        <f t="shared" si="464"/>
        <v>1.25</v>
      </c>
      <c r="BL191" s="68">
        <f t="shared" si="464"/>
        <v>1.5</v>
      </c>
      <c r="BM191" s="68">
        <f t="shared" si="464"/>
        <v>1.75</v>
      </c>
      <c r="BN191" s="68">
        <f t="shared" si="464"/>
        <v>2</v>
      </c>
      <c r="BO191" s="68">
        <f t="shared" si="464"/>
        <v>2.25</v>
      </c>
      <c r="BP191" s="68">
        <f t="shared" si="464"/>
        <v>2.5</v>
      </c>
      <c r="BQ191" s="68">
        <f t="shared" si="464"/>
        <v>2.75</v>
      </c>
      <c r="BR191" s="68">
        <f t="shared" si="464"/>
        <v>3</v>
      </c>
      <c r="BS191" s="68">
        <f t="shared" si="464"/>
        <v>3.25</v>
      </c>
      <c r="BT191" s="68">
        <f t="shared" si="464"/>
        <v>3.5</v>
      </c>
      <c r="BU191" s="68">
        <f t="shared" ref="BU191:DA191" si="465">IF(BU$43&lt;$B191,"***",IF(BU$43=$B191,0,IF(BU$42=1,BT191,BT191+0.25)))</f>
        <v>3.75</v>
      </c>
      <c r="BV191" s="68">
        <f t="shared" si="465"/>
        <v>4</v>
      </c>
      <c r="BW191" s="68">
        <f t="shared" si="465"/>
        <v>4.25</v>
      </c>
      <c r="BX191" s="68">
        <f t="shared" si="465"/>
        <v>4.5</v>
      </c>
      <c r="BY191" s="68">
        <f t="shared" si="465"/>
        <v>4.75</v>
      </c>
      <c r="BZ191" s="68">
        <f t="shared" si="465"/>
        <v>5</v>
      </c>
      <c r="CA191" s="68">
        <f t="shared" si="465"/>
        <v>5.25</v>
      </c>
      <c r="CB191" s="68">
        <f t="shared" si="465"/>
        <v>5.25</v>
      </c>
      <c r="CC191" s="68">
        <f t="shared" si="465"/>
        <v>5.25</v>
      </c>
      <c r="CD191" s="68">
        <f t="shared" si="465"/>
        <v>5.5</v>
      </c>
      <c r="CE191" s="68">
        <f t="shared" si="465"/>
        <v>5.75</v>
      </c>
      <c r="CF191" s="68">
        <f t="shared" si="465"/>
        <v>6</v>
      </c>
      <c r="CG191" s="68">
        <f t="shared" si="465"/>
        <v>6.25</v>
      </c>
      <c r="CH191" s="68">
        <f t="shared" si="465"/>
        <v>6.5</v>
      </c>
      <c r="CI191" s="68">
        <f t="shared" si="465"/>
        <v>6.75</v>
      </c>
      <c r="CJ191" s="68">
        <f t="shared" si="465"/>
        <v>7</v>
      </c>
      <c r="CK191" s="68">
        <f t="shared" si="465"/>
        <v>7.25</v>
      </c>
      <c r="CL191" s="68">
        <f t="shared" si="465"/>
        <v>7.5</v>
      </c>
      <c r="CM191" s="68">
        <f t="shared" si="465"/>
        <v>7.75</v>
      </c>
      <c r="CN191" s="68">
        <f t="shared" si="465"/>
        <v>8</v>
      </c>
      <c r="CO191" s="68">
        <f t="shared" si="465"/>
        <v>8.25</v>
      </c>
      <c r="CP191" s="68">
        <f t="shared" si="465"/>
        <v>8.5</v>
      </c>
      <c r="CQ191" s="68">
        <f t="shared" si="465"/>
        <v>8.75</v>
      </c>
      <c r="CR191" s="68">
        <f t="shared" si="465"/>
        <v>9</v>
      </c>
      <c r="CS191" s="68">
        <f t="shared" si="465"/>
        <v>9.25</v>
      </c>
      <c r="CT191" s="68">
        <f t="shared" si="465"/>
        <v>9.5</v>
      </c>
      <c r="CU191" s="68">
        <f t="shared" si="465"/>
        <v>9.75</v>
      </c>
      <c r="CV191" s="68">
        <f t="shared" si="465"/>
        <v>10</v>
      </c>
      <c r="CW191" s="68">
        <f t="shared" si="465"/>
        <v>10.25</v>
      </c>
      <c r="CX191" s="68">
        <f t="shared" si="465"/>
        <v>10.5</v>
      </c>
      <c r="CY191" s="68">
        <f t="shared" si="465"/>
        <v>10.75</v>
      </c>
      <c r="CZ191" s="68">
        <f t="shared" si="465"/>
        <v>10.75</v>
      </c>
      <c r="DA191" s="68">
        <f t="shared" si="465"/>
        <v>10.75</v>
      </c>
      <c r="DB191" s="111"/>
    </row>
    <row r="192" spans="2:106" ht="14.1" customHeight="1">
      <c r="B192" s="31"/>
      <c r="C192" s="32"/>
      <c r="D192" s="33"/>
      <c r="E192" s="4"/>
      <c r="F192" s="34"/>
      <c r="G192" s="5" t="s">
        <v>32</v>
      </c>
      <c r="H192" s="35">
        <f t="shared" si="297"/>
        <v>146</v>
      </c>
      <c r="I192" s="54" t="str">
        <f t="shared" ref="I192:AN192" si="466">IF(I191="***","",IF(I191&gt;$G$45,INT((I191-$G$45)/0.25)*0.25,0))</f>
        <v/>
      </c>
      <c r="J192" s="30" t="str">
        <f t="shared" si="466"/>
        <v/>
      </c>
      <c r="K192" s="30" t="str">
        <f t="shared" si="466"/>
        <v/>
      </c>
      <c r="L192" s="30" t="str">
        <f t="shared" si="466"/>
        <v/>
      </c>
      <c r="M192" s="30" t="str">
        <f t="shared" si="466"/>
        <v/>
      </c>
      <c r="N192" s="30" t="str">
        <f t="shared" si="466"/>
        <v/>
      </c>
      <c r="O192" s="30" t="str">
        <f t="shared" si="466"/>
        <v/>
      </c>
      <c r="P192" s="30" t="str">
        <f t="shared" si="466"/>
        <v/>
      </c>
      <c r="Q192" s="30" t="str">
        <f t="shared" si="466"/>
        <v/>
      </c>
      <c r="R192" s="30" t="str">
        <f t="shared" si="466"/>
        <v/>
      </c>
      <c r="S192" s="30" t="str">
        <f t="shared" si="466"/>
        <v/>
      </c>
      <c r="T192" s="30" t="str">
        <f t="shared" si="466"/>
        <v/>
      </c>
      <c r="U192" s="30" t="str">
        <f t="shared" si="466"/>
        <v/>
      </c>
      <c r="V192" s="30" t="str">
        <f t="shared" si="466"/>
        <v/>
      </c>
      <c r="W192" s="30" t="str">
        <f t="shared" si="466"/>
        <v/>
      </c>
      <c r="X192" s="30" t="str">
        <f t="shared" si="466"/>
        <v/>
      </c>
      <c r="Y192" s="30" t="str">
        <f t="shared" si="466"/>
        <v/>
      </c>
      <c r="Z192" s="30" t="str">
        <f t="shared" si="466"/>
        <v/>
      </c>
      <c r="AA192" s="30" t="str">
        <f t="shared" si="466"/>
        <v/>
      </c>
      <c r="AB192" s="30" t="str">
        <f t="shared" si="466"/>
        <v/>
      </c>
      <c r="AC192" s="30" t="str">
        <f t="shared" si="466"/>
        <v/>
      </c>
      <c r="AD192" s="30" t="str">
        <f t="shared" si="466"/>
        <v/>
      </c>
      <c r="AE192" s="30" t="str">
        <f t="shared" si="466"/>
        <v/>
      </c>
      <c r="AF192" s="30" t="str">
        <f t="shared" si="466"/>
        <v/>
      </c>
      <c r="AG192" s="30" t="str">
        <f t="shared" si="466"/>
        <v/>
      </c>
      <c r="AH192" s="30" t="str">
        <f t="shared" si="466"/>
        <v/>
      </c>
      <c r="AI192" s="30" t="str">
        <f t="shared" si="466"/>
        <v/>
      </c>
      <c r="AJ192" s="30" t="str">
        <f t="shared" si="466"/>
        <v/>
      </c>
      <c r="AK192" s="30" t="str">
        <f t="shared" si="466"/>
        <v/>
      </c>
      <c r="AL192" s="30" t="str">
        <f t="shared" si="466"/>
        <v/>
      </c>
      <c r="AM192" s="30" t="str">
        <f t="shared" si="466"/>
        <v/>
      </c>
      <c r="AN192" s="30" t="str">
        <f t="shared" si="466"/>
        <v/>
      </c>
      <c r="AO192" s="30" t="str">
        <f t="shared" ref="AO192:BT192" si="467">IF(AO191="***","",IF(AO191&gt;$G$45,INT((AO191-$G$45)/0.25)*0.25,0))</f>
        <v/>
      </c>
      <c r="AP192" s="30" t="str">
        <f t="shared" si="467"/>
        <v/>
      </c>
      <c r="AQ192" s="30" t="str">
        <f t="shared" si="467"/>
        <v/>
      </c>
      <c r="AR192" s="30" t="str">
        <f t="shared" si="467"/>
        <v/>
      </c>
      <c r="AS192" s="30" t="str">
        <f t="shared" si="467"/>
        <v/>
      </c>
      <c r="AT192" s="30" t="str">
        <f t="shared" si="467"/>
        <v/>
      </c>
      <c r="AU192" s="30" t="str">
        <f t="shared" si="467"/>
        <v/>
      </c>
      <c r="AV192" s="30" t="str">
        <f t="shared" si="467"/>
        <v/>
      </c>
      <c r="AW192" s="30" t="str">
        <f t="shared" si="467"/>
        <v/>
      </c>
      <c r="AX192" s="30" t="str">
        <f t="shared" si="467"/>
        <v/>
      </c>
      <c r="AY192" s="30" t="str">
        <f t="shared" si="467"/>
        <v/>
      </c>
      <c r="AZ192" s="30" t="str">
        <f t="shared" si="467"/>
        <v/>
      </c>
      <c r="BA192" s="30" t="str">
        <f t="shared" si="467"/>
        <v/>
      </c>
      <c r="BB192" s="30" t="str">
        <f t="shared" si="467"/>
        <v/>
      </c>
      <c r="BC192" s="30" t="str">
        <f t="shared" si="467"/>
        <v/>
      </c>
      <c r="BD192" s="30" t="str">
        <f t="shared" si="467"/>
        <v/>
      </c>
      <c r="BE192" s="30">
        <f t="shared" si="467"/>
        <v>0</v>
      </c>
      <c r="BF192" s="30">
        <f t="shared" si="467"/>
        <v>0</v>
      </c>
      <c r="BG192" s="30">
        <f t="shared" si="467"/>
        <v>0</v>
      </c>
      <c r="BH192" s="30">
        <f t="shared" si="467"/>
        <v>0</v>
      </c>
      <c r="BI192" s="45">
        <f t="shared" si="467"/>
        <v>0</v>
      </c>
      <c r="BJ192" s="30">
        <f t="shared" si="467"/>
        <v>0</v>
      </c>
      <c r="BK192" s="30">
        <f t="shared" si="467"/>
        <v>0</v>
      </c>
      <c r="BL192" s="30">
        <f t="shared" si="467"/>
        <v>0</v>
      </c>
      <c r="BM192" s="30">
        <f t="shared" si="467"/>
        <v>0</v>
      </c>
      <c r="BN192" s="30">
        <f t="shared" si="467"/>
        <v>0</v>
      </c>
      <c r="BO192" s="30">
        <f t="shared" si="467"/>
        <v>0</v>
      </c>
      <c r="BP192" s="30">
        <f t="shared" si="467"/>
        <v>0</v>
      </c>
      <c r="BQ192" s="30">
        <f t="shared" si="467"/>
        <v>0</v>
      </c>
      <c r="BR192" s="30">
        <f t="shared" si="467"/>
        <v>0</v>
      </c>
      <c r="BS192" s="30">
        <f t="shared" si="467"/>
        <v>0</v>
      </c>
      <c r="BT192" s="30">
        <f t="shared" si="467"/>
        <v>0</v>
      </c>
      <c r="BU192" s="30">
        <f t="shared" ref="BU192:CZ192" si="468">IF(BU191="***","",IF(BU191&gt;$G$45,INT((BU191-$G$45)/0.25)*0.25,0))</f>
        <v>0</v>
      </c>
      <c r="BV192" s="30">
        <f t="shared" si="468"/>
        <v>0</v>
      </c>
      <c r="BW192" s="30">
        <f t="shared" si="468"/>
        <v>0</v>
      </c>
      <c r="BX192" s="30">
        <f t="shared" si="468"/>
        <v>0</v>
      </c>
      <c r="BY192" s="30">
        <f t="shared" si="468"/>
        <v>0</v>
      </c>
      <c r="BZ192" s="30">
        <f t="shared" si="468"/>
        <v>0</v>
      </c>
      <c r="CA192" s="30">
        <f t="shared" si="468"/>
        <v>0</v>
      </c>
      <c r="CB192" s="30">
        <f t="shared" si="468"/>
        <v>0</v>
      </c>
      <c r="CC192" s="30">
        <f t="shared" si="468"/>
        <v>0</v>
      </c>
      <c r="CD192" s="30">
        <f t="shared" si="468"/>
        <v>0</v>
      </c>
      <c r="CE192" s="30">
        <f t="shared" si="468"/>
        <v>0</v>
      </c>
      <c r="CF192" s="30">
        <f t="shared" si="468"/>
        <v>0</v>
      </c>
      <c r="CG192" s="30">
        <f t="shared" si="468"/>
        <v>0</v>
      </c>
      <c r="CH192" s="30">
        <f t="shared" si="468"/>
        <v>0</v>
      </c>
      <c r="CI192" s="30">
        <f t="shared" si="468"/>
        <v>0</v>
      </c>
      <c r="CJ192" s="30">
        <f t="shared" si="468"/>
        <v>0</v>
      </c>
      <c r="CK192" s="30">
        <f t="shared" si="468"/>
        <v>0</v>
      </c>
      <c r="CL192" s="30">
        <f t="shared" si="468"/>
        <v>0</v>
      </c>
      <c r="CM192" s="30">
        <f t="shared" si="468"/>
        <v>0</v>
      </c>
      <c r="CN192" s="30">
        <f t="shared" si="468"/>
        <v>0.25</v>
      </c>
      <c r="CO192" s="30">
        <f t="shared" si="468"/>
        <v>0.5</v>
      </c>
      <c r="CP192" s="30">
        <f t="shared" si="468"/>
        <v>0.75</v>
      </c>
      <c r="CQ192" s="30">
        <f t="shared" si="468"/>
        <v>1</v>
      </c>
      <c r="CR192" s="30">
        <f t="shared" si="468"/>
        <v>1.25</v>
      </c>
      <c r="CS192" s="30">
        <f t="shared" si="468"/>
        <v>1.5</v>
      </c>
      <c r="CT192" s="30">
        <f t="shared" si="468"/>
        <v>1.75</v>
      </c>
      <c r="CU192" s="30">
        <f t="shared" si="468"/>
        <v>2</v>
      </c>
      <c r="CV192" s="30">
        <f t="shared" si="468"/>
        <v>2.25</v>
      </c>
      <c r="CW192" s="30">
        <f t="shared" si="468"/>
        <v>2.5</v>
      </c>
      <c r="CX192" s="30">
        <f t="shared" si="468"/>
        <v>2.75</v>
      </c>
      <c r="CY192" s="30">
        <f t="shared" si="468"/>
        <v>3</v>
      </c>
      <c r="CZ192" s="30">
        <f t="shared" si="468"/>
        <v>3</v>
      </c>
      <c r="DA192" s="30">
        <f>IF(DA191="***","",IF(DA191&gt;$G$45,INT((DA191-$G$45)/0.25)*0.25,0))</f>
        <v>3</v>
      </c>
      <c r="DB192" s="109"/>
    </row>
    <row r="193" spans="2:106" ht="14.1" customHeight="1">
      <c r="B193" s="55"/>
      <c r="C193" s="56"/>
      <c r="D193" s="33"/>
      <c r="E193" s="4"/>
      <c r="F193" s="34"/>
      <c r="G193" s="57" t="s">
        <v>33</v>
      </c>
      <c r="H193" s="58">
        <f t="shared" ref="H193:H229" si="469">H192+1</f>
        <v>147</v>
      </c>
      <c r="I193" s="70" t="str">
        <f t="shared" ref="I193:AN193" si="470">IF(OR(I191=0,I191="***"),"",IF(I$43&lt;22.25,"",IF(I$43&gt;29,H193,SUM(H193,I191,-H191))))</f>
        <v/>
      </c>
      <c r="J193" s="59" t="str">
        <f t="shared" si="470"/>
        <v/>
      </c>
      <c r="K193" s="59" t="str">
        <f t="shared" si="470"/>
        <v/>
      </c>
      <c r="L193" s="59" t="str">
        <f t="shared" si="470"/>
        <v/>
      </c>
      <c r="M193" s="59" t="str">
        <f t="shared" si="470"/>
        <v/>
      </c>
      <c r="N193" s="59" t="str">
        <f t="shared" si="470"/>
        <v/>
      </c>
      <c r="O193" s="59" t="str">
        <f t="shared" si="470"/>
        <v/>
      </c>
      <c r="P193" s="59" t="str">
        <f t="shared" si="470"/>
        <v/>
      </c>
      <c r="Q193" s="59" t="str">
        <f t="shared" si="470"/>
        <v/>
      </c>
      <c r="R193" s="59" t="str">
        <f t="shared" si="470"/>
        <v/>
      </c>
      <c r="S193" s="59" t="str">
        <f t="shared" si="470"/>
        <v/>
      </c>
      <c r="T193" s="59" t="str">
        <f t="shared" si="470"/>
        <v/>
      </c>
      <c r="U193" s="59" t="str">
        <f t="shared" si="470"/>
        <v/>
      </c>
      <c r="V193" s="59" t="str">
        <f t="shared" si="470"/>
        <v/>
      </c>
      <c r="W193" s="59" t="str">
        <f t="shared" si="470"/>
        <v/>
      </c>
      <c r="X193" s="59" t="str">
        <f t="shared" si="470"/>
        <v/>
      </c>
      <c r="Y193" s="59" t="str">
        <f t="shared" si="470"/>
        <v/>
      </c>
      <c r="Z193" s="59" t="str">
        <f t="shared" si="470"/>
        <v/>
      </c>
      <c r="AA193" s="59" t="str">
        <f t="shared" si="470"/>
        <v/>
      </c>
      <c r="AB193" s="59" t="str">
        <f t="shared" si="470"/>
        <v/>
      </c>
      <c r="AC193" s="59" t="str">
        <f t="shared" si="470"/>
        <v/>
      </c>
      <c r="AD193" s="59" t="str">
        <f t="shared" si="470"/>
        <v/>
      </c>
      <c r="AE193" s="59" t="str">
        <f t="shared" si="470"/>
        <v/>
      </c>
      <c r="AF193" s="59" t="str">
        <f t="shared" si="470"/>
        <v/>
      </c>
      <c r="AG193" s="59" t="str">
        <f t="shared" si="470"/>
        <v/>
      </c>
      <c r="AH193" s="59" t="str">
        <f t="shared" si="470"/>
        <v/>
      </c>
      <c r="AI193" s="59" t="str">
        <f t="shared" si="470"/>
        <v/>
      </c>
      <c r="AJ193" s="59" t="str">
        <f t="shared" si="470"/>
        <v/>
      </c>
      <c r="AK193" s="59" t="str">
        <f t="shared" si="470"/>
        <v/>
      </c>
      <c r="AL193" s="59" t="str">
        <f t="shared" si="470"/>
        <v/>
      </c>
      <c r="AM193" s="59" t="str">
        <f t="shared" si="470"/>
        <v/>
      </c>
      <c r="AN193" s="59" t="str">
        <f t="shared" si="470"/>
        <v/>
      </c>
      <c r="AO193" s="59" t="str">
        <f t="shared" ref="AO193:BT193" si="471">IF(OR(AO191=0,AO191="***"),"",IF(AO$43&lt;22.25,"",IF(AO$43&gt;29,AN193,SUM(AN193,AO191,-AN191))))</f>
        <v/>
      </c>
      <c r="AP193" s="59" t="str">
        <f t="shared" si="471"/>
        <v/>
      </c>
      <c r="AQ193" s="59" t="str">
        <f t="shared" si="471"/>
        <v/>
      </c>
      <c r="AR193" s="59" t="str">
        <f t="shared" si="471"/>
        <v/>
      </c>
      <c r="AS193" s="59" t="str">
        <f t="shared" si="471"/>
        <v/>
      </c>
      <c r="AT193" s="59" t="str">
        <f t="shared" si="471"/>
        <v/>
      </c>
      <c r="AU193" s="59" t="str">
        <f t="shared" si="471"/>
        <v/>
      </c>
      <c r="AV193" s="59" t="str">
        <f t="shared" si="471"/>
        <v/>
      </c>
      <c r="AW193" s="59" t="str">
        <f t="shared" si="471"/>
        <v/>
      </c>
      <c r="AX193" s="59" t="str">
        <f t="shared" si="471"/>
        <v/>
      </c>
      <c r="AY193" s="59" t="str">
        <f t="shared" si="471"/>
        <v/>
      </c>
      <c r="AZ193" s="59" t="str">
        <f t="shared" si="471"/>
        <v/>
      </c>
      <c r="BA193" s="59" t="str">
        <f t="shared" si="471"/>
        <v/>
      </c>
      <c r="BB193" s="59" t="str">
        <f t="shared" si="471"/>
        <v/>
      </c>
      <c r="BC193" s="59" t="str">
        <f t="shared" si="471"/>
        <v/>
      </c>
      <c r="BD193" s="59" t="str">
        <f t="shared" si="471"/>
        <v/>
      </c>
      <c r="BE193" s="59" t="str">
        <f t="shared" si="471"/>
        <v/>
      </c>
      <c r="BF193" s="59" t="str">
        <f t="shared" si="471"/>
        <v/>
      </c>
      <c r="BG193" s="59" t="str">
        <f t="shared" si="471"/>
        <v/>
      </c>
      <c r="BH193" s="59" t="str">
        <f t="shared" si="471"/>
        <v/>
      </c>
      <c r="BI193" s="60" t="str">
        <f t="shared" si="471"/>
        <v/>
      </c>
      <c r="BJ193" s="59">
        <f t="shared" si="471"/>
        <v>0</v>
      </c>
      <c r="BK193" s="59">
        <f t="shared" si="471"/>
        <v>0.25</v>
      </c>
      <c r="BL193" s="59">
        <f t="shared" si="471"/>
        <v>0.5</v>
      </c>
      <c r="BM193" s="59">
        <f t="shared" si="471"/>
        <v>0.75</v>
      </c>
      <c r="BN193" s="59">
        <f t="shared" si="471"/>
        <v>1</v>
      </c>
      <c r="BO193" s="59">
        <f t="shared" si="471"/>
        <v>1.25</v>
      </c>
      <c r="BP193" s="59">
        <f t="shared" si="471"/>
        <v>1.5</v>
      </c>
      <c r="BQ193" s="59">
        <f t="shared" si="471"/>
        <v>1.75</v>
      </c>
      <c r="BR193" s="59">
        <f t="shared" si="471"/>
        <v>2</v>
      </c>
      <c r="BS193" s="59">
        <f t="shared" si="471"/>
        <v>2.25</v>
      </c>
      <c r="BT193" s="59">
        <f t="shared" si="471"/>
        <v>2.5</v>
      </c>
      <c r="BU193" s="59">
        <f t="shared" ref="BU193:DA193" si="472">IF(OR(BU191=0,BU191="***"),"",IF(BU$43&lt;22.25,"",IF(BU$43&gt;29,BT193,SUM(BT193,BU191,-BT191))))</f>
        <v>2.75</v>
      </c>
      <c r="BV193" s="59">
        <f t="shared" si="472"/>
        <v>3</v>
      </c>
      <c r="BW193" s="59">
        <f t="shared" si="472"/>
        <v>3.25</v>
      </c>
      <c r="BX193" s="59">
        <f t="shared" si="472"/>
        <v>3.5</v>
      </c>
      <c r="BY193" s="59">
        <f t="shared" si="472"/>
        <v>3.75</v>
      </c>
      <c r="BZ193" s="59">
        <f t="shared" si="472"/>
        <v>4</v>
      </c>
      <c r="CA193" s="59">
        <f t="shared" si="472"/>
        <v>4.25</v>
      </c>
      <c r="CB193" s="59">
        <f t="shared" si="472"/>
        <v>4.25</v>
      </c>
      <c r="CC193" s="59">
        <f t="shared" si="472"/>
        <v>4.25</v>
      </c>
      <c r="CD193" s="59">
        <f t="shared" si="472"/>
        <v>4.5</v>
      </c>
      <c r="CE193" s="59">
        <f t="shared" si="472"/>
        <v>4.75</v>
      </c>
      <c r="CF193" s="59">
        <f t="shared" si="472"/>
        <v>5</v>
      </c>
      <c r="CG193" s="59">
        <f t="shared" si="472"/>
        <v>5.25</v>
      </c>
      <c r="CH193" s="59">
        <f t="shared" si="472"/>
        <v>5.5</v>
      </c>
      <c r="CI193" s="59">
        <f t="shared" si="472"/>
        <v>5.75</v>
      </c>
      <c r="CJ193" s="59">
        <f t="shared" si="472"/>
        <v>6</v>
      </c>
      <c r="CK193" s="59">
        <f t="shared" si="472"/>
        <v>6.25</v>
      </c>
      <c r="CL193" s="59">
        <f t="shared" si="472"/>
        <v>6.25</v>
      </c>
      <c r="CM193" s="59">
        <f t="shared" si="472"/>
        <v>6.25</v>
      </c>
      <c r="CN193" s="59">
        <f t="shared" si="472"/>
        <v>6.25</v>
      </c>
      <c r="CO193" s="59">
        <f t="shared" si="472"/>
        <v>6.25</v>
      </c>
      <c r="CP193" s="59">
        <f t="shared" si="472"/>
        <v>6.25</v>
      </c>
      <c r="CQ193" s="59">
        <f t="shared" si="472"/>
        <v>6.25</v>
      </c>
      <c r="CR193" s="59">
        <f t="shared" si="472"/>
        <v>6.25</v>
      </c>
      <c r="CS193" s="59">
        <f t="shared" si="472"/>
        <v>6.25</v>
      </c>
      <c r="CT193" s="59">
        <f t="shared" si="472"/>
        <v>6.25</v>
      </c>
      <c r="CU193" s="59">
        <f t="shared" si="472"/>
        <v>6.25</v>
      </c>
      <c r="CV193" s="59">
        <f t="shared" si="472"/>
        <v>6.25</v>
      </c>
      <c r="CW193" s="59">
        <f t="shared" si="472"/>
        <v>6.25</v>
      </c>
      <c r="CX193" s="59">
        <f t="shared" si="472"/>
        <v>6.25</v>
      </c>
      <c r="CY193" s="59">
        <f t="shared" si="472"/>
        <v>6.25</v>
      </c>
      <c r="CZ193" s="59">
        <f t="shared" si="472"/>
        <v>6.25</v>
      </c>
      <c r="DA193" s="59">
        <f t="shared" si="472"/>
        <v>6.25</v>
      </c>
      <c r="DB193" s="110"/>
    </row>
    <row r="194" spans="2:106" ht="14.1" customHeight="1">
      <c r="B194" s="61">
        <f>ROUND((DAY(D194)*24*60+HOUR(D194)*60+MINUTE(D194))/60,2)</f>
        <v>21.25</v>
      </c>
      <c r="C194" s="62">
        <f>ROUND((DAY(F194)*24*60+HOUR(F194)*60+MINUTE(F194))/60,2)</f>
        <v>30</v>
      </c>
      <c r="D194" s="63">
        <f>D191+TIME(0,15,0)</f>
        <v>0.88541666666666552</v>
      </c>
      <c r="E194" s="64" t="s">
        <v>96</v>
      </c>
      <c r="F194" s="65">
        <f>F191+TIME(0,15,0)</f>
        <v>1.2500000000000009</v>
      </c>
      <c r="G194" s="66" t="s">
        <v>43</v>
      </c>
      <c r="H194" s="67">
        <f t="shared" si="469"/>
        <v>148</v>
      </c>
      <c r="I194" s="71" t="str">
        <f t="shared" ref="I194:BT194" si="473">IF(I$43&lt;$B194,"***",IF(I$43=$B194,0,IF(I$42=1,H194,H194+0.25)))</f>
        <v>***</v>
      </c>
      <c r="J194" s="68" t="str">
        <f t="shared" si="473"/>
        <v>***</v>
      </c>
      <c r="K194" s="68" t="str">
        <f t="shared" si="473"/>
        <v>***</v>
      </c>
      <c r="L194" s="68" t="str">
        <f t="shared" si="473"/>
        <v>***</v>
      </c>
      <c r="M194" s="68" t="str">
        <f t="shared" si="473"/>
        <v>***</v>
      </c>
      <c r="N194" s="68" t="str">
        <f t="shared" si="473"/>
        <v>***</v>
      </c>
      <c r="O194" s="68" t="str">
        <f t="shared" si="473"/>
        <v>***</v>
      </c>
      <c r="P194" s="68" t="str">
        <f t="shared" si="473"/>
        <v>***</v>
      </c>
      <c r="Q194" s="68" t="str">
        <f t="shared" si="473"/>
        <v>***</v>
      </c>
      <c r="R194" s="68" t="str">
        <f t="shared" si="473"/>
        <v>***</v>
      </c>
      <c r="S194" s="68" t="str">
        <f t="shared" si="473"/>
        <v>***</v>
      </c>
      <c r="T194" s="68" t="str">
        <f t="shared" si="473"/>
        <v>***</v>
      </c>
      <c r="U194" s="68" t="str">
        <f t="shared" si="473"/>
        <v>***</v>
      </c>
      <c r="V194" s="68" t="str">
        <f t="shared" si="473"/>
        <v>***</v>
      </c>
      <c r="W194" s="68" t="str">
        <f t="shared" si="473"/>
        <v>***</v>
      </c>
      <c r="X194" s="68" t="str">
        <f t="shared" si="473"/>
        <v>***</v>
      </c>
      <c r="Y194" s="68" t="str">
        <f t="shared" si="473"/>
        <v>***</v>
      </c>
      <c r="Z194" s="68" t="str">
        <f t="shared" si="473"/>
        <v>***</v>
      </c>
      <c r="AA194" s="68" t="str">
        <f t="shared" si="473"/>
        <v>***</v>
      </c>
      <c r="AB194" s="68" t="str">
        <f t="shared" si="473"/>
        <v>***</v>
      </c>
      <c r="AC194" s="68" t="str">
        <f t="shared" si="473"/>
        <v>***</v>
      </c>
      <c r="AD194" s="68" t="str">
        <f t="shared" si="473"/>
        <v>***</v>
      </c>
      <c r="AE194" s="68" t="str">
        <f t="shared" si="473"/>
        <v>***</v>
      </c>
      <c r="AF194" s="68" t="str">
        <f t="shared" si="473"/>
        <v>***</v>
      </c>
      <c r="AG194" s="68" t="str">
        <f t="shared" si="473"/>
        <v>***</v>
      </c>
      <c r="AH194" s="68" t="str">
        <f t="shared" si="473"/>
        <v>***</v>
      </c>
      <c r="AI194" s="68" t="str">
        <f t="shared" si="473"/>
        <v>***</v>
      </c>
      <c r="AJ194" s="68" t="str">
        <f t="shared" si="473"/>
        <v>***</v>
      </c>
      <c r="AK194" s="68" t="str">
        <f t="shared" si="473"/>
        <v>***</v>
      </c>
      <c r="AL194" s="68" t="str">
        <f t="shared" si="473"/>
        <v>***</v>
      </c>
      <c r="AM194" s="68" t="str">
        <f t="shared" si="473"/>
        <v>***</v>
      </c>
      <c r="AN194" s="68" t="str">
        <f t="shared" si="473"/>
        <v>***</v>
      </c>
      <c r="AO194" s="68" t="str">
        <f t="shared" si="473"/>
        <v>***</v>
      </c>
      <c r="AP194" s="68" t="str">
        <f t="shared" si="473"/>
        <v>***</v>
      </c>
      <c r="AQ194" s="68" t="str">
        <f t="shared" si="473"/>
        <v>***</v>
      </c>
      <c r="AR194" s="68" t="str">
        <f t="shared" si="473"/>
        <v>***</v>
      </c>
      <c r="AS194" s="68" t="str">
        <f t="shared" si="473"/>
        <v>***</v>
      </c>
      <c r="AT194" s="68" t="str">
        <f t="shared" si="473"/>
        <v>***</v>
      </c>
      <c r="AU194" s="68" t="str">
        <f t="shared" si="473"/>
        <v>***</v>
      </c>
      <c r="AV194" s="68" t="str">
        <f t="shared" si="473"/>
        <v>***</v>
      </c>
      <c r="AW194" s="68" t="str">
        <f t="shared" si="473"/>
        <v>***</v>
      </c>
      <c r="AX194" s="68" t="str">
        <f t="shared" si="473"/>
        <v>***</v>
      </c>
      <c r="AY194" s="68" t="str">
        <f t="shared" si="473"/>
        <v>***</v>
      </c>
      <c r="AZ194" s="68" t="str">
        <f t="shared" si="473"/>
        <v>***</v>
      </c>
      <c r="BA194" s="68" t="str">
        <f t="shared" si="473"/>
        <v>***</v>
      </c>
      <c r="BB194" s="68" t="str">
        <f t="shared" si="473"/>
        <v>***</v>
      </c>
      <c r="BC194" s="68" t="str">
        <f t="shared" si="473"/>
        <v>***</v>
      </c>
      <c r="BD194" s="68" t="str">
        <f t="shared" si="473"/>
        <v>***</v>
      </c>
      <c r="BE194" s="68" t="str">
        <f t="shared" si="473"/>
        <v>***</v>
      </c>
      <c r="BF194" s="68">
        <f t="shared" si="473"/>
        <v>0</v>
      </c>
      <c r="BG194" s="68">
        <f t="shared" si="473"/>
        <v>0.25</v>
      </c>
      <c r="BH194" s="68">
        <f t="shared" si="473"/>
        <v>0.5</v>
      </c>
      <c r="BI194" s="69">
        <f t="shared" si="473"/>
        <v>0.75</v>
      </c>
      <c r="BJ194" s="68">
        <f t="shared" si="473"/>
        <v>0.75</v>
      </c>
      <c r="BK194" s="68">
        <f t="shared" si="473"/>
        <v>1</v>
      </c>
      <c r="BL194" s="68">
        <f t="shared" si="473"/>
        <v>1.25</v>
      </c>
      <c r="BM194" s="68">
        <f t="shared" si="473"/>
        <v>1.5</v>
      </c>
      <c r="BN194" s="68">
        <f t="shared" si="473"/>
        <v>1.75</v>
      </c>
      <c r="BO194" s="68">
        <f t="shared" si="473"/>
        <v>2</v>
      </c>
      <c r="BP194" s="68">
        <f t="shared" si="473"/>
        <v>2.25</v>
      </c>
      <c r="BQ194" s="68">
        <f t="shared" si="473"/>
        <v>2.5</v>
      </c>
      <c r="BR194" s="68">
        <f t="shared" si="473"/>
        <v>2.75</v>
      </c>
      <c r="BS194" s="68">
        <f t="shared" si="473"/>
        <v>3</v>
      </c>
      <c r="BT194" s="68">
        <f t="shared" si="473"/>
        <v>3.25</v>
      </c>
      <c r="BU194" s="68">
        <f t="shared" ref="BU194:DA194" si="474">IF(BU$43&lt;$B194,"***",IF(BU$43=$B194,0,IF(BU$42=1,BT194,BT194+0.25)))</f>
        <v>3.5</v>
      </c>
      <c r="BV194" s="68">
        <f t="shared" si="474"/>
        <v>3.75</v>
      </c>
      <c r="BW194" s="68">
        <f t="shared" si="474"/>
        <v>4</v>
      </c>
      <c r="BX194" s="68">
        <f t="shared" si="474"/>
        <v>4.25</v>
      </c>
      <c r="BY194" s="68">
        <f t="shared" si="474"/>
        <v>4.5</v>
      </c>
      <c r="BZ194" s="68">
        <f t="shared" si="474"/>
        <v>4.75</v>
      </c>
      <c r="CA194" s="68">
        <f t="shared" si="474"/>
        <v>5</v>
      </c>
      <c r="CB194" s="68">
        <f t="shared" si="474"/>
        <v>5</v>
      </c>
      <c r="CC194" s="68">
        <f t="shared" si="474"/>
        <v>5</v>
      </c>
      <c r="CD194" s="68">
        <f t="shared" si="474"/>
        <v>5.25</v>
      </c>
      <c r="CE194" s="68">
        <f t="shared" si="474"/>
        <v>5.5</v>
      </c>
      <c r="CF194" s="68">
        <f t="shared" si="474"/>
        <v>5.75</v>
      </c>
      <c r="CG194" s="68">
        <f t="shared" si="474"/>
        <v>6</v>
      </c>
      <c r="CH194" s="68">
        <f t="shared" si="474"/>
        <v>6.25</v>
      </c>
      <c r="CI194" s="68">
        <f t="shared" si="474"/>
        <v>6.5</v>
      </c>
      <c r="CJ194" s="68">
        <f t="shared" si="474"/>
        <v>6.75</v>
      </c>
      <c r="CK194" s="68">
        <f t="shared" si="474"/>
        <v>7</v>
      </c>
      <c r="CL194" s="68">
        <f t="shared" si="474"/>
        <v>7.25</v>
      </c>
      <c r="CM194" s="68">
        <f t="shared" si="474"/>
        <v>7.5</v>
      </c>
      <c r="CN194" s="68">
        <f t="shared" si="474"/>
        <v>7.75</v>
      </c>
      <c r="CO194" s="68">
        <f t="shared" si="474"/>
        <v>8</v>
      </c>
      <c r="CP194" s="68">
        <f t="shared" si="474"/>
        <v>8.25</v>
      </c>
      <c r="CQ194" s="68">
        <f t="shared" si="474"/>
        <v>8.5</v>
      </c>
      <c r="CR194" s="68">
        <f t="shared" si="474"/>
        <v>8.75</v>
      </c>
      <c r="CS194" s="68">
        <f t="shared" si="474"/>
        <v>9</v>
      </c>
      <c r="CT194" s="68">
        <f t="shared" si="474"/>
        <v>9.25</v>
      </c>
      <c r="CU194" s="68">
        <f t="shared" si="474"/>
        <v>9.5</v>
      </c>
      <c r="CV194" s="68">
        <f t="shared" si="474"/>
        <v>9.75</v>
      </c>
      <c r="CW194" s="68">
        <f t="shared" si="474"/>
        <v>10</v>
      </c>
      <c r="CX194" s="68">
        <f t="shared" si="474"/>
        <v>10.25</v>
      </c>
      <c r="CY194" s="68">
        <f t="shared" si="474"/>
        <v>10.5</v>
      </c>
      <c r="CZ194" s="68">
        <f t="shared" si="474"/>
        <v>10.5</v>
      </c>
      <c r="DA194" s="68">
        <f t="shared" si="474"/>
        <v>10.5</v>
      </c>
      <c r="DB194" s="111"/>
    </row>
    <row r="195" spans="2:106" ht="14.1" customHeight="1">
      <c r="B195" s="31"/>
      <c r="C195" s="32"/>
      <c r="D195" s="33"/>
      <c r="E195" s="4"/>
      <c r="F195" s="34"/>
      <c r="G195" s="5" t="s">
        <v>32</v>
      </c>
      <c r="H195" s="35">
        <f t="shared" si="469"/>
        <v>149</v>
      </c>
      <c r="I195" s="54" t="str">
        <f t="shared" ref="I195:AN195" si="475">IF(I194="***","",IF(I194&gt;$G$45,INT((I194-$G$45)/0.25)*0.25,0))</f>
        <v/>
      </c>
      <c r="J195" s="30" t="str">
        <f t="shared" si="475"/>
        <v/>
      </c>
      <c r="K195" s="30" t="str">
        <f t="shared" si="475"/>
        <v/>
      </c>
      <c r="L195" s="30" t="str">
        <f t="shared" si="475"/>
        <v/>
      </c>
      <c r="M195" s="30" t="str">
        <f t="shared" si="475"/>
        <v/>
      </c>
      <c r="N195" s="30" t="str">
        <f t="shared" si="475"/>
        <v/>
      </c>
      <c r="O195" s="30" t="str">
        <f t="shared" si="475"/>
        <v/>
      </c>
      <c r="P195" s="30" t="str">
        <f t="shared" si="475"/>
        <v/>
      </c>
      <c r="Q195" s="30" t="str">
        <f t="shared" si="475"/>
        <v/>
      </c>
      <c r="R195" s="30" t="str">
        <f t="shared" si="475"/>
        <v/>
      </c>
      <c r="S195" s="30" t="str">
        <f t="shared" si="475"/>
        <v/>
      </c>
      <c r="T195" s="30" t="str">
        <f t="shared" si="475"/>
        <v/>
      </c>
      <c r="U195" s="30" t="str">
        <f t="shared" si="475"/>
        <v/>
      </c>
      <c r="V195" s="30" t="str">
        <f t="shared" si="475"/>
        <v/>
      </c>
      <c r="W195" s="30" t="str">
        <f t="shared" si="475"/>
        <v/>
      </c>
      <c r="X195" s="30" t="str">
        <f t="shared" si="475"/>
        <v/>
      </c>
      <c r="Y195" s="30" t="str">
        <f t="shared" si="475"/>
        <v/>
      </c>
      <c r="Z195" s="30" t="str">
        <f t="shared" si="475"/>
        <v/>
      </c>
      <c r="AA195" s="30" t="str">
        <f t="shared" si="475"/>
        <v/>
      </c>
      <c r="AB195" s="30" t="str">
        <f t="shared" si="475"/>
        <v/>
      </c>
      <c r="AC195" s="30" t="str">
        <f t="shared" si="475"/>
        <v/>
      </c>
      <c r="AD195" s="30" t="str">
        <f t="shared" si="475"/>
        <v/>
      </c>
      <c r="AE195" s="30" t="str">
        <f t="shared" si="475"/>
        <v/>
      </c>
      <c r="AF195" s="30" t="str">
        <f t="shared" si="475"/>
        <v/>
      </c>
      <c r="AG195" s="30" t="str">
        <f t="shared" si="475"/>
        <v/>
      </c>
      <c r="AH195" s="30" t="str">
        <f t="shared" si="475"/>
        <v/>
      </c>
      <c r="AI195" s="30" t="str">
        <f t="shared" si="475"/>
        <v/>
      </c>
      <c r="AJ195" s="30" t="str">
        <f t="shared" si="475"/>
        <v/>
      </c>
      <c r="AK195" s="30" t="str">
        <f t="shared" si="475"/>
        <v/>
      </c>
      <c r="AL195" s="30" t="str">
        <f t="shared" si="475"/>
        <v/>
      </c>
      <c r="AM195" s="30" t="str">
        <f t="shared" si="475"/>
        <v/>
      </c>
      <c r="AN195" s="30" t="str">
        <f t="shared" si="475"/>
        <v/>
      </c>
      <c r="AO195" s="30" t="str">
        <f t="shared" ref="AO195:BT195" si="476">IF(AO194="***","",IF(AO194&gt;$G$45,INT((AO194-$G$45)/0.25)*0.25,0))</f>
        <v/>
      </c>
      <c r="AP195" s="30" t="str">
        <f t="shared" si="476"/>
        <v/>
      </c>
      <c r="AQ195" s="30" t="str">
        <f t="shared" si="476"/>
        <v/>
      </c>
      <c r="AR195" s="30" t="str">
        <f t="shared" si="476"/>
        <v/>
      </c>
      <c r="AS195" s="30" t="str">
        <f t="shared" si="476"/>
        <v/>
      </c>
      <c r="AT195" s="30" t="str">
        <f t="shared" si="476"/>
        <v/>
      </c>
      <c r="AU195" s="30" t="str">
        <f t="shared" si="476"/>
        <v/>
      </c>
      <c r="AV195" s="30" t="str">
        <f t="shared" si="476"/>
        <v/>
      </c>
      <c r="AW195" s="30" t="str">
        <f t="shared" si="476"/>
        <v/>
      </c>
      <c r="AX195" s="30" t="str">
        <f t="shared" si="476"/>
        <v/>
      </c>
      <c r="AY195" s="30" t="str">
        <f t="shared" si="476"/>
        <v/>
      </c>
      <c r="AZ195" s="30" t="str">
        <f t="shared" si="476"/>
        <v/>
      </c>
      <c r="BA195" s="30" t="str">
        <f t="shared" si="476"/>
        <v/>
      </c>
      <c r="BB195" s="30" t="str">
        <f t="shared" si="476"/>
        <v/>
      </c>
      <c r="BC195" s="30" t="str">
        <f t="shared" si="476"/>
        <v/>
      </c>
      <c r="BD195" s="30" t="str">
        <f t="shared" si="476"/>
        <v/>
      </c>
      <c r="BE195" s="30" t="str">
        <f t="shared" si="476"/>
        <v/>
      </c>
      <c r="BF195" s="30">
        <f t="shared" si="476"/>
        <v>0</v>
      </c>
      <c r="BG195" s="30">
        <f t="shared" si="476"/>
        <v>0</v>
      </c>
      <c r="BH195" s="30">
        <f t="shared" si="476"/>
        <v>0</v>
      </c>
      <c r="BI195" s="45">
        <f t="shared" si="476"/>
        <v>0</v>
      </c>
      <c r="BJ195" s="30">
        <f t="shared" si="476"/>
        <v>0</v>
      </c>
      <c r="BK195" s="30">
        <f t="shared" si="476"/>
        <v>0</v>
      </c>
      <c r="BL195" s="30">
        <f t="shared" si="476"/>
        <v>0</v>
      </c>
      <c r="BM195" s="30">
        <f t="shared" si="476"/>
        <v>0</v>
      </c>
      <c r="BN195" s="30">
        <f t="shared" si="476"/>
        <v>0</v>
      </c>
      <c r="BO195" s="30">
        <f t="shared" si="476"/>
        <v>0</v>
      </c>
      <c r="BP195" s="30">
        <f t="shared" si="476"/>
        <v>0</v>
      </c>
      <c r="BQ195" s="30">
        <f t="shared" si="476"/>
        <v>0</v>
      </c>
      <c r="BR195" s="30">
        <f t="shared" si="476"/>
        <v>0</v>
      </c>
      <c r="BS195" s="30">
        <f t="shared" si="476"/>
        <v>0</v>
      </c>
      <c r="BT195" s="30">
        <f t="shared" si="476"/>
        <v>0</v>
      </c>
      <c r="BU195" s="30">
        <f t="shared" ref="BU195:CZ195" si="477">IF(BU194="***","",IF(BU194&gt;$G$45,INT((BU194-$G$45)/0.25)*0.25,0))</f>
        <v>0</v>
      </c>
      <c r="BV195" s="30">
        <f t="shared" si="477"/>
        <v>0</v>
      </c>
      <c r="BW195" s="30">
        <f t="shared" si="477"/>
        <v>0</v>
      </c>
      <c r="BX195" s="30">
        <f t="shared" si="477"/>
        <v>0</v>
      </c>
      <c r="BY195" s="30">
        <f t="shared" si="477"/>
        <v>0</v>
      </c>
      <c r="BZ195" s="30">
        <f t="shared" si="477"/>
        <v>0</v>
      </c>
      <c r="CA195" s="30">
        <f t="shared" si="477"/>
        <v>0</v>
      </c>
      <c r="CB195" s="30">
        <f t="shared" si="477"/>
        <v>0</v>
      </c>
      <c r="CC195" s="30">
        <f t="shared" si="477"/>
        <v>0</v>
      </c>
      <c r="CD195" s="30">
        <f t="shared" si="477"/>
        <v>0</v>
      </c>
      <c r="CE195" s="30">
        <f t="shared" si="477"/>
        <v>0</v>
      </c>
      <c r="CF195" s="30">
        <f t="shared" si="477"/>
        <v>0</v>
      </c>
      <c r="CG195" s="30">
        <f t="shared" si="477"/>
        <v>0</v>
      </c>
      <c r="CH195" s="30">
        <f t="shared" si="477"/>
        <v>0</v>
      </c>
      <c r="CI195" s="30">
        <f t="shared" si="477"/>
        <v>0</v>
      </c>
      <c r="CJ195" s="30">
        <f t="shared" si="477"/>
        <v>0</v>
      </c>
      <c r="CK195" s="30">
        <f t="shared" si="477"/>
        <v>0</v>
      </c>
      <c r="CL195" s="30">
        <f t="shared" si="477"/>
        <v>0</v>
      </c>
      <c r="CM195" s="30">
        <f t="shared" si="477"/>
        <v>0</v>
      </c>
      <c r="CN195" s="30">
        <f t="shared" si="477"/>
        <v>0</v>
      </c>
      <c r="CO195" s="30">
        <f t="shared" si="477"/>
        <v>0.25</v>
      </c>
      <c r="CP195" s="30">
        <f t="shared" si="477"/>
        <v>0.5</v>
      </c>
      <c r="CQ195" s="30">
        <f t="shared" si="477"/>
        <v>0.75</v>
      </c>
      <c r="CR195" s="30">
        <f t="shared" si="477"/>
        <v>1</v>
      </c>
      <c r="CS195" s="30">
        <f t="shared" si="477"/>
        <v>1.25</v>
      </c>
      <c r="CT195" s="30">
        <f t="shared" si="477"/>
        <v>1.5</v>
      </c>
      <c r="CU195" s="30">
        <f t="shared" si="477"/>
        <v>1.75</v>
      </c>
      <c r="CV195" s="30">
        <f t="shared" si="477"/>
        <v>2</v>
      </c>
      <c r="CW195" s="30">
        <f t="shared" si="477"/>
        <v>2.25</v>
      </c>
      <c r="CX195" s="30">
        <f t="shared" si="477"/>
        <v>2.5</v>
      </c>
      <c r="CY195" s="30">
        <f t="shared" si="477"/>
        <v>2.75</v>
      </c>
      <c r="CZ195" s="30">
        <f t="shared" si="477"/>
        <v>2.75</v>
      </c>
      <c r="DA195" s="30">
        <f>IF(DA194="***","",IF(DA194&gt;$G$45,INT((DA194-$G$45)/0.25)*0.25,0))</f>
        <v>2.75</v>
      </c>
      <c r="DB195" s="109"/>
    </row>
    <row r="196" spans="2:106" ht="14.1" customHeight="1">
      <c r="B196" s="55"/>
      <c r="C196" s="56"/>
      <c r="D196" s="33"/>
      <c r="E196" s="4"/>
      <c r="F196" s="34"/>
      <c r="G196" s="57" t="s">
        <v>33</v>
      </c>
      <c r="H196" s="58">
        <f t="shared" si="469"/>
        <v>150</v>
      </c>
      <c r="I196" s="70" t="str">
        <f t="shared" ref="I196:AN196" si="478">IF(OR(I194=0,I194="***"),"",IF(I$43&lt;22.25,"",IF(I$43&gt;29,H196,SUM(H196,I194,-H194))))</f>
        <v/>
      </c>
      <c r="J196" s="59" t="str">
        <f t="shared" si="478"/>
        <v/>
      </c>
      <c r="K196" s="59" t="str">
        <f t="shared" si="478"/>
        <v/>
      </c>
      <c r="L196" s="59" t="str">
        <f t="shared" si="478"/>
        <v/>
      </c>
      <c r="M196" s="59" t="str">
        <f t="shared" si="478"/>
        <v/>
      </c>
      <c r="N196" s="59" t="str">
        <f t="shared" si="478"/>
        <v/>
      </c>
      <c r="O196" s="59" t="str">
        <f t="shared" si="478"/>
        <v/>
      </c>
      <c r="P196" s="59" t="str">
        <f t="shared" si="478"/>
        <v/>
      </c>
      <c r="Q196" s="59" t="str">
        <f t="shared" si="478"/>
        <v/>
      </c>
      <c r="R196" s="59" t="str">
        <f t="shared" si="478"/>
        <v/>
      </c>
      <c r="S196" s="59" t="str">
        <f t="shared" si="478"/>
        <v/>
      </c>
      <c r="T196" s="59" t="str">
        <f t="shared" si="478"/>
        <v/>
      </c>
      <c r="U196" s="59" t="str">
        <f t="shared" si="478"/>
        <v/>
      </c>
      <c r="V196" s="59" t="str">
        <f t="shared" si="478"/>
        <v/>
      </c>
      <c r="W196" s="59" t="str">
        <f t="shared" si="478"/>
        <v/>
      </c>
      <c r="X196" s="59" t="str">
        <f t="shared" si="478"/>
        <v/>
      </c>
      <c r="Y196" s="59" t="str">
        <f t="shared" si="478"/>
        <v/>
      </c>
      <c r="Z196" s="59" t="str">
        <f t="shared" si="478"/>
        <v/>
      </c>
      <c r="AA196" s="59" t="str">
        <f t="shared" si="478"/>
        <v/>
      </c>
      <c r="AB196" s="59" t="str">
        <f t="shared" si="478"/>
        <v/>
      </c>
      <c r="AC196" s="59" t="str">
        <f t="shared" si="478"/>
        <v/>
      </c>
      <c r="AD196" s="59" t="str">
        <f t="shared" si="478"/>
        <v/>
      </c>
      <c r="AE196" s="59" t="str">
        <f t="shared" si="478"/>
        <v/>
      </c>
      <c r="AF196" s="59" t="str">
        <f t="shared" si="478"/>
        <v/>
      </c>
      <c r="AG196" s="59" t="str">
        <f t="shared" si="478"/>
        <v/>
      </c>
      <c r="AH196" s="59" t="str">
        <f t="shared" si="478"/>
        <v/>
      </c>
      <c r="AI196" s="59" t="str">
        <f t="shared" si="478"/>
        <v/>
      </c>
      <c r="AJ196" s="59" t="str">
        <f t="shared" si="478"/>
        <v/>
      </c>
      <c r="AK196" s="59" t="str">
        <f t="shared" si="478"/>
        <v/>
      </c>
      <c r="AL196" s="59" t="str">
        <f t="shared" si="478"/>
        <v/>
      </c>
      <c r="AM196" s="59" t="str">
        <f t="shared" si="478"/>
        <v/>
      </c>
      <c r="AN196" s="59" t="str">
        <f t="shared" si="478"/>
        <v/>
      </c>
      <c r="AO196" s="59" t="str">
        <f t="shared" ref="AO196:BT196" si="479">IF(OR(AO194=0,AO194="***"),"",IF(AO$43&lt;22.25,"",IF(AO$43&gt;29,AN196,SUM(AN196,AO194,-AN194))))</f>
        <v/>
      </c>
      <c r="AP196" s="59" t="str">
        <f t="shared" si="479"/>
        <v/>
      </c>
      <c r="AQ196" s="59" t="str">
        <f t="shared" si="479"/>
        <v/>
      </c>
      <c r="AR196" s="59" t="str">
        <f t="shared" si="479"/>
        <v/>
      </c>
      <c r="AS196" s="59" t="str">
        <f t="shared" si="479"/>
        <v/>
      </c>
      <c r="AT196" s="59" t="str">
        <f t="shared" si="479"/>
        <v/>
      </c>
      <c r="AU196" s="59" t="str">
        <f t="shared" si="479"/>
        <v/>
      </c>
      <c r="AV196" s="59" t="str">
        <f t="shared" si="479"/>
        <v/>
      </c>
      <c r="AW196" s="59" t="str">
        <f t="shared" si="479"/>
        <v/>
      </c>
      <c r="AX196" s="59" t="str">
        <f t="shared" si="479"/>
        <v/>
      </c>
      <c r="AY196" s="59" t="str">
        <f t="shared" si="479"/>
        <v/>
      </c>
      <c r="AZ196" s="59" t="str">
        <f t="shared" si="479"/>
        <v/>
      </c>
      <c r="BA196" s="59" t="str">
        <f t="shared" si="479"/>
        <v/>
      </c>
      <c r="BB196" s="59" t="str">
        <f t="shared" si="479"/>
        <v/>
      </c>
      <c r="BC196" s="59" t="str">
        <f t="shared" si="479"/>
        <v/>
      </c>
      <c r="BD196" s="59" t="str">
        <f t="shared" si="479"/>
        <v/>
      </c>
      <c r="BE196" s="59" t="str">
        <f t="shared" si="479"/>
        <v/>
      </c>
      <c r="BF196" s="59" t="str">
        <f t="shared" si="479"/>
        <v/>
      </c>
      <c r="BG196" s="59" t="str">
        <f t="shared" si="479"/>
        <v/>
      </c>
      <c r="BH196" s="59" t="str">
        <f t="shared" si="479"/>
        <v/>
      </c>
      <c r="BI196" s="60" t="str">
        <f t="shared" si="479"/>
        <v/>
      </c>
      <c r="BJ196" s="59">
        <f t="shared" si="479"/>
        <v>0</v>
      </c>
      <c r="BK196" s="59">
        <f t="shared" si="479"/>
        <v>0.25</v>
      </c>
      <c r="BL196" s="59">
        <f t="shared" si="479"/>
        <v>0.5</v>
      </c>
      <c r="BM196" s="59">
        <f t="shared" si="479"/>
        <v>0.75</v>
      </c>
      <c r="BN196" s="59">
        <f t="shared" si="479"/>
        <v>1</v>
      </c>
      <c r="BO196" s="59">
        <f t="shared" si="479"/>
        <v>1.25</v>
      </c>
      <c r="BP196" s="59">
        <f t="shared" si="479"/>
        <v>1.5</v>
      </c>
      <c r="BQ196" s="59">
        <f t="shared" si="479"/>
        <v>1.75</v>
      </c>
      <c r="BR196" s="59">
        <f t="shared" si="479"/>
        <v>2</v>
      </c>
      <c r="BS196" s="59">
        <f t="shared" si="479"/>
        <v>2.25</v>
      </c>
      <c r="BT196" s="59">
        <f t="shared" si="479"/>
        <v>2.5</v>
      </c>
      <c r="BU196" s="59">
        <f t="shared" ref="BU196:DA196" si="480">IF(OR(BU194=0,BU194="***"),"",IF(BU$43&lt;22.25,"",IF(BU$43&gt;29,BT196,SUM(BT196,BU194,-BT194))))</f>
        <v>2.75</v>
      </c>
      <c r="BV196" s="59">
        <f t="shared" si="480"/>
        <v>3</v>
      </c>
      <c r="BW196" s="59">
        <f t="shared" si="480"/>
        <v>3.25</v>
      </c>
      <c r="BX196" s="59">
        <f t="shared" si="480"/>
        <v>3.5</v>
      </c>
      <c r="BY196" s="59">
        <f t="shared" si="480"/>
        <v>3.75</v>
      </c>
      <c r="BZ196" s="59">
        <f t="shared" si="480"/>
        <v>4</v>
      </c>
      <c r="CA196" s="59">
        <f t="shared" si="480"/>
        <v>4.25</v>
      </c>
      <c r="CB196" s="59">
        <f t="shared" si="480"/>
        <v>4.25</v>
      </c>
      <c r="CC196" s="59">
        <f t="shared" si="480"/>
        <v>4.25</v>
      </c>
      <c r="CD196" s="59">
        <f t="shared" si="480"/>
        <v>4.5</v>
      </c>
      <c r="CE196" s="59">
        <f t="shared" si="480"/>
        <v>4.75</v>
      </c>
      <c r="CF196" s="59">
        <f t="shared" si="480"/>
        <v>5</v>
      </c>
      <c r="CG196" s="59">
        <f t="shared" si="480"/>
        <v>5.25</v>
      </c>
      <c r="CH196" s="59">
        <f t="shared" si="480"/>
        <v>5.5</v>
      </c>
      <c r="CI196" s="59">
        <f t="shared" si="480"/>
        <v>5.75</v>
      </c>
      <c r="CJ196" s="59">
        <f t="shared" si="480"/>
        <v>6</v>
      </c>
      <c r="CK196" s="59">
        <f t="shared" si="480"/>
        <v>6.25</v>
      </c>
      <c r="CL196" s="59">
        <f t="shared" si="480"/>
        <v>6.25</v>
      </c>
      <c r="CM196" s="59">
        <f t="shared" si="480"/>
        <v>6.25</v>
      </c>
      <c r="CN196" s="59">
        <f t="shared" si="480"/>
        <v>6.25</v>
      </c>
      <c r="CO196" s="59">
        <f t="shared" si="480"/>
        <v>6.25</v>
      </c>
      <c r="CP196" s="59">
        <f t="shared" si="480"/>
        <v>6.25</v>
      </c>
      <c r="CQ196" s="59">
        <f t="shared" si="480"/>
        <v>6.25</v>
      </c>
      <c r="CR196" s="59">
        <f t="shared" si="480"/>
        <v>6.25</v>
      </c>
      <c r="CS196" s="59">
        <f t="shared" si="480"/>
        <v>6.25</v>
      </c>
      <c r="CT196" s="59">
        <f t="shared" si="480"/>
        <v>6.25</v>
      </c>
      <c r="CU196" s="59">
        <f t="shared" si="480"/>
        <v>6.25</v>
      </c>
      <c r="CV196" s="59">
        <f t="shared" si="480"/>
        <v>6.25</v>
      </c>
      <c r="CW196" s="59">
        <f t="shared" si="480"/>
        <v>6.25</v>
      </c>
      <c r="CX196" s="59">
        <f t="shared" si="480"/>
        <v>6.25</v>
      </c>
      <c r="CY196" s="59">
        <f t="shared" si="480"/>
        <v>6.25</v>
      </c>
      <c r="CZ196" s="59">
        <f t="shared" si="480"/>
        <v>6.25</v>
      </c>
      <c r="DA196" s="59">
        <f t="shared" si="480"/>
        <v>6.25</v>
      </c>
      <c r="DB196" s="110"/>
    </row>
    <row r="197" spans="2:106" ht="14.1" customHeight="1">
      <c r="B197" s="61">
        <f>ROUND((DAY(D197)*24*60+HOUR(D197)*60+MINUTE(D197))/60,2)</f>
        <v>21.5</v>
      </c>
      <c r="C197" s="62">
        <f>ROUND((DAY(F197)*24*60+HOUR(F197)*60+MINUTE(F197))/60,2)</f>
        <v>30.25</v>
      </c>
      <c r="D197" s="63">
        <f>D194+TIME(0,15,0)</f>
        <v>0.89583333333333215</v>
      </c>
      <c r="E197" s="64" t="s">
        <v>96</v>
      </c>
      <c r="F197" s="65">
        <f>F194+TIME(0,15,0)</f>
        <v>1.2604166666666676</v>
      </c>
      <c r="G197" s="66" t="s">
        <v>43</v>
      </c>
      <c r="H197" s="67">
        <f t="shared" si="469"/>
        <v>151</v>
      </c>
      <c r="I197" s="71" t="str">
        <f t="shared" ref="I197:BT197" si="481">IF(I$43&lt;$B197,"***",IF(I$43=$B197,0,IF(I$42=1,H197,H197+0.25)))</f>
        <v>***</v>
      </c>
      <c r="J197" s="68" t="str">
        <f t="shared" si="481"/>
        <v>***</v>
      </c>
      <c r="K197" s="68" t="str">
        <f t="shared" si="481"/>
        <v>***</v>
      </c>
      <c r="L197" s="68" t="str">
        <f t="shared" si="481"/>
        <v>***</v>
      </c>
      <c r="M197" s="68" t="str">
        <f t="shared" si="481"/>
        <v>***</v>
      </c>
      <c r="N197" s="68" t="str">
        <f t="shared" si="481"/>
        <v>***</v>
      </c>
      <c r="O197" s="68" t="str">
        <f t="shared" si="481"/>
        <v>***</v>
      </c>
      <c r="P197" s="68" t="str">
        <f t="shared" si="481"/>
        <v>***</v>
      </c>
      <c r="Q197" s="68" t="str">
        <f t="shared" si="481"/>
        <v>***</v>
      </c>
      <c r="R197" s="68" t="str">
        <f t="shared" si="481"/>
        <v>***</v>
      </c>
      <c r="S197" s="68" t="str">
        <f t="shared" si="481"/>
        <v>***</v>
      </c>
      <c r="T197" s="68" t="str">
        <f t="shared" si="481"/>
        <v>***</v>
      </c>
      <c r="U197" s="68" t="str">
        <f t="shared" si="481"/>
        <v>***</v>
      </c>
      <c r="V197" s="68" t="str">
        <f t="shared" si="481"/>
        <v>***</v>
      </c>
      <c r="W197" s="68" t="str">
        <f t="shared" si="481"/>
        <v>***</v>
      </c>
      <c r="X197" s="68" t="str">
        <f t="shared" si="481"/>
        <v>***</v>
      </c>
      <c r="Y197" s="68" t="str">
        <f t="shared" si="481"/>
        <v>***</v>
      </c>
      <c r="Z197" s="68" t="str">
        <f t="shared" si="481"/>
        <v>***</v>
      </c>
      <c r="AA197" s="68" t="str">
        <f t="shared" si="481"/>
        <v>***</v>
      </c>
      <c r="AB197" s="68" t="str">
        <f t="shared" si="481"/>
        <v>***</v>
      </c>
      <c r="AC197" s="68" t="str">
        <f t="shared" si="481"/>
        <v>***</v>
      </c>
      <c r="AD197" s="68" t="str">
        <f t="shared" si="481"/>
        <v>***</v>
      </c>
      <c r="AE197" s="68" t="str">
        <f t="shared" si="481"/>
        <v>***</v>
      </c>
      <c r="AF197" s="68" t="str">
        <f t="shared" si="481"/>
        <v>***</v>
      </c>
      <c r="AG197" s="68" t="str">
        <f t="shared" si="481"/>
        <v>***</v>
      </c>
      <c r="AH197" s="68" t="str">
        <f t="shared" si="481"/>
        <v>***</v>
      </c>
      <c r="AI197" s="68" t="str">
        <f t="shared" si="481"/>
        <v>***</v>
      </c>
      <c r="AJ197" s="68" t="str">
        <f t="shared" si="481"/>
        <v>***</v>
      </c>
      <c r="AK197" s="68" t="str">
        <f t="shared" si="481"/>
        <v>***</v>
      </c>
      <c r="AL197" s="68" t="str">
        <f t="shared" si="481"/>
        <v>***</v>
      </c>
      <c r="AM197" s="68" t="str">
        <f t="shared" si="481"/>
        <v>***</v>
      </c>
      <c r="AN197" s="68" t="str">
        <f t="shared" si="481"/>
        <v>***</v>
      </c>
      <c r="AO197" s="68" t="str">
        <f t="shared" si="481"/>
        <v>***</v>
      </c>
      <c r="AP197" s="68" t="str">
        <f t="shared" si="481"/>
        <v>***</v>
      </c>
      <c r="AQ197" s="68" t="str">
        <f t="shared" si="481"/>
        <v>***</v>
      </c>
      <c r="AR197" s="68" t="str">
        <f t="shared" si="481"/>
        <v>***</v>
      </c>
      <c r="AS197" s="68" t="str">
        <f t="shared" si="481"/>
        <v>***</v>
      </c>
      <c r="AT197" s="68" t="str">
        <f t="shared" si="481"/>
        <v>***</v>
      </c>
      <c r="AU197" s="68" t="str">
        <f t="shared" si="481"/>
        <v>***</v>
      </c>
      <c r="AV197" s="68" t="str">
        <f t="shared" si="481"/>
        <v>***</v>
      </c>
      <c r="AW197" s="68" t="str">
        <f t="shared" si="481"/>
        <v>***</v>
      </c>
      <c r="AX197" s="68" t="str">
        <f t="shared" si="481"/>
        <v>***</v>
      </c>
      <c r="AY197" s="68" t="str">
        <f t="shared" si="481"/>
        <v>***</v>
      </c>
      <c r="AZ197" s="68" t="str">
        <f t="shared" si="481"/>
        <v>***</v>
      </c>
      <c r="BA197" s="68" t="str">
        <f t="shared" si="481"/>
        <v>***</v>
      </c>
      <c r="BB197" s="68" t="str">
        <f t="shared" si="481"/>
        <v>***</v>
      </c>
      <c r="BC197" s="68" t="str">
        <f t="shared" si="481"/>
        <v>***</v>
      </c>
      <c r="BD197" s="68" t="str">
        <f t="shared" si="481"/>
        <v>***</v>
      </c>
      <c r="BE197" s="68" t="str">
        <f t="shared" si="481"/>
        <v>***</v>
      </c>
      <c r="BF197" s="68" t="str">
        <f t="shared" si="481"/>
        <v>***</v>
      </c>
      <c r="BG197" s="68">
        <f t="shared" si="481"/>
        <v>0</v>
      </c>
      <c r="BH197" s="68">
        <f t="shared" si="481"/>
        <v>0.25</v>
      </c>
      <c r="BI197" s="69">
        <f t="shared" si="481"/>
        <v>0.5</v>
      </c>
      <c r="BJ197" s="68">
        <f t="shared" si="481"/>
        <v>0.5</v>
      </c>
      <c r="BK197" s="68">
        <f t="shared" si="481"/>
        <v>0.75</v>
      </c>
      <c r="BL197" s="68">
        <f t="shared" si="481"/>
        <v>1</v>
      </c>
      <c r="BM197" s="68">
        <f t="shared" si="481"/>
        <v>1.25</v>
      </c>
      <c r="BN197" s="68">
        <f t="shared" si="481"/>
        <v>1.5</v>
      </c>
      <c r="BO197" s="68">
        <f t="shared" si="481"/>
        <v>1.75</v>
      </c>
      <c r="BP197" s="68">
        <f t="shared" si="481"/>
        <v>2</v>
      </c>
      <c r="BQ197" s="68">
        <f t="shared" si="481"/>
        <v>2.25</v>
      </c>
      <c r="BR197" s="68">
        <f t="shared" si="481"/>
        <v>2.5</v>
      </c>
      <c r="BS197" s="68">
        <f t="shared" si="481"/>
        <v>2.75</v>
      </c>
      <c r="BT197" s="68">
        <f t="shared" si="481"/>
        <v>3</v>
      </c>
      <c r="BU197" s="68">
        <f t="shared" ref="BU197:DA197" si="482">IF(BU$43&lt;$B197,"***",IF(BU$43=$B197,0,IF(BU$42=1,BT197,BT197+0.25)))</f>
        <v>3.25</v>
      </c>
      <c r="BV197" s="68">
        <f t="shared" si="482"/>
        <v>3.5</v>
      </c>
      <c r="BW197" s="68">
        <f t="shared" si="482"/>
        <v>3.75</v>
      </c>
      <c r="BX197" s="68">
        <f t="shared" si="482"/>
        <v>4</v>
      </c>
      <c r="BY197" s="68">
        <f t="shared" si="482"/>
        <v>4.25</v>
      </c>
      <c r="BZ197" s="68">
        <f t="shared" si="482"/>
        <v>4.5</v>
      </c>
      <c r="CA197" s="68">
        <f t="shared" si="482"/>
        <v>4.75</v>
      </c>
      <c r="CB197" s="68">
        <f t="shared" si="482"/>
        <v>4.75</v>
      </c>
      <c r="CC197" s="68">
        <f t="shared" si="482"/>
        <v>4.75</v>
      </c>
      <c r="CD197" s="68">
        <f t="shared" si="482"/>
        <v>5</v>
      </c>
      <c r="CE197" s="68">
        <f t="shared" si="482"/>
        <v>5.25</v>
      </c>
      <c r="CF197" s="68">
        <f t="shared" si="482"/>
        <v>5.5</v>
      </c>
      <c r="CG197" s="68">
        <f t="shared" si="482"/>
        <v>5.75</v>
      </c>
      <c r="CH197" s="68">
        <f t="shared" si="482"/>
        <v>6</v>
      </c>
      <c r="CI197" s="68">
        <f t="shared" si="482"/>
        <v>6.25</v>
      </c>
      <c r="CJ197" s="68">
        <f t="shared" si="482"/>
        <v>6.5</v>
      </c>
      <c r="CK197" s="68">
        <f t="shared" si="482"/>
        <v>6.75</v>
      </c>
      <c r="CL197" s="68">
        <f t="shared" si="482"/>
        <v>7</v>
      </c>
      <c r="CM197" s="68">
        <f t="shared" si="482"/>
        <v>7.25</v>
      </c>
      <c r="CN197" s="68">
        <f t="shared" si="482"/>
        <v>7.5</v>
      </c>
      <c r="CO197" s="68">
        <f t="shared" si="482"/>
        <v>7.75</v>
      </c>
      <c r="CP197" s="68">
        <f t="shared" si="482"/>
        <v>8</v>
      </c>
      <c r="CQ197" s="68">
        <f t="shared" si="482"/>
        <v>8.25</v>
      </c>
      <c r="CR197" s="68">
        <f t="shared" si="482"/>
        <v>8.5</v>
      </c>
      <c r="CS197" s="68">
        <f t="shared" si="482"/>
        <v>8.75</v>
      </c>
      <c r="CT197" s="68">
        <f t="shared" si="482"/>
        <v>9</v>
      </c>
      <c r="CU197" s="68">
        <f t="shared" si="482"/>
        <v>9.25</v>
      </c>
      <c r="CV197" s="68">
        <f t="shared" si="482"/>
        <v>9.5</v>
      </c>
      <c r="CW197" s="68">
        <f t="shared" si="482"/>
        <v>9.75</v>
      </c>
      <c r="CX197" s="68">
        <f t="shared" si="482"/>
        <v>10</v>
      </c>
      <c r="CY197" s="68">
        <f t="shared" si="482"/>
        <v>10.25</v>
      </c>
      <c r="CZ197" s="68">
        <f t="shared" si="482"/>
        <v>10.25</v>
      </c>
      <c r="DA197" s="68">
        <f t="shared" si="482"/>
        <v>10.25</v>
      </c>
      <c r="DB197" s="111"/>
    </row>
    <row r="198" spans="2:106" ht="14.1" customHeight="1">
      <c r="B198" s="31"/>
      <c r="C198" s="32"/>
      <c r="D198" s="33"/>
      <c r="E198" s="4"/>
      <c r="F198" s="34"/>
      <c r="G198" s="5" t="s">
        <v>32</v>
      </c>
      <c r="H198" s="35">
        <f t="shared" si="469"/>
        <v>152</v>
      </c>
      <c r="I198" s="54" t="str">
        <f t="shared" ref="I198:AN198" si="483">IF(I197="***","",IF(I197&gt;$G$45,INT((I197-$G$45)/0.25)*0.25,0))</f>
        <v/>
      </c>
      <c r="J198" s="30" t="str">
        <f t="shared" si="483"/>
        <v/>
      </c>
      <c r="K198" s="30" t="str">
        <f t="shared" si="483"/>
        <v/>
      </c>
      <c r="L198" s="30" t="str">
        <f t="shared" si="483"/>
        <v/>
      </c>
      <c r="M198" s="30" t="str">
        <f t="shared" si="483"/>
        <v/>
      </c>
      <c r="N198" s="30" t="str">
        <f t="shared" si="483"/>
        <v/>
      </c>
      <c r="O198" s="30" t="str">
        <f t="shared" si="483"/>
        <v/>
      </c>
      <c r="P198" s="30" t="str">
        <f t="shared" si="483"/>
        <v/>
      </c>
      <c r="Q198" s="30" t="str">
        <f t="shared" si="483"/>
        <v/>
      </c>
      <c r="R198" s="30" t="str">
        <f t="shared" si="483"/>
        <v/>
      </c>
      <c r="S198" s="30" t="str">
        <f t="shared" si="483"/>
        <v/>
      </c>
      <c r="T198" s="30" t="str">
        <f t="shared" si="483"/>
        <v/>
      </c>
      <c r="U198" s="30" t="str">
        <f t="shared" si="483"/>
        <v/>
      </c>
      <c r="V198" s="30" t="str">
        <f t="shared" si="483"/>
        <v/>
      </c>
      <c r="W198" s="30" t="str">
        <f t="shared" si="483"/>
        <v/>
      </c>
      <c r="X198" s="30" t="str">
        <f t="shared" si="483"/>
        <v/>
      </c>
      <c r="Y198" s="30" t="str">
        <f t="shared" si="483"/>
        <v/>
      </c>
      <c r="Z198" s="30" t="str">
        <f t="shared" si="483"/>
        <v/>
      </c>
      <c r="AA198" s="30" t="str">
        <f t="shared" si="483"/>
        <v/>
      </c>
      <c r="AB198" s="30" t="str">
        <f t="shared" si="483"/>
        <v/>
      </c>
      <c r="AC198" s="30" t="str">
        <f t="shared" si="483"/>
        <v/>
      </c>
      <c r="AD198" s="30" t="str">
        <f t="shared" si="483"/>
        <v/>
      </c>
      <c r="AE198" s="30" t="str">
        <f t="shared" si="483"/>
        <v/>
      </c>
      <c r="AF198" s="30" t="str">
        <f t="shared" si="483"/>
        <v/>
      </c>
      <c r="AG198" s="30" t="str">
        <f t="shared" si="483"/>
        <v/>
      </c>
      <c r="AH198" s="30" t="str">
        <f t="shared" si="483"/>
        <v/>
      </c>
      <c r="AI198" s="30" t="str">
        <f t="shared" si="483"/>
        <v/>
      </c>
      <c r="AJ198" s="30" t="str">
        <f t="shared" si="483"/>
        <v/>
      </c>
      <c r="AK198" s="30" t="str">
        <f t="shared" si="483"/>
        <v/>
      </c>
      <c r="AL198" s="30" t="str">
        <f t="shared" si="483"/>
        <v/>
      </c>
      <c r="AM198" s="30" t="str">
        <f t="shared" si="483"/>
        <v/>
      </c>
      <c r="AN198" s="30" t="str">
        <f t="shared" si="483"/>
        <v/>
      </c>
      <c r="AO198" s="30" t="str">
        <f t="shared" ref="AO198:BT198" si="484">IF(AO197="***","",IF(AO197&gt;$G$45,INT((AO197-$G$45)/0.25)*0.25,0))</f>
        <v/>
      </c>
      <c r="AP198" s="30" t="str">
        <f t="shared" si="484"/>
        <v/>
      </c>
      <c r="AQ198" s="30" t="str">
        <f t="shared" si="484"/>
        <v/>
      </c>
      <c r="AR198" s="30" t="str">
        <f t="shared" si="484"/>
        <v/>
      </c>
      <c r="AS198" s="30" t="str">
        <f t="shared" si="484"/>
        <v/>
      </c>
      <c r="AT198" s="30" t="str">
        <f t="shared" si="484"/>
        <v/>
      </c>
      <c r="AU198" s="30" t="str">
        <f t="shared" si="484"/>
        <v/>
      </c>
      <c r="AV198" s="30" t="str">
        <f t="shared" si="484"/>
        <v/>
      </c>
      <c r="AW198" s="30" t="str">
        <f t="shared" si="484"/>
        <v/>
      </c>
      <c r="AX198" s="30" t="str">
        <f t="shared" si="484"/>
        <v/>
      </c>
      <c r="AY198" s="30" t="str">
        <f t="shared" si="484"/>
        <v/>
      </c>
      <c r="AZ198" s="30" t="str">
        <f t="shared" si="484"/>
        <v/>
      </c>
      <c r="BA198" s="30" t="str">
        <f t="shared" si="484"/>
        <v/>
      </c>
      <c r="BB198" s="30" t="str">
        <f t="shared" si="484"/>
        <v/>
      </c>
      <c r="BC198" s="30" t="str">
        <f t="shared" si="484"/>
        <v/>
      </c>
      <c r="BD198" s="30" t="str">
        <f t="shared" si="484"/>
        <v/>
      </c>
      <c r="BE198" s="30" t="str">
        <f t="shared" si="484"/>
        <v/>
      </c>
      <c r="BF198" s="30" t="str">
        <f t="shared" si="484"/>
        <v/>
      </c>
      <c r="BG198" s="30">
        <f t="shared" si="484"/>
        <v>0</v>
      </c>
      <c r="BH198" s="30">
        <f t="shared" si="484"/>
        <v>0</v>
      </c>
      <c r="BI198" s="45">
        <f t="shared" si="484"/>
        <v>0</v>
      </c>
      <c r="BJ198" s="30">
        <f t="shared" si="484"/>
        <v>0</v>
      </c>
      <c r="BK198" s="30">
        <f t="shared" si="484"/>
        <v>0</v>
      </c>
      <c r="BL198" s="30">
        <f t="shared" si="484"/>
        <v>0</v>
      </c>
      <c r="BM198" s="30">
        <f t="shared" si="484"/>
        <v>0</v>
      </c>
      <c r="BN198" s="30">
        <f t="shared" si="484"/>
        <v>0</v>
      </c>
      <c r="BO198" s="30">
        <f t="shared" si="484"/>
        <v>0</v>
      </c>
      <c r="BP198" s="30">
        <f t="shared" si="484"/>
        <v>0</v>
      </c>
      <c r="BQ198" s="30">
        <f t="shared" si="484"/>
        <v>0</v>
      </c>
      <c r="BR198" s="30">
        <f t="shared" si="484"/>
        <v>0</v>
      </c>
      <c r="BS198" s="30">
        <f t="shared" si="484"/>
        <v>0</v>
      </c>
      <c r="BT198" s="30">
        <f t="shared" si="484"/>
        <v>0</v>
      </c>
      <c r="BU198" s="30">
        <f t="shared" ref="BU198:CZ198" si="485">IF(BU197="***","",IF(BU197&gt;$G$45,INT((BU197-$G$45)/0.25)*0.25,0))</f>
        <v>0</v>
      </c>
      <c r="BV198" s="30">
        <f t="shared" si="485"/>
        <v>0</v>
      </c>
      <c r="BW198" s="30">
        <f t="shared" si="485"/>
        <v>0</v>
      </c>
      <c r="BX198" s="30">
        <f t="shared" si="485"/>
        <v>0</v>
      </c>
      <c r="BY198" s="30">
        <f t="shared" si="485"/>
        <v>0</v>
      </c>
      <c r="BZ198" s="30">
        <f t="shared" si="485"/>
        <v>0</v>
      </c>
      <c r="CA198" s="30">
        <f t="shared" si="485"/>
        <v>0</v>
      </c>
      <c r="CB198" s="30">
        <f t="shared" si="485"/>
        <v>0</v>
      </c>
      <c r="CC198" s="30">
        <f t="shared" si="485"/>
        <v>0</v>
      </c>
      <c r="CD198" s="30">
        <f t="shared" si="485"/>
        <v>0</v>
      </c>
      <c r="CE198" s="30">
        <f t="shared" si="485"/>
        <v>0</v>
      </c>
      <c r="CF198" s="30">
        <f t="shared" si="485"/>
        <v>0</v>
      </c>
      <c r="CG198" s="30">
        <f t="shared" si="485"/>
        <v>0</v>
      </c>
      <c r="CH198" s="30">
        <f t="shared" si="485"/>
        <v>0</v>
      </c>
      <c r="CI198" s="30">
        <f t="shared" si="485"/>
        <v>0</v>
      </c>
      <c r="CJ198" s="30">
        <f t="shared" si="485"/>
        <v>0</v>
      </c>
      <c r="CK198" s="30">
        <f t="shared" si="485"/>
        <v>0</v>
      </c>
      <c r="CL198" s="30">
        <f t="shared" si="485"/>
        <v>0</v>
      </c>
      <c r="CM198" s="30">
        <f t="shared" si="485"/>
        <v>0</v>
      </c>
      <c r="CN198" s="30">
        <f t="shared" si="485"/>
        <v>0</v>
      </c>
      <c r="CO198" s="30">
        <f t="shared" si="485"/>
        <v>0</v>
      </c>
      <c r="CP198" s="30">
        <f t="shared" si="485"/>
        <v>0.25</v>
      </c>
      <c r="CQ198" s="30">
        <f t="shared" si="485"/>
        <v>0.5</v>
      </c>
      <c r="CR198" s="30">
        <f t="shared" si="485"/>
        <v>0.75</v>
      </c>
      <c r="CS198" s="30">
        <f t="shared" si="485"/>
        <v>1</v>
      </c>
      <c r="CT198" s="30">
        <f t="shared" si="485"/>
        <v>1.25</v>
      </c>
      <c r="CU198" s="30">
        <f t="shared" si="485"/>
        <v>1.5</v>
      </c>
      <c r="CV198" s="30">
        <f t="shared" si="485"/>
        <v>1.75</v>
      </c>
      <c r="CW198" s="30">
        <f t="shared" si="485"/>
        <v>2</v>
      </c>
      <c r="CX198" s="30">
        <f t="shared" si="485"/>
        <v>2.25</v>
      </c>
      <c r="CY198" s="30">
        <f t="shared" si="485"/>
        <v>2.5</v>
      </c>
      <c r="CZ198" s="30">
        <f t="shared" si="485"/>
        <v>2.5</v>
      </c>
      <c r="DA198" s="30">
        <f>IF(DA197="***","",IF(DA197&gt;$G$45,INT((DA197-$G$45)/0.25)*0.25,0))</f>
        <v>2.5</v>
      </c>
      <c r="DB198" s="109"/>
    </row>
    <row r="199" spans="2:106" ht="14.1" customHeight="1">
      <c r="B199" s="55"/>
      <c r="C199" s="56"/>
      <c r="D199" s="33"/>
      <c r="E199" s="4"/>
      <c r="F199" s="34"/>
      <c r="G199" s="57" t="s">
        <v>33</v>
      </c>
      <c r="H199" s="58">
        <f t="shared" si="469"/>
        <v>153</v>
      </c>
      <c r="I199" s="70" t="str">
        <f t="shared" ref="I199:AN199" si="486">IF(OR(I197=0,I197="***"),"",IF(I$43&lt;22.25,"",IF(I$43&gt;29,H199,SUM(H199,I197,-H197))))</f>
        <v/>
      </c>
      <c r="J199" s="59" t="str">
        <f t="shared" si="486"/>
        <v/>
      </c>
      <c r="K199" s="59" t="str">
        <f t="shared" si="486"/>
        <v/>
      </c>
      <c r="L199" s="59" t="str">
        <f t="shared" si="486"/>
        <v/>
      </c>
      <c r="M199" s="59" t="str">
        <f t="shared" si="486"/>
        <v/>
      </c>
      <c r="N199" s="59" t="str">
        <f t="shared" si="486"/>
        <v/>
      </c>
      <c r="O199" s="59" t="str">
        <f t="shared" si="486"/>
        <v/>
      </c>
      <c r="P199" s="59" t="str">
        <f t="shared" si="486"/>
        <v/>
      </c>
      <c r="Q199" s="59" t="str">
        <f t="shared" si="486"/>
        <v/>
      </c>
      <c r="R199" s="59" t="str">
        <f t="shared" si="486"/>
        <v/>
      </c>
      <c r="S199" s="59" t="str">
        <f t="shared" si="486"/>
        <v/>
      </c>
      <c r="T199" s="59" t="str">
        <f t="shared" si="486"/>
        <v/>
      </c>
      <c r="U199" s="59" t="str">
        <f t="shared" si="486"/>
        <v/>
      </c>
      <c r="V199" s="59" t="str">
        <f t="shared" si="486"/>
        <v/>
      </c>
      <c r="W199" s="59" t="str">
        <f t="shared" si="486"/>
        <v/>
      </c>
      <c r="X199" s="59" t="str">
        <f t="shared" si="486"/>
        <v/>
      </c>
      <c r="Y199" s="59" t="str">
        <f t="shared" si="486"/>
        <v/>
      </c>
      <c r="Z199" s="59" t="str">
        <f t="shared" si="486"/>
        <v/>
      </c>
      <c r="AA199" s="59" t="str">
        <f t="shared" si="486"/>
        <v/>
      </c>
      <c r="AB199" s="59" t="str">
        <f t="shared" si="486"/>
        <v/>
      </c>
      <c r="AC199" s="59" t="str">
        <f t="shared" si="486"/>
        <v/>
      </c>
      <c r="AD199" s="59" t="str">
        <f t="shared" si="486"/>
        <v/>
      </c>
      <c r="AE199" s="59" t="str">
        <f t="shared" si="486"/>
        <v/>
      </c>
      <c r="AF199" s="59" t="str">
        <f t="shared" si="486"/>
        <v/>
      </c>
      <c r="AG199" s="59" t="str">
        <f t="shared" si="486"/>
        <v/>
      </c>
      <c r="AH199" s="59" t="str">
        <f t="shared" si="486"/>
        <v/>
      </c>
      <c r="AI199" s="59" t="str">
        <f t="shared" si="486"/>
        <v/>
      </c>
      <c r="AJ199" s="59" t="str">
        <f t="shared" si="486"/>
        <v/>
      </c>
      <c r="AK199" s="59" t="str">
        <f t="shared" si="486"/>
        <v/>
      </c>
      <c r="AL199" s="59" t="str">
        <f t="shared" si="486"/>
        <v/>
      </c>
      <c r="AM199" s="59" t="str">
        <f t="shared" si="486"/>
        <v/>
      </c>
      <c r="AN199" s="59" t="str">
        <f t="shared" si="486"/>
        <v/>
      </c>
      <c r="AO199" s="59" t="str">
        <f t="shared" ref="AO199:BT199" si="487">IF(OR(AO197=0,AO197="***"),"",IF(AO$43&lt;22.25,"",IF(AO$43&gt;29,AN199,SUM(AN199,AO197,-AN197))))</f>
        <v/>
      </c>
      <c r="AP199" s="59" t="str">
        <f t="shared" si="487"/>
        <v/>
      </c>
      <c r="AQ199" s="59" t="str">
        <f t="shared" si="487"/>
        <v/>
      </c>
      <c r="AR199" s="59" t="str">
        <f t="shared" si="487"/>
        <v/>
      </c>
      <c r="AS199" s="59" t="str">
        <f t="shared" si="487"/>
        <v/>
      </c>
      <c r="AT199" s="59" t="str">
        <f t="shared" si="487"/>
        <v/>
      </c>
      <c r="AU199" s="59" t="str">
        <f t="shared" si="487"/>
        <v/>
      </c>
      <c r="AV199" s="59" t="str">
        <f t="shared" si="487"/>
        <v/>
      </c>
      <c r="AW199" s="59" t="str">
        <f t="shared" si="487"/>
        <v/>
      </c>
      <c r="AX199" s="59" t="str">
        <f t="shared" si="487"/>
        <v/>
      </c>
      <c r="AY199" s="59" t="str">
        <f t="shared" si="487"/>
        <v/>
      </c>
      <c r="AZ199" s="59" t="str">
        <f t="shared" si="487"/>
        <v/>
      </c>
      <c r="BA199" s="59" t="str">
        <f t="shared" si="487"/>
        <v/>
      </c>
      <c r="BB199" s="59" t="str">
        <f t="shared" si="487"/>
        <v/>
      </c>
      <c r="BC199" s="59" t="str">
        <f t="shared" si="487"/>
        <v/>
      </c>
      <c r="BD199" s="59" t="str">
        <f t="shared" si="487"/>
        <v/>
      </c>
      <c r="BE199" s="59" t="str">
        <f t="shared" si="487"/>
        <v/>
      </c>
      <c r="BF199" s="59" t="str">
        <f t="shared" si="487"/>
        <v/>
      </c>
      <c r="BG199" s="59" t="str">
        <f t="shared" si="487"/>
        <v/>
      </c>
      <c r="BH199" s="59" t="str">
        <f t="shared" si="487"/>
        <v/>
      </c>
      <c r="BI199" s="60" t="str">
        <f t="shared" si="487"/>
        <v/>
      </c>
      <c r="BJ199" s="59">
        <f t="shared" si="487"/>
        <v>0</v>
      </c>
      <c r="BK199" s="59">
        <f t="shared" si="487"/>
        <v>0.25</v>
      </c>
      <c r="BL199" s="59">
        <f t="shared" si="487"/>
        <v>0.5</v>
      </c>
      <c r="BM199" s="59">
        <f t="shared" si="487"/>
        <v>0.75</v>
      </c>
      <c r="BN199" s="59">
        <f t="shared" si="487"/>
        <v>1</v>
      </c>
      <c r="BO199" s="59">
        <f t="shared" si="487"/>
        <v>1.25</v>
      </c>
      <c r="BP199" s="59">
        <f t="shared" si="487"/>
        <v>1.5</v>
      </c>
      <c r="BQ199" s="59">
        <f t="shared" si="487"/>
        <v>1.75</v>
      </c>
      <c r="BR199" s="59">
        <f t="shared" si="487"/>
        <v>2</v>
      </c>
      <c r="BS199" s="59">
        <f t="shared" si="487"/>
        <v>2.25</v>
      </c>
      <c r="BT199" s="59">
        <f t="shared" si="487"/>
        <v>2.5</v>
      </c>
      <c r="BU199" s="59">
        <f t="shared" ref="BU199:DA199" si="488">IF(OR(BU197=0,BU197="***"),"",IF(BU$43&lt;22.25,"",IF(BU$43&gt;29,BT199,SUM(BT199,BU197,-BT197))))</f>
        <v>2.75</v>
      </c>
      <c r="BV199" s="59">
        <f t="shared" si="488"/>
        <v>3</v>
      </c>
      <c r="BW199" s="59">
        <f t="shared" si="488"/>
        <v>3.25</v>
      </c>
      <c r="BX199" s="59">
        <f t="shared" si="488"/>
        <v>3.5</v>
      </c>
      <c r="BY199" s="59">
        <f t="shared" si="488"/>
        <v>3.75</v>
      </c>
      <c r="BZ199" s="59">
        <f t="shared" si="488"/>
        <v>4</v>
      </c>
      <c r="CA199" s="59">
        <f t="shared" si="488"/>
        <v>4.25</v>
      </c>
      <c r="CB199" s="59">
        <f t="shared" si="488"/>
        <v>4.25</v>
      </c>
      <c r="CC199" s="59">
        <f t="shared" si="488"/>
        <v>4.25</v>
      </c>
      <c r="CD199" s="59">
        <f t="shared" si="488"/>
        <v>4.5</v>
      </c>
      <c r="CE199" s="59">
        <f t="shared" si="488"/>
        <v>4.75</v>
      </c>
      <c r="CF199" s="59">
        <f t="shared" si="488"/>
        <v>5</v>
      </c>
      <c r="CG199" s="59">
        <f t="shared" si="488"/>
        <v>5.25</v>
      </c>
      <c r="CH199" s="59">
        <f t="shared" si="488"/>
        <v>5.5</v>
      </c>
      <c r="CI199" s="59">
        <f t="shared" si="488"/>
        <v>5.75</v>
      </c>
      <c r="CJ199" s="59">
        <f t="shared" si="488"/>
        <v>6</v>
      </c>
      <c r="CK199" s="59">
        <f t="shared" si="488"/>
        <v>6.25</v>
      </c>
      <c r="CL199" s="59">
        <f t="shared" si="488"/>
        <v>6.25</v>
      </c>
      <c r="CM199" s="59">
        <f t="shared" si="488"/>
        <v>6.25</v>
      </c>
      <c r="CN199" s="59">
        <f t="shared" si="488"/>
        <v>6.25</v>
      </c>
      <c r="CO199" s="59">
        <f t="shared" si="488"/>
        <v>6.25</v>
      </c>
      <c r="CP199" s="59">
        <f t="shared" si="488"/>
        <v>6.25</v>
      </c>
      <c r="CQ199" s="59">
        <f t="shared" si="488"/>
        <v>6.25</v>
      </c>
      <c r="CR199" s="59">
        <f t="shared" si="488"/>
        <v>6.25</v>
      </c>
      <c r="CS199" s="59">
        <f t="shared" si="488"/>
        <v>6.25</v>
      </c>
      <c r="CT199" s="59">
        <f t="shared" si="488"/>
        <v>6.25</v>
      </c>
      <c r="CU199" s="59">
        <f t="shared" si="488"/>
        <v>6.25</v>
      </c>
      <c r="CV199" s="59">
        <f t="shared" si="488"/>
        <v>6.25</v>
      </c>
      <c r="CW199" s="59">
        <f t="shared" si="488"/>
        <v>6.25</v>
      </c>
      <c r="CX199" s="59">
        <f t="shared" si="488"/>
        <v>6.25</v>
      </c>
      <c r="CY199" s="59">
        <f t="shared" si="488"/>
        <v>6.25</v>
      </c>
      <c r="CZ199" s="59">
        <f t="shared" si="488"/>
        <v>6.25</v>
      </c>
      <c r="DA199" s="59">
        <f t="shared" si="488"/>
        <v>6.25</v>
      </c>
      <c r="DB199" s="110"/>
    </row>
    <row r="200" spans="2:106" ht="14.1" customHeight="1">
      <c r="B200" s="61">
        <f>ROUND((DAY(D200)*24*60+HOUR(D200)*60+MINUTE(D200))/60,2)</f>
        <v>21.75</v>
      </c>
      <c r="C200" s="62">
        <f>ROUND((DAY(F200)*24*60+HOUR(F200)*60+MINUTE(F200))/60,2)</f>
        <v>30.5</v>
      </c>
      <c r="D200" s="63">
        <f>D197+TIME(0,15,0)</f>
        <v>0.90624999999999878</v>
      </c>
      <c r="E200" s="64" t="s">
        <v>96</v>
      </c>
      <c r="F200" s="65">
        <f>F197+TIME(0,15,0)</f>
        <v>1.2708333333333344</v>
      </c>
      <c r="G200" s="66" t="s">
        <v>43</v>
      </c>
      <c r="H200" s="67">
        <f t="shared" si="469"/>
        <v>154</v>
      </c>
      <c r="I200" s="71" t="str">
        <f t="shared" ref="I200:BT200" si="489">IF(I$43&lt;$B200,"***",IF(I$43=$B200,0,IF(I$42=1,H200,H200+0.25)))</f>
        <v>***</v>
      </c>
      <c r="J200" s="68" t="str">
        <f t="shared" si="489"/>
        <v>***</v>
      </c>
      <c r="K200" s="68" t="str">
        <f t="shared" si="489"/>
        <v>***</v>
      </c>
      <c r="L200" s="68" t="str">
        <f t="shared" si="489"/>
        <v>***</v>
      </c>
      <c r="M200" s="68" t="str">
        <f t="shared" si="489"/>
        <v>***</v>
      </c>
      <c r="N200" s="68" t="str">
        <f t="shared" si="489"/>
        <v>***</v>
      </c>
      <c r="O200" s="68" t="str">
        <f t="shared" si="489"/>
        <v>***</v>
      </c>
      <c r="P200" s="68" t="str">
        <f t="shared" si="489"/>
        <v>***</v>
      </c>
      <c r="Q200" s="68" t="str">
        <f t="shared" si="489"/>
        <v>***</v>
      </c>
      <c r="R200" s="68" t="str">
        <f t="shared" si="489"/>
        <v>***</v>
      </c>
      <c r="S200" s="68" t="str">
        <f t="shared" si="489"/>
        <v>***</v>
      </c>
      <c r="T200" s="68" t="str">
        <f t="shared" si="489"/>
        <v>***</v>
      </c>
      <c r="U200" s="68" t="str">
        <f t="shared" si="489"/>
        <v>***</v>
      </c>
      <c r="V200" s="68" t="str">
        <f t="shared" si="489"/>
        <v>***</v>
      </c>
      <c r="W200" s="68" t="str">
        <f t="shared" si="489"/>
        <v>***</v>
      </c>
      <c r="X200" s="68" t="str">
        <f t="shared" si="489"/>
        <v>***</v>
      </c>
      <c r="Y200" s="68" t="str">
        <f t="shared" si="489"/>
        <v>***</v>
      </c>
      <c r="Z200" s="68" t="str">
        <f t="shared" si="489"/>
        <v>***</v>
      </c>
      <c r="AA200" s="68" t="str">
        <f t="shared" si="489"/>
        <v>***</v>
      </c>
      <c r="AB200" s="68" t="str">
        <f t="shared" si="489"/>
        <v>***</v>
      </c>
      <c r="AC200" s="68" t="str">
        <f t="shared" si="489"/>
        <v>***</v>
      </c>
      <c r="AD200" s="68" t="str">
        <f t="shared" si="489"/>
        <v>***</v>
      </c>
      <c r="AE200" s="68" t="str">
        <f t="shared" si="489"/>
        <v>***</v>
      </c>
      <c r="AF200" s="68" t="str">
        <f t="shared" si="489"/>
        <v>***</v>
      </c>
      <c r="AG200" s="68" t="str">
        <f t="shared" si="489"/>
        <v>***</v>
      </c>
      <c r="AH200" s="68" t="str">
        <f t="shared" si="489"/>
        <v>***</v>
      </c>
      <c r="AI200" s="68" t="str">
        <f t="shared" si="489"/>
        <v>***</v>
      </c>
      <c r="AJ200" s="68" t="str">
        <f t="shared" si="489"/>
        <v>***</v>
      </c>
      <c r="AK200" s="68" t="str">
        <f t="shared" si="489"/>
        <v>***</v>
      </c>
      <c r="AL200" s="68" t="str">
        <f t="shared" si="489"/>
        <v>***</v>
      </c>
      <c r="AM200" s="68" t="str">
        <f t="shared" si="489"/>
        <v>***</v>
      </c>
      <c r="AN200" s="68" t="str">
        <f t="shared" si="489"/>
        <v>***</v>
      </c>
      <c r="AO200" s="68" t="str">
        <f t="shared" si="489"/>
        <v>***</v>
      </c>
      <c r="AP200" s="68" t="str">
        <f t="shared" si="489"/>
        <v>***</v>
      </c>
      <c r="AQ200" s="68" t="str">
        <f t="shared" si="489"/>
        <v>***</v>
      </c>
      <c r="AR200" s="68" t="str">
        <f t="shared" si="489"/>
        <v>***</v>
      </c>
      <c r="AS200" s="68" t="str">
        <f t="shared" si="489"/>
        <v>***</v>
      </c>
      <c r="AT200" s="68" t="str">
        <f t="shared" si="489"/>
        <v>***</v>
      </c>
      <c r="AU200" s="68" t="str">
        <f t="shared" si="489"/>
        <v>***</v>
      </c>
      <c r="AV200" s="68" t="str">
        <f t="shared" si="489"/>
        <v>***</v>
      </c>
      <c r="AW200" s="68" t="str">
        <f t="shared" si="489"/>
        <v>***</v>
      </c>
      <c r="AX200" s="68" t="str">
        <f t="shared" si="489"/>
        <v>***</v>
      </c>
      <c r="AY200" s="68" t="str">
        <f t="shared" si="489"/>
        <v>***</v>
      </c>
      <c r="AZ200" s="68" t="str">
        <f t="shared" si="489"/>
        <v>***</v>
      </c>
      <c r="BA200" s="68" t="str">
        <f t="shared" si="489"/>
        <v>***</v>
      </c>
      <c r="BB200" s="68" t="str">
        <f t="shared" si="489"/>
        <v>***</v>
      </c>
      <c r="BC200" s="68" t="str">
        <f t="shared" si="489"/>
        <v>***</v>
      </c>
      <c r="BD200" s="68" t="str">
        <f t="shared" si="489"/>
        <v>***</v>
      </c>
      <c r="BE200" s="68" t="str">
        <f t="shared" si="489"/>
        <v>***</v>
      </c>
      <c r="BF200" s="68" t="str">
        <f t="shared" si="489"/>
        <v>***</v>
      </c>
      <c r="BG200" s="68" t="str">
        <f t="shared" si="489"/>
        <v>***</v>
      </c>
      <c r="BH200" s="68">
        <f t="shared" si="489"/>
        <v>0</v>
      </c>
      <c r="BI200" s="69">
        <f t="shared" si="489"/>
        <v>0.25</v>
      </c>
      <c r="BJ200" s="68">
        <f t="shared" si="489"/>
        <v>0.25</v>
      </c>
      <c r="BK200" s="68">
        <f t="shared" si="489"/>
        <v>0.5</v>
      </c>
      <c r="BL200" s="68">
        <f t="shared" si="489"/>
        <v>0.75</v>
      </c>
      <c r="BM200" s="68">
        <f t="shared" si="489"/>
        <v>1</v>
      </c>
      <c r="BN200" s="68">
        <f t="shared" si="489"/>
        <v>1.25</v>
      </c>
      <c r="BO200" s="68">
        <f t="shared" si="489"/>
        <v>1.5</v>
      </c>
      <c r="BP200" s="68">
        <f t="shared" si="489"/>
        <v>1.75</v>
      </c>
      <c r="BQ200" s="68">
        <f t="shared" si="489"/>
        <v>2</v>
      </c>
      <c r="BR200" s="68">
        <f t="shared" si="489"/>
        <v>2.25</v>
      </c>
      <c r="BS200" s="68">
        <f t="shared" si="489"/>
        <v>2.5</v>
      </c>
      <c r="BT200" s="68">
        <f t="shared" si="489"/>
        <v>2.75</v>
      </c>
      <c r="BU200" s="68">
        <f t="shared" ref="BU200:DA200" si="490">IF(BU$43&lt;$B200,"***",IF(BU$43=$B200,0,IF(BU$42=1,BT200,BT200+0.25)))</f>
        <v>3</v>
      </c>
      <c r="BV200" s="68">
        <f t="shared" si="490"/>
        <v>3.25</v>
      </c>
      <c r="BW200" s="68">
        <f t="shared" si="490"/>
        <v>3.5</v>
      </c>
      <c r="BX200" s="68">
        <f t="shared" si="490"/>
        <v>3.75</v>
      </c>
      <c r="BY200" s="68">
        <f t="shared" si="490"/>
        <v>4</v>
      </c>
      <c r="BZ200" s="68">
        <f t="shared" si="490"/>
        <v>4.25</v>
      </c>
      <c r="CA200" s="68">
        <f t="shared" si="490"/>
        <v>4.5</v>
      </c>
      <c r="CB200" s="68">
        <f t="shared" si="490"/>
        <v>4.5</v>
      </c>
      <c r="CC200" s="68">
        <f t="shared" si="490"/>
        <v>4.5</v>
      </c>
      <c r="CD200" s="68">
        <f t="shared" si="490"/>
        <v>4.75</v>
      </c>
      <c r="CE200" s="68">
        <f t="shared" si="490"/>
        <v>5</v>
      </c>
      <c r="CF200" s="68">
        <f t="shared" si="490"/>
        <v>5.25</v>
      </c>
      <c r="CG200" s="68">
        <f t="shared" si="490"/>
        <v>5.5</v>
      </c>
      <c r="CH200" s="68">
        <f t="shared" si="490"/>
        <v>5.75</v>
      </c>
      <c r="CI200" s="68">
        <f t="shared" si="490"/>
        <v>6</v>
      </c>
      <c r="CJ200" s="68">
        <f t="shared" si="490"/>
        <v>6.25</v>
      </c>
      <c r="CK200" s="68">
        <f t="shared" si="490"/>
        <v>6.5</v>
      </c>
      <c r="CL200" s="68">
        <f t="shared" si="490"/>
        <v>6.75</v>
      </c>
      <c r="CM200" s="68">
        <f t="shared" si="490"/>
        <v>7</v>
      </c>
      <c r="CN200" s="68">
        <f t="shared" si="490"/>
        <v>7.25</v>
      </c>
      <c r="CO200" s="68">
        <f t="shared" si="490"/>
        <v>7.5</v>
      </c>
      <c r="CP200" s="68">
        <f t="shared" si="490"/>
        <v>7.75</v>
      </c>
      <c r="CQ200" s="68">
        <f t="shared" si="490"/>
        <v>8</v>
      </c>
      <c r="CR200" s="68">
        <f t="shared" si="490"/>
        <v>8.25</v>
      </c>
      <c r="CS200" s="68">
        <f t="shared" si="490"/>
        <v>8.5</v>
      </c>
      <c r="CT200" s="68">
        <f t="shared" si="490"/>
        <v>8.75</v>
      </c>
      <c r="CU200" s="68">
        <f t="shared" si="490"/>
        <v>9</v>
      </c>
      <c r="CV200" s="68">
        <f t="shared" si="490"/>
        <v>9.25</v>
      </c>
      <c r="CW200" s="68">
        <f t="shared" si="490"/>
        <v>9.5</v>
      </c>
      <c r="CX200" s="68">
        <f t="shared" si="490"/>
        <v>9.75</v>
      </c>
      <c r="CY200" s="68">
        <f t="shared" si="490"/>
        <v>10</v>
      </c>
      <c r="CZ200" s="68">
        <f t="shared" si="490"/>
        <v>10</v>
      </c>
      <c r="DA200" s="68">
        <f t="shared" si="490"/>
        <v>10</v>
      </c>
      <c r="DB200" s="111"/>
    </row>
    <row r="201" spans="2:106" ht="14.1" customHeight="1">
      <c r="B201" s="31"/>
      <c r="C201" s="32"/>
      <c r="D201" s="33"/>
      <c r="E201" s="4"/>
      <c r="F201" s="34"/>
      <c r="G201" s="5" t="s">
        <v>32</v>
      </c>
      <c r="H201" s="35">
        <f t="shared" si="469"/>
        <v>155</v>
      </c>
      <c r="I201" s="54" t="str">
        <f t="shared" ref="I201:AN201" si="491">IF(I200="***","",IF(I200&gt;$G$45,INT((I200-$G$45)/0.25)*0.25,0))</f>
        <v/>
      </c>
      <c r="J201" s="30" t="str">
        <f t="shared" si="491"/>
        <v/>
      </c>
      <c r="K201" s="30" t="str">
        <f t="shared" si="491"/>
        <v/>
      </c>
      <c r="L201" s="30" t="str">
        <f t="shared" si="491"/>
        <v/>
      </c>
      <c r="M201" s="30" t="str">
        <f t="shared" si="491"/>
        <v/>
      </c>
      <c r="N201" s="30" t="str">
        <f t="shared" si="491"/>
        <v/>
      </c>
      <c r="O201" s="30" t="str">
        <f t="shared" si="491"/>
        <v/>
      </c>
      <c r="P201" s="30" t="str">
        <f t="shared" si="491"/>
        <v/>
      </c>
      <c r="Q201" s="30" t="str">
        <f t="shared" si="491"/>
        <v/>
      </c>
      <c r="R201" s="30" t="str">
        <f t="shared" si="491"/>
        <v/>
      </c>
      <c r="S201" s="30" t="str">
        <f t="shared" si="491"/>
        <v/>
      </c>
      <c r="T201" s="30" t="str">
        <f t="shared" si="491"/>
        <v/>
      </c>
      <c r="U201" s="30" t="str">
        <f t="shared" si="491"/>
        <v/>
      </c>
      <c r="V201" s="30" t="str">
        <f t="shared" si="491"/>
        <v/>
      </c>
      <c r="W201" s="30" t="str">
        <f t="shared" si="491"/>
        <v/>
      </c>
      <c r="X201" s="30" t="str">
        <f t="shared" si="491"/>
        <v/>
      </c>
      <c r="Y201" s="30" t="str">
        <f t="shared" si="491"/>
        <v/>
      </c>
      <c r="Z201" s="30" t="str">
        <f t="shared" si="491"/>
        <v/>
      </c>
      <c r="AA201" s="30" t="str">
        <f t="shared" si="491"/>
        <v/>
      </c>
      <c r="AB201" s="30" t="str">
        <f t="shared" si="491"/>
        <v/>
      </c>
      <c r="AC201" s="30" t="str">
        <f t="shared" si="491"/>
        <v/>
      </c>
      <c r="AD201" s="30" t="str">
        <f t="shared" si="491"/>
        <v/>
      </c>
      <c r="AE201" s="30" t="str">
        <f t="shared" si="491"/>
        <v/>
      </c>
      <c r="AF201" s="30" t="str">
        <f t="shared" si="491"/>
        <v/>
      </c>
      <c r="AG201" s="30" t="str">
        <f t="shared" si="491"/>
        <v/>
      </c>
      <c r="AH201" s="30" t="str">
        <f t="shared" si="491"/>
        <v/>
      </c>
      <c r="AI201" s="30" t="str">
        <f t="shared" si="491"/>
        <v/>
      </c>
      <c r="AJ201" s="30" t="str">
        <f t="shared" si="491"/>
        <v/>
      </c>
      <c r="AK201" s="30" t="str">
        <f t="shared" si="491"/>
        <v/>
      </c>
      <c r="AL201" s="30" t="str">
        <f t="shared" si="491"/>
        <v/>
      </c>
      <c r="AM201" s="30" t="str">
        <f t="shared" si="491"/>
        <v/>
      </c>
      <c r="AN201" s="30" t="str">
        <f t="shared" si="491"/>
        <v/>
      </c>
      <c r="AO201" s="30" t="str">
        <f t="shared" ref="AO201:BT201" si="492">IF(AO200="***","",IF(AO200&gt;$G$45,INT((AO200-$G$45)/0.25)*0.25,0))</f>
        <v/>
      </c>
      <c r="AP201" s="30" t="str">
        <f t="shared" si="492"/>
        <v/>
      </c>
      <c r="AQ201" s="30" t="str">
        <f t="shared" si="492"/>
        <v/>
      </c>
      <c r="AR201" s="30" t="str">
        <f t="shared" si="492"/>
        <v/>
      </c>
      <c r="AS201" s="30" t="str">
        <f t="shared" si="492"/>
        <v/>
      </c>
      <c r="AT201" s="30" t="str">
        <f t="shared" si="492"/>
        <v/>
      </c>
      <c r="AU201" s="30" t="str">
        <f t="shared" si="492"/>
        <v/>
      </c>
      <c r="AV201" s="30" t="str">
        <f t="shared" si="492"/>
        <v/>
      </c>
      <c r="AW201" s="30" t="str">
        <f t="shared" si="492"/>
        <v/>
      </c>
      <c r="AX201" s="30" t="str">
        <f t="shared" si="492"/>
        <v/>
      </c>
      <c r="AY201" s="30" t="str">
        <f t="shared" si="492"/>
        <v/>
      </c>
      <c r="AZ201" s="30" t="str">
        <f t="shared" si="492"/>
        <v/>
      </c>
      <c r="BA201" s="30" t="str">
        <f t="shared" si="492"/>
        <v/>
      </c>
      <c r="BB201" s="30" t="str">
        <f t="shared" si="492"/>
        <v/>
      </c>
      <c r="BC201" s="30" t="str">
        <f t="shared" si="492"/>
        <v/>
      </c>
      <c r="BD201" s="30" t="str">
        <f t="shared" si="492"/>
        <v/>
      </c>
      <c r="BE201" s="30" t="str">
        <f t="shared" si="492"/>
        <v/>
      </c>
      <c r="BF201" s="30" t="str">
        <f t="shared" si="492"/>
        <v/>
      </c>
      <c r="BG201" s="30" t="str">
        <f t="shared" si="492"/>
        <v/>
      </c>
      <c r="BH201" s="30">
        <f t="shared" si="492"/>
        <v>0</v>
      </c>
      <c r="BI201" s="45">
        <f t="shared" si="492"/>
        <v>0</v>
      </c>
      <c r="BJ201" s="30">
        <f t="shared" si="492"/>
        <v>0</v>
      </c>
      <c r="BK201" s="30">
        <f t="shared" si="492"/>
        <v>0</v>
      </c>
      <c r="BL201" s="30">
        <f t="shared" si="492"/>
        <v>0</v>
      </c>
      <c r="BM201" s="30">
        <f t="shared" si="492"/>
        <v>0</v>
      </c>
      <c r="BN201" s="30">
        <f t="shared" si="492"/>
        <v>0</v>
      </c>
      <c r="BO201" s="30">
        <f t="shared" si="492"/>
        <v>0</v>
      </c>
      <c r="BP201" s="30">
        <f t="shared" si="492"/>
        <v>0</v>
      </c>
      <c r="BQ201" s="30">
        <f t="shared" si="492"/>
        <v>0</v>
      </c>
      <c r="BR201" s="30">
        <f t="shared" si="492"/>
        <v>0</v>
      </c>
      <c r="BS201" s="30">
        <f t="shared" si="492"/>
        <v>0</v>
      </c>
      <c r="BT201" s="30">
        <f t="shared" si="492"/>
        <v>0</v>
      </c>
      <c r="BU201" s="30">
        <f t="shared" ref="BU201:CZ201" si="493">IF(BU200="***","",IF(BU200&gt;$G$45,INT((BU200-$G$45)/0.25)*0.25,0))</f>
        <v>0</v>
      </c>
      <c r="BV201" s="30">
        <f t="shared" si="493"/>
        <v>0</v>
      </c>
      <c r="BW201" s="30">
        <f t="shared" si="493"/>
        <v>0</v>
      </c>
      <c r="BX201" s="30">
        <f t="shared" si="493"/>
        <v>0</v>
      </c>
      <c r="BY201" s="30">
        <f t="shared" si="493"/>
        <v>0</v>
      </c>
      <c r="BZ201" s="30">
        <f t="shared" si="493"/>
        <v>0</v>
      </c>
      <c r="CA201" s="30">
        <f t="shared" si="493"/>
        <v>0</v>
      </c>
      <c r="CB201" s="30">
        <f t="shared" si="493"/>
        <v>0</v>
      </c>
      <c r="CC201" s="30">
        <f t="shared" si="493"/>
        <v>0</v>
      </c>
      <c r="CD201" s="30">
        <f t="shared" si="493"/>
        <v>0</v>
      </c>
      <c r="CE201" s="30">
        <f t="shared" si="493"/>
        <v>0</v>
      </c>
      <c r="CF201" s="30">
        <f t="shared" si="493"/>
        <v>0</v>
      </c>
      <c r="CG201" s="30">
        <f t="shared" si="493"/>
        <v>0</v>
      </c>
      <c r="CH201" s="30">
        <f t="shared" si="493"/>
        <v>0</v>
      </c>
      <c r="CI201" s="30">
        <f t="shared" si="493"/>
        <v>0</v>
      </c>
      <c r="CJ201" s="30">
        <f t="shared" si="493"/>
        <v>0</v>
      </c>
      <c r="CK201" s="30">
        <f t="shared" si="493"/>
        <v>0</v>
      </c>
      <c r="CL201" s="30">
        <f t="shared" si="493"/>
        <v>0</v>
      </c>
      <c r="CM201" s="30">
        <f t="shared" si="493"/>
        <v>0</v>
      </c>
      <c r="CN201" s="30">
        <f t="shared" si="493"/>
        <v>0</v>
      </c>
      <c r="CO201" s="30">
        <f t="shared" si="493"/>
        <v>0</v>
      </c>
      <c r="CP201" s="30">
        <f t="shared" si="493"/>
        <v>0</v>
      </c>
      <c r="CQ201" s="30">
        <f t="shared" si="493"/>
        <v>0.25</v>
      </c>
      <c r="CR201" s="30">
        <f t="shared" si="493"/>
        <v>0.5</v>
      </c>
      <c r="CS201" s="30">
        <f t="shared" si="493"/>
        <v>0.75</v>
      </c>
      <c r="CT201" s="30">
        <f t="shared" si="493"/>
        <v>1</v>
      </c>
      <c r="CU201" s="30">
        <f t="shared" si="493"/>
        <v>1.25</v>
      </c>
      <c r="CV201" s="30">
        <f t="shared" si="493"/>
        <v>1.5</v>
      </c>
      <c r="CW201" s="30">
        <f t="shared" si="493"/>
        <v>1.75</v>
      </c>
      <c r="CX201" s="30">
        <f t="shared" si="493"/>
        <v>2</v>
      </c>
      <c r="CY201" s="30">
        <f t="shared" si="493"/>
        <v>2.25</v>
      </c>
      <c r="CZ201" s="30">
        <f t="shared" si="493"/>
        <v>2.25</v>
      </c>
      <c r="DA201" s="30">
        <f>IF(DA200="***","",IF(DA200&gt;$G$45,INT((DA200-$G$45)/0.25)*0.25,0))</f>
        <v>2.25</v>
      </c>
      <c r="DB201" s="109"/>
    </row>
    <row r="202" spans="2:106" ht="14.1" customHeight="1">
      <c r="B202" s="55"/>
      <c r="C202" s="56"/>
      <c r="D202" s="33"/>
      <c r="E202" s="4"/>
      <c r="F202" s="34"/>
      <c r="G202" s="57" t="s">
        <v>33</v>
      </c>
      <c r="H202" s="58">
        <f t="shared" si="469"/>
        <v>156</v>
      </c>
      <c r="I202" s="70" t="str">
        <f t="shared" ref="I202:AN202" si="494">IF(OR(I200=0,I200="***"),"",IF(I$43&lt;22.25,"",IF(I$43&gt;29,H202,SUM(H202,I200,-H200))))</f>
        <v/>
      </c>
      <c r="J202" s="59" t="str">
        <f t="shared" si="494"/>
        <v/>
      </c>
      <c r="K202" s="59" t="str">
        <f t="shared" si="494"/>
        <v/>
      </c>
      <c r="L202" s="59" t="str">
        <f t="shared" si="494"/>
        <v/>
      </c>
      <c r="M202" s="59" t="str">
        <f t="shared" si="494"/>
        <v/>
      </c>
      <c r="N202" s="59" t="str">
        <f t="shared" si="494"/>
        <v/>
      </c>
      <c r="O202" s="59" t="str">
        <f t="shared" si="494"/>
        <v/>
      </c>
      <c r="P202" s="59" t="str">
        <f t="shared" si="494"/>
        <v/>
      </c>
      <c r="Q202" s="59" t="str">
        <f t="shared" si="494"/>
        <v/>
      </c>
      <c r="R202" s="59" t="str">
        <f t="shared" si="494"/>
        <v/>
      </c>
      <c r="S202" s="59" t="str">
        <f t="shared" si="494"/>
        <v/>
      </c>
      <c r="T202" s="59" t="str">
        <f t="shared" si="494"/>
        <v/>
      </c>
      <c r="U202" s="59" t="str">
        <f t="shared" si="494"/>
        <v/>
      </c>
      <c r="V202" s="59" t="str">
        <f t="shared" si="494"/>
        <v/>
      </c>
      <c r="W202" s="59" t="str">
        <f t="shared" si="494"/>
        <v/>
      </c>
      <c r="X202" s="59" t="str">
        <f t="shared" si="494"/>
        <v/>
      </c>
      <c r="Y202" s="59" t="str">
        <f t="shared" si="494"/>
        <v/>
      </c>
      <c r="Z202" s="59" t="str">
        <f t="shared" si="494"/>
        <v/>
      </c>
      <c r="AA202" s="59" t="str">
        <f t="shared" si="494"/>
        <v/>
      </c>
      <c r="AB202" s="59" t="str">
        <f t="shared" si="494"/>
        <v/>
      </c>
      <c r="AC202" s="59" t="str">
        <f t="shared" si="494"/>
        <v/>
      </c>
      <c r="AD202" s="59" t="str">
        <f t="shared" si="494"/>
        <v/>
      </c>
      <c r="AE202" s="59" t="str">
        <f t="shared" si="494"/>
        <v/>
      </c>
      <c r="AF202" s="59" t="str">
        <f t="shared" si="494"/>
        <v/>
      </c>
      <c r="AG202" s="59" t="str">
        <f t="shared" si="494"/>
        <v/>
      </c>
      <c r="AH202" s="59" t="str">
        <f t="shared" si="494"/>
        <v/>
      </c>
      <c r="AI202" s="59" t="str">
        <f t="shared" si="494"/>
        <v/>
      </c>
      <c r="AJ202" s="59" t="str">
        <f t="shared" si="494"/>
        <v/>
      </c>
      <c r="AK202" s="59" t="str">
        <f t="shared" si="494"/>
        <v/>
      </c>
      <c r="AL202" s="59" t="str">
        <f t="shared" si="494"/>
        <v/>
      </c>
      <c r="AM202" s="59" t="str">
        <f t="shared" si="494"/>
        <v/>
      </c>
      <c r="AN202" s="59" t="str">
        <f t="shared" si="494"/>
        <v/>
      </c>
      <c r="AO202" s="59" t="str">
        <f t="shared" ref="AO202:BT202" si="495">IF(OR(AO200=0,AO200="***"),"",IF(AO$43&lt;22.25,"",IF(AO$43&gt;29,AN202,SUM(AN202,AO200,-AN200))))</f>
        <v/>
      </c>
      <c r="AP202" s="59" t="str">
        <f t="shared" si="495"/>
        <v/>
      </c>
      <c r="AQ202" s="59" t="str">
        <f t="shared" si="495"/>
        <v/>
      </c>
      <c r="AR202" s="59" t="str">
        <f t="shared" si="495"/>
        <v/>
      </c>
      <c r="AS202" s="59" t="str">
        <f t="shared" si="495"/>
        <v/>
      </c>
      <c r="AT202" s="59" t="str">
        <f t="shared" si="495"/>
        <v/>
      </c>
      <c r="AU202" s="59" t="str">
        <f t="shared" si="495"/>
        <v/>
      </c>
      <c r="AV202" s="59" t="str">
        <f t="shared" si="495"/>
        <v/>
      </c>
      <c r="AW202" s="59" t="str">
        <f t="shared" si="495"/>
        <v/>
      </c>
      <c r="AX202" s="59" t="str">
        <f t="shared" si="495"/>
        <v/>
      </c>
      <c r="AY202" s="59" t="str">
        <f t="shared" si="495"/>
        <v/>
      </c>
      <c r="AZ202" s="59" t="str">
        <f t="shared" si="495"/>
        <v/>
      </c>
      <c r="BA202" s="59" t="str">
        <f t="shared" si="495"/>
        <v/>
      </c>
      <c r="BB202" s="59" t="str">
        <f t="shared" si="495"/>
        <v/>
      </c>
      <c r="BC202" s="59" t="str">
        <f t="shared" si="495"/>
        <v/>
      </c>
      <c r="BD202" s="59" t="str">
        <f t="shared" si="495"/>
        <v/>
      </c>
      <c r="BE202" s="59" t="str">
        <f t="shared" si="495"/>
        <v/>
      </c>
      <c r="BF202" s="59" t="str">
        <f t="shared" si="495"/>
        <v/>
      </c>
      <c r="BG202" s="59" t="str">
        <f t="shared" si="495"/>
        <v/>
      </c>
      <c r="BH202" s="59" t="str">
        <f t="shared" si="495"/>
        <v/>
      </c>
      <c r="BI202" s="60" t="str">
        <f t="shared" si="495"/>
        <v/>
      </c>
      <c r="BJ202" s="59">
        <f t="shared" si="495"/>
        <v>0</v>
      </c>
      <c r="BK202" s="59">
        <f t="shared" si="495"/>
        <v>0.25</v>
      </c>
      <c r="BL202" s="59">
        <f t="shared" si="495"/>
        <v>0.5</v>
      </c>
      <c r="BM202" s="59">
        <f t="shared" si="495"/>
        <v>0.75</v>
      </c>
      <c r="BN202" s="59">
        <f t="shared" si="495"/>
        <v>1</v>
      </c>
      <c r="BO202" s="59">
        <f t="shared" si="495"/>
        <v>1.25</v>
      </c>
      <c r="BP202" s="59">
        <f t="shared" si="495"/>
        <v>1.5</v>
      </c>
      <c r="BQ202" s="59">
        <f t="shared" si="495"/>
        <v>1.75</v>
      </c>
      <c r="BR202" s="59">
        <f t="shared" si="495"/>
        <v>2</v>
      </c>
      <c r="BS202" s="59">
        <f t="shared" si="495"/>
        <v>2.25</v>
      </c>
      <c r="BT202" s="59">
        <f t="shared" si="495"/>
        <v>2.5</v>
      </c>
      <c r="BU202" s="59">
        <f t="shared" ref="BU202:DA202" si="496">IF(OR(BU200=0,BU200="***"),"",IF(BU$43&lt;22.25,"",IF(BU$43&gt;29,BT202,SUM(BT202,BU200,-BT200))))</f>
        <v>2.75</v>
      </c>
      <c r="BV202" s="59">
        <f t="shared" si="496"/>
        <v>3</v>
      </c>
      <c r="BW202" s="59">
        <f t="shared" si="496"/>
        <v>3.25</v>
      </c>
      <c r="BX202" s="59">
        <f t="shared" si="496"/>
        <v>3.5</v>
      </c>
      <c r="BY202" s="59">
        <f t="shared" si="496"/>
        <v>3.75</v>
      </c>
      <c r="BZ202" s="59">
        <f t="shared" si="496"/>
        <v>4</v>
      </c>
      <c r="CA202" s="59">
        <f t="shared" si="496"/>
        <v>4.25</v>
      </c>
      <c r="CB202" s="59">
        <f t="shared" si="496"/>
        <v>4.25</v>
      </c>
      <c r="CC202" s="59">
        <f t="shared" si="496"/>
        <v>4.25</v>
      </c>
      <c r="CD202" s="59">
        <f t="shared" si="496"/>
        <v>4.5</v>
      </c>
      <c r="CE202" s="59">
        <f t="shared" si="496"/>
        <v>4.75</v>
      </c>
      <c r="CF202" s="59">
        <f t="shared" si="496"/>
        <v>5</v>
      </c>
      <c r="CG202" s="59">
        <f t="shared" si="496"/>
        <v>5.25</v>
      </c>
      <c r="CH202" s="59">
        <f t="shared" si="496"/>
        <v>5.5</v>
      </c>
      <c r="CI202" s="59">
        <f t="shared" si="496"/>
        <v>5.75</v>
      </c>
      <c r="CJ202" s="59">
        <f t="shared" si="496"/>
        <v>6</v>
      </c>
      <c r="CK202" s="59">
        <f t="shared" si="496"/>
        <v>6.25</v>
      </c>
      <c r="CL202" s="59">
        <f t="shared" si="496"/>
        <v>6.25</v>
      </c>
      <c r="CM202" s="59">
        <f t="shared" si="496"/>
        <v>6.25</v>
      </c>
      <c r="CN202" s="59">
        <f t="shared" si="496"/>
        <v>6.25</v>
      </c>
      <c r="CO202" s="59">
        <f t="shared" si="496"/>
        <v>6.25</v>
      </c>
      <c r="CP202" s="59">
        <f t="shared" si="496"/>
        <v>6.25</v>
      </c>
      <c r="CQ202" s="59">
        <f t="shared" si="496"/>
        <v>6.25</v>
      </c>
      <c r="CR202" s="59">
        <f t="shared" si="496"/>
        <v>6.25</v>
      </c>
      <c r="CS202" s="59">
        <f t="shared" si="496"/>
        <v>6.25</v>
      </c>
      <c r="CT202" s="59">
        <f t="shared" si="496"/>
        <v>6.25</v>
      </c>
      <c r="CU202" s="59">
        <f t="shared" si="496"/>
        <v>6.25</v>
      </c>
      <c r="CV202" s="59">
        <f t="shared" si="496"/>
        <v>6.25</v>
      </c>
      <c r="CW202" s="59">
        <f t="shared" si="496"/>
        <v>6.25</v>
      </c>
      <c r="CX202" s="59">
        <f t="shared" si="496"/>
        <v>6.25</v>
      </c>
      <c r="CY202" s="59">
        <f t="shared" si="496"/>
        <v>6.25</v>
      </c>
      <c r="CZ202" s="59">
        <f t="shared" si="496"/>
        <v>6.25</v>
      </c>
      <c r="DA202" s="59">
        <f t="shared" si="496"/>
        <v>6.25</v>
      </c>
      <c r="DB202" s="110"/>
    </row>
    <row r="203" spans="2:106" ht="14.1" customHeight="1">
      <c r="B203" s="61">
        <f>ROUND((DAY(D203)*24*60+HOUR(D203)*60+MINUTE(D203))/60,2)</f>
        <v>22</v>
      </c>
      <c r="C203" s="62">
        <f>ROUND((DAY(F203)*24*60+HOUR(F203)*60+MINUTE(F203))/60,2)</f>
        <v>30.75</v>
      </c>
      <c r="D203" s="63">
        <f>D200+TIME(0,15,0)</f>
        <v>0.91666666666666541</v>
      </c>
      <c r="E203" s="64" t="s">
        <v>96</v>
      </c>
      <c r="F203" s="65">
        <f>F200+TIME(0,15,0)</f>
        <v>1.2812500000000011</v>
      </c>
      <c r="G203" s="66" t="s">
        <v>43</v>
      </c>
      <c r="H203" s="67">
        <f t="shared" si="469"/>
        <v>157</v>
      </c>
      <c r="I203" s="71" t="str">
        <f t="shared" ref="I203:BT203" si="497">IF(I$43&lt;$B203,"***",IF(I$43=$B203,0,IF(I$42=1,H203,H203+0.25)))</f>
        <v>***</v>
      </c>
      <c r="J203" s="68" t="str">
        <f t="shared" si="497"/>
        <v>***</v>
      </c>
      <c r="K203" s="68" t="str">
        <f t="shared" si="497"/>
        <v>***</v>
      </c>
      <c r="L203" s="68" t="str">
        <f t="shared" si="497"/>
        <v>***</v>
      </c>
      <c r="M203" s="68" t="str">
        <f t="shared" si="497"/>
        <v>***</v>
      </c>
      <c r="N203" s="68" t="str">
        <f t="shared" si="497"/>
        <v>***</v>
      </c>
      <c r="O203" s="68" t="str">
        <f t="shared" si="497"/>
        <v>***</v>
      </c>
      <c r="P203" s="68" t="str">
        <f t="shared" si="497"/>
        <v>***</v>
      </c>
      <c r="Q203" s="68" t="str">
        <f t="shared" si="497"/>
        <v>***</v>
      </c>
      <c r="R203" s="68" t="str">
        <f t="shared" si="497"/>
        <v>***</v>
      </c>
      <c r="S203" s="68" t="str">
        <f t="shared" si="497"/>
        <v>***</v>
      </c>
      <c r="T203" s="68" t="str">
        <f t="shared" si="497"/>
        <v>***</v>
      </c>
      <c r="U203" s="68" t="str">
        <f t="shared" si="497"/>
        <v>***</v>
      </c>
      <c r="V203" s="68" t="str">
        <f t="shared" si="497"/>
        <v>***</v>
      </c>
      <c r="W203" s="68" t="str">
        <f t="shared" si="497"/>
        <v>***</v>
      </c>
      <c r="X203" s="68" t="str">
        <f t="shared" si="497"/>
        <v>***</v>
      </c>
      <c r="Y203" s="68" t="str">
        <f t="shared" si="497"/>
        <v>***</v>
      </c>
      <c r="Z203" s="68" t="str">
        <f t="shared" si="497"/>
        <v>***</v>
      </c>
      <c r="AA203" s="68" t="str">
        <f t="shared" si="497"/>
        <v>***</v>
      </c>
      <c r="AB203" s="68" t="str">
        <f t="shared" si="497"/>
        <v>***</v>
      </c>
      <c r="AC203" s="68" t="str">
        <f t="shared" si="497"/>
        <v>***</v>
      </c>
      <c r="AD203" s="68" t="str">
        <f t="shared" si="497"/>
        <v>***</v>
      </c>
      <c r="AE203" s="68" t="str">
        <f t="shared" si="497"/>
        <v>***</v>
      </c>
      <c r="AF203" s="68" t="str">
        <f t="shared" si="497"/>
        <v>***</v>
      </c>
      <c r="AG203" s="68" t="str">
        <f t="shared" si="497"/>
        <v>***</v>
      </c>
      <c r="AH203" s="68" t="str">
        <f t="shared" si="497"/>
        <v>***</v>
      </c>
      <c r="AI203" s="68" t="str">
        <f t="shared" si="497"/>
        <v>***</v>
      </c>
      <c r="AJ203" s="68" t="str">
        <f t="shared" si="497"/>
        <v>***</v>
      </c>
      <c r="AK203" s="68" t="str">
        <f t="shared" si="497"/>
        <v>***</v>
      </c>
      <c r="AL203" s="68" t="str">
        <f t="shared" si="497"/>
        <v>***</v>
      </c>
      <c r="AM203" s="68" t="str">
        <f t="shared" si="497"/>
        <v>***</v>
      </c>
      <c r="AN203" s="68" t="str">
        <f t="shared" si="497"/>
        <v>***</v>
      </c>
      <c r="AO203" s="68" t="str">
        <f t="shared" si="497"/>
        <v>***</v>
      </c>
      <c r="AP203" s="68" t="str">
        <f t="shared" si="497"/>
        <v>***</v>
      </c>
      <c r="AQ203" s="68" t="str">
        <f t="shared" si="497"/>
        <v>***</v>
      </c>
      <c r="AR203" s="68" t="str">
        <f t="shared" si="497"/>
        <v>***</v>
      </c>
      <c r="AS203" s="68" t="str">
        <f t="shared" si="497"/>
        <v>***</v>
      </c>
      <c r="AT203" s="68" t="str">
        <f t="shared" si="497"/>
        <v>***</v>
      </c>
      <c r="AU203" s="68" t="str">
        <f t="shared" si="497"/>
        <v>***</v>
      </c>
      <c r="AV203" s="68" t="str">
        <f t="shared" si="497"/>
        <v>***</v>
      </c>
      <c r="AW203" s="68" t="str">
        <f t="shared" si="497"/>
        <v>***</v>
      </c>
      <c r="AX203" s="68" t="str">
        <f t="shared" si="497"/>
        <v>***</v>
      </c>
      <c r="AY203" s="68" t="str">
        <f t="shared" si="497"/>
        <v>***</v>
      </c>
      <c r="AZ203" s="68" t="str">
        <f t="shared" si="497"/>
        <v>***</v>
      </c>
      <c r="BA203" s="68" t="str">
        <f t="shared" si="497"/>
        <v>***</v>
      </c>
      <c r="BB203" s="68" t="str">
        <f t="shared" si="497"/>
        <v>***</v>
      </c>
      <c r="BC203" s="68" t="str">
        <f t="shared" si="497"/>
        <v>***</v>
      </c>
      <c r="BD203" s="68" t="str">
        <f t="shared" si="497"/>
        <v>***</v>
      </c>
      <c r="BE203" s="68" t="str">
        <f t="shared" si="497"/>
        <v>***</v>
      </c>
      <c r="BF203" s="68" t="str">
        <f t="shared" si="497"/>
        <v>***</v>
      </c>
      <c r="BG203" s="68" t="str">
        <f t="shared" si="497"/>
        <v>***</v>
      </c>
      <c r="BH203" s="68" t="str">
        <f t="shared" si="497"/>
        <v>***</v>
      </c>
      <c r="BI203" s="69">
        <f t="shared" si="497"/>
        <v>0</v>
      </c>
      <c r="BJ203" s="68">
        <f t="shared" si="497"/>
        <v>0</v>
      </c>
      <c r="BK203" s="68">
        <f t="shared" si="497"/>
        <v>0.25</v>
      </c>
      <c r="BL203" s="68">
        <f t="shared" si="497"/>
        <v>0.5</v>
      </c>
      <c r="BM203" s="68">
        <f t="shared" si="497"/>
        <v>0.75</v>
      </c>
      <c r="BN203" s="68">
        <f t="shared" si="497"/>
        <v>1</v>
      </c>
      <c r="BO203" s="68">
        <f t="shared" si="497"/>
        <v>1.25</v>
      </c>
      <c r="BP203" s="68">
        <f t="shared" si="497"/>
        <v>1.5</v>
      </c>
      <c r="BQ203" s="68">
        <f t="shared" si="497"/>
        <v>1.75</v>
      </c>
      <c r="BR203" s="68">
        <f t="shared" si="497"/>
        <v>2</v>
      </c>
      <c r="BS203" s="68">
        <f t="shared" si="497"/>
        <v>2.25</v>
      </c>
      <c r="BT203" s="68">
        <f t="shared" si="497"/>
        <v>2.5</v>
      </c>
      <c r="BU203" s="68">
        <f t="shared" ref="BU203:DA203" si="498">IF(BU$43&lt;$B203,"***",IF(BU$43=$B203,0,IF(BU$42=1,BT203,BT203+0.25)))</f>
        <v>2.75</v>
      </c>
      <c r="BV203" s="68">
        <f t="shared" si="498"/>
        <v>3</v>
      </c>
      <c r="BW203" s="68">
        <f t="shared" si="498"/>
        <v>3.25</v>
      </c>
      <c r="BX203" s="68">
        <f t="shared" si="498"/>
        <v>3.5</v>
      </c>
      <c r="BY203" s="68">
        <f t="shared" si="498"/>
        <v>3.75</v>
      </c>
      <c r="BZ203" s="68">
        <f t="shared" si="498"/>
        <v>4</v>
      </c>
      <c r="CA203" s="68">
        <f t="shared" si="498"/>
        <v>4.25</v>
      </c>
      <c r="CB203" s="68">
        <f t="shared" si="498"/>
        <v>4.25</v>
      </c>
      <c r="CC203" s="68">
        <f t="shared" si="498"/>
        <v>4.25</v>
      </c>
      <c r="CD203" s="68">
        <f t="shared" si="498"/>
        <v>4.5</v>
      </c>
      <c r="CE203" s="68">
        <f t="shared" si="498"/>
        <v>4.75</v>
      </c>
      <c r="CF203" s="68">
        <f t="shared" si="498"/>
        <v>5</v>
      </c>
      <c r="CG203" s="68">
        <f t="shared" si="498"/>
        <v>5.25</v>
      </c>
      <c r="CH203" s="68">
        <f t="shared" si="498"/>
        <v>5.5</v>
      </c>
      <c r="CI203" s="68">
        <f t="shared" si="498"/>
        <v>5.75</v>
      </c>
      <c r="CJ203" s="68">
        <f t="shared" si="498"/>
        <v>6</v>
      </c>
      <c r="CK203" s="68">
        <f t="shared" si="498"/>
        <v>6.25</v>
      </c>
      <c r="CL203" s="68">
        <f t="shared" si="498"/>
        <v>6.5</v>
      </c>
      <c r="CM203" s="68">
        <f t="shared" si="498"/>
        <v>6.75</v>
      </c>
      <c r="CN203" s="68">
        <f t="shared" si="498"/>
        <v>7</v>
      </c>
      <c r="CO203" s="68">
        <f t="shared" si="498"/>
        <v>7.25</v>
      </c>
      <c r="CP203" s="68">
        <f t="shared" si="498"/>
        <v>7.5</v>
      </c>
      <c r="CQ203" s="68">
        <f t="shared" si="498"/>
        <v>7.75</v>
      </c>
      <c r="CR203" s="68">
        <f t="shared" si="498"/>
        <v>8</v>
      </c>
      <c r="CS203" s="68">
        <f t="shared" si="498"/>
        <v>8.25</v>
      </c>
      <c r="CT203" s="68">
        <f t="shared" si="498"/>
        <v>8.5</v>
      </c>
      <c r="CU203" s="68">
        <f t="shared" si="498"/>
        <v>8.75</v>
      </c>
      <c r="CV203" s="68">
        <f t="shared" si="498"/>
        <v>9</v>
      </c>
      <c r="CW203" s="68">
        <f t="shared" si="498"/>
        <v>9.25</v>
      </c>
      <c r="CX203" s="68">
        <f t="shared" si="498"/>
        <v>9.5</v>
      </c>
      <c r="CY203" s="68">
        <f t="shared" si="498"/>
        <v>9.75</v>
      </c>
      <c r="CZ203" s="68">
        <f t="shared" si="498"/>
        <v>9.75</v>
      </c>
      <c r="DA203" s="68">
        <f t="shared" si="498"/>
        <v>9.75</v>
      </c>
      <c r="DB203" s="111"/>
    </row>
    <row r="204" spans="2:106" ht="14.1" customHeight="1">
      <c r="B204" s="31"/>
      <c r="C204" s="32"/>
      <c r="D204" s="33"/>
      <c r="E204" s="4"/>
      <c r="F204" s="34"/>
      <c r="G204" s="5" t="s">
        <v>32</v>
      </c>
      <c r="H204" s="35">
        <f t="shared" si="469"/>
        <v>158</v>
      </c>
      <c r="I204" s="54" t="str">
        <f t="shared" ref="I204:AN204" si="499">IF(I203="***","",IF(I203&gt;$G$45,INT((I203-$G$45)/0.25)*0.25,0))</f>
        <v/>
      </c>
      <c r="J204" s="30" t="str">
        <f t="shared" si="499"/>
        <v/>
      </c>
      <c r="K204" s="30" t="str">
        <f t="shared" si="499"/>
        <v/>
      </c>
      <c r="L204" s="30" t="str">
        <f t="shared" si="499"/>
        <v/>
      </c>
      <c r="M204" s="30" t="str">
        <f t="shared" si="499"/>
        <v/>
      </c>
      <c r="N204" s="30" t="str">
        <f t="shared" si="499"/>
        <v/>
      </c>
      <c r="O204" s="30" t="str">
        <f t="shared" si="499"/>
        <v/>
      </c>
      <c r="P204" s="30" t="str">
        <f t="shared" si="499"/>
        <v/>
      </c>
      <c r="Q204" s="30" t="str">
        <f t="shared" si="499"/>
        <v/>
      </c>
      <c r="R204" s="30" t="str">
        <f t="shared" si="499"/>
        <v/>
      </c>
      <c r="S204" s="30" t="str">
        <f t="shared" si="499"/>
        <v/>
      </c>
      <c r="T204" s="30" t="str">
        <f t="shared" si="499"/>
        <v/>
      </c>
      <c r="U204" s="30" t="str">
        <f t="shared" si="499"/>
        <v/>
      </c>
      <c r="V204" s="30" t="str">
        <f t="shared" si="499"/>
        <v/>
      </c>
      <c r="W204" s="30" t="str">
        <f t="shared" si="499"/>
        <v/>
      </c>
      <c r="X204" s="30" t="str">
        <f t="shared" si="499"/>
        <v/>
      </c>
      <c r="Y204" s="30" t="str">
        <f t="shared" si="499"/>
        <v/>
      </c>
      <c r="Z204" s="30" t="str">
        <f t="shared" si="499"/>
        <v/>
      </c>
      <c r="AA204" s="30" t="str">
        <f t="shared" si="499"/>
        <v/>
      </c>
      <c r="AB204" s="30" t="str">
        <f t="shared" si="499"/>
        <v/>
      </c>
      <c r="AC204" s="30" t="str">
        <f t="shared" si="499"/>
        <v/>
      </c>
      <c r="AD204" s="30" t="str">
        <f t="shared" si="499"/>
        <v/>
      </c>
      <c r="AE204" s="30" t="str">
        <f t="shared" si="499"/>
        <v/>
      </c>
      <c r="AF204" s="30" t="str">
        <f t="shared" si="499"/>
        <v/>
      </c>
      <c r="AG204" s="30" t="str">
        <f t="shared" si="499"/>
        <v/>
      </c>
      <c r="AH204" s="30" t="str">
        <f t="shared" si="499"/>
        <v/>
      </c>
      <c r="AI204" s="30" t="str">
        <f t="shared" si="499"/>
        <v/>
      </c>
      <c r="AJ204" s="30" t="str">
        <f t="shared" si="499"/>
        <v/>
      </c>
      <c r="AK204" s="30" t="str">
        <f t="shared" si="499"/>
        <v/>
      </c>
      <c r="AL204" s="30" t="str">
        <f t="shared" si="499"/>
        <v/>
      </c>
      <c r="AM204" s="30" t="str">
        <f t="shared" si="499"/>
        <v/>
      </c>
      <c r="AN204" s="30" t="str">
        <f t="shared" si="499"/>
        <v/>
      </c>
      <c r="AO204" s="30" t="str">
        <f t="shared" ref="AO204:BT204" si="500">IF(AO203="***","",IF(AO203&gt;$G$45,INT((AO203-$G$45)/0.25)*0.25,0))</f>
        <v/>
      </c>
      <c r="AP204" s="30" t="str">
        <f t="shared" si="500"/>
        <v/>
      </c>
      <c r="AQ204" s="30" t="str">
        <f t="shared" si="500"/>
        <v/>
      </c>
      <c r="AR204" s="30" t="str">
        <f t="shared" si="500"/>
        <v/>
      </c>
      <c r="AS204" s="30" t="str">
        <f t="shared" si="500"/>
        <v/>
      </c>
      <c r="AT204" s="30" t="str">
        <f t="shared" si="500"/>
        <v/>
      </c>
      <c r="AU204" s="30" t="str">
        <f t="shared" si="500"/>
        <v/>
      </c>
      <c r="AV204" s="30" t="str">
        <f t="shared" si="500"/>
        <v/>
      </c>
      <c r="AW204" s="30" t="str">
        <f t="shared" si="500"/>
        <v/>
      </c>
      <c r="AX204" s="30" t="str">
        <f t="shared" si="500"/>
        <v/>
      </c>
      <c r="AY204" s="30" t="str">
        <f t="shared" si="500"/>
        <v/>
      </c>
      <c r="AZ204" s="30" t="str">
        <f t="shared" si="500"/>
        <v/>
      </c>
      <c r="BA204" s="30" t="str">
        <f t="shared" si="500"/>
        <v/>
      </c>
      <c r="BB204" s="30" t="str">
        <f t="shared" si="500"/>
        <v/>
      </c>
      <c r="BC204" s="30" t="str">
        <f t="shared" si="500"/>
        <v/>
      </c>
      <c r="BD204" s="30" t="str">
        <f t="shared" si="500"/>
        <v/>
      </c>
      <c r="BE204" s="30" t="str">
        <f t="shared" si="500"/>
        <v/>
      </c>
      <c r="BF204" s="30" t="str">
        <f t="shared" si="500"/>
        <v/>
      </c>
      <c r="BG204" s="30" t="str">
        <f t="shared" si="500"/>
        <v/>
      </c>
      <c r="BH204" s="30" t="str">
        <f t="shared" si="500"/>
        <v/>
      </c>
      <c r="BI204" s="45">
        <f t="shared" si="500"/>
        <v>0</v>
      </c>
      <c r="BJ204" s="30">
        <f t="shared" si="500"/>
        <v>0</v>
      </c>
      <c r="BK204" s="30">
        <f t="shared" si="500"/>
        <v>0</v>
      </c>
      <c r="BL204" s="30">
        <f t="shared" si="500"/>
        <v>0</v>
      </c>
      <c r="BM204" s="30">
        <f t="shared" si="500"/>
        <v>0</v>
      </c>
      <c r="BN204" s="30">
        <f t="shared" si="500"/>
        <v>0</v>
      </c>
      <c r="BO204" s="30">
        <f t="shared" si="500"/>
        <v>0</v>
      </c>
      <c r="BP204" s="30">
        <f t="shared" si="500"/>
        <v>0</v>
      </c>
      <c r="BQ204" s="30">
        <f t="shared" si="500"/>
        <v>0</v>
      </c>
      <c r="BR204" s="30">
        <f t="shared" si="500"/>
        <v>0</v>
      </c>
      <c r="BS204" s="30">
        <f t="shared" si="500"/>
        <v>0</v>
      </c>
      <c r="BT204" s="30">
        <f t="shared" si="500"/>
        <v>0</v>
      </c>
      <c r="BU204" s="30">
        <f t="shared" ref="BU204:CZ204" si="501">IF(BU203="***","",IF(BU203&gt;$G$45,INT((BU203-$G$45)/0.25)*0.25,0))</f>
        <v>0</v>
      </c>
      <c r="BV204" s="30">
        <f t="shared" si="501"/>
        <v>0</v>
      </c>
      <c r="BW204" s="30">
        <f t="shared" si="501"/>
        <v>0</v>
      </c>
      <c r="BX204" s="30">
        <f t="shared" si="501"/>
        <v>0</v>
      </c>
      <c r="BY204" s="30">
        <f t="shared" si="501"/>
        <v>0</v>
      </c>
      <c r="BZ204" s="30">
        <f t="shared" si="501"/>
        <v>0</v>
      </c>
      <c r="CA204" s="30">
        <f t="shared" si="501"/>
        <v>0</v>
      </c>
      <c r="CB204" s="30">
        <f t="shared" si="501"/>
        <v>0</v>
      </c>
      <c r="CC204" s="30">
        <f t="shared" si="501"/>
        <v>0</v>
      </c>
      <c r="CD204" s="30">
        <f t="shared" si="501"/>
        <v>0</v>
      </c>
      <c r="CE204" s="30">
        <f t="shared" si="501"/>
        <v>0</v>
      </c>
      <c r="CF204" s="30">
        <f t="shared" si="501"/>
        <v>0</v>
      </c>
      <c r="CG204" s="30">
        <f t="shared" si="501"/>
        <v>0</v>
      </c>
      <c r="CH204" s="30">
        <f t="shared" si="501"/>
        <v>0</v>
      </c>
      <c r="CI204" s="30">
        <f t="shared" si="501"/>
        <v>0</v>
      </c>
      <c r="CJ204" s="30">
        <f t="shared" si="501"/>
        <v>0</v>
      </c>
      <c r="CK204" s="30">
        <f t="shared" si="501"/>
        <v>0</v>
      </c>
      <c r="CL204" s="30">
        <f t="shared" si="501"/>
        <v>0</v>
      </c>
      <c r="CM204" s="30">
        <f t="shared" si="501"/>
        <v>0</v>
      </c>
      <c r="CN204" s="30">
        <f t="shared" si="501"/>
        <v>0</v>
      </c>
      <c r="CO204" s="30">
        <f t="shared" si="501"/>
        <v>0</v>
      </c>
      <c r="CP204" s="30">
        <f t="shared" si="501"/>
        <v>0</v>
      </c>
      <c r="CQ204" s="30">
        <f t="shared" si="501"/>
        <v>0</v>
      </c>
      <c r="CR204" s="30">
        <f t="shared" si="501"/>
        <v>0.25</v>
      </c>
      <c r="CS204" s="30">
        <f t="shared" si="501"/>
        <v>0.5</v>
      </c>
      <c r="CT204" s="30">
        <f t="shared" si="501"/>
        <v>0.75</v>
      </c>
      <c r="CU204" s="30">
        <f t="shared" si="501"/>
        <v>1</v>
      </c>
      <c r="CV204" s="30">
        <f t="shared" si="501"/>
        <v>1.25</v>
      </c>
      <c r="CW204" s="30">
        <f t="shared" si="501"/>
        <v>1.5</v>
      </c>
      <c r="CX204" s="30">
        <f t="shared" si="501"/>
        <v>1.75</v>
      </c>
      <c r="CY204" s="30">
        <f t="shared" si="501"/>
        <v>2</v>
      </c>
      <c r="CZ204" s="30">
        <f t="shared" si="501"/>
        <v>2</v>
      </c>
      <c r="DA204" s="30">
        <f>IF(DA203="***","",IF(DA203&gt;$G$45,INT((DA203-$G$45)/0.25)*0.25,0))</f>
        <v>2</v>
      </c>
      <c r="DB204" s="109"/>
    </row>
    <row r="205" spans="2:106" ht="14.1" customHeight="1" thickBot="1">
      <c r="B205" s="46"/>
      <c r="C205" s="47"/>
      <c r="D205" s="48"/>
      <c r="E205" s="49"/>
      <c r="F205" s="50"/>
      <c r="G205" s="72" t="s">
        <v>33</v>
      </c>
      <c r="H205" s="73">
        <f t="shared" si="469"/>
        <v>159</v>
      </c>
      <c r="I205" s="112" t="str">
        <f t="shared" ref="I205:AN205" si="502">IF(OR(I203=0,I203="***"),"",IF(I$43&lt;22.25,"",IF(I$43&gt;29,H205,SUM(H205,I203,-H203))))</f>
        <v/>
      </c>
      <c r="J205" s="113" t="str">
        <f t="shared" si="502"/>
        <v/>
      </c>
      <c r="K205" s="113" t="str">
        <f t="shared" si="502"/>
        <v/>
      </c>
      <c r="L205" s="113" t="str">
        <f t="shared" si="502"/>
        <v/>
      </c>
      <c r="M205" s="113" t="str">
        <f t="shared" si="502"/>
        <v/>
      </c>
      <c r="N205" s="113" t="str">
        <f t="shared" si="502"/>
        <v/>
      </c>
      <c r="O205" s="113" t="str">
        <f t="shared" si="502"/>
        <v/>
      </c>
      <c r="P205" s="113" t="str">
        <f t="shared" si="502"/>
        <v/>
      </c>
      <c r="Q205" s="113" t="str">
        <f t="shared" si="502"/>
        <v/>
      </c>
      <c r="R205" s="113" t="str">
        <f t="shared" si="502"/>
        <v/>
      </c>
      <c r="S205" s="113" t="str">
        <f t="shared" si="502"/>
        <v/>
      </c>
      <c r="T205" s="113" t="str">
        <f t="shared" si="502"/>
        <v/>
      </c>
      <c r="U205" s="113" t="str">
        <f t="shared" si="502"/>
        <v/>
      </c>
      <c r="V205" s="113" t="str">
        <f t="shared" si="502"/>
        <v/>
      </c>
      <c r="W205" s="113" t="str">
        <f t="shared" si="502"/>
        <v/>
      </c>
      <c r="X205" s="113" t="str">
        <f t="shared" si="502"/>
        <v/>
      </c>
      <c r="Y205" s="113" t="str">
        <f t="shared" si="502"/>
        <v/>
      </c>
      <c r="Z205" s="113" t="str">
        <f t="shared" si="502"/>
        <v/>
      </c>
      <c r="AA205" s="113" t="str">
        <f t="shared" si="502"/>
        <v/>
      </c>
      <c r="AB205" s="113" t="str">
        <f t="shared" si="502"/>
        <v/>
      </c>
      <c r="AC205" s="113" t="str">
        <f t="shared" si="502"/>
        <v/>
      </c>
      <c r="AD205" s="113" t="str">
        <f t="shared" si="502"/>
        <v/>
      </c>
      <c r="AE205" s="113" t="str">
        <f t="shared" si="502"/>
        <v/>
      </c>
      <c r="AF205" s="113" t="str">
        <f t="shared" si="502"/>
        <v/>
      </c>
      <c r="AG205" s="113" t="str">
        <f t="shared" si="502"/>
        <v/>
      </c>
      <c r="AH205" s="113" t="str">
        <f t="shared" si="502"/>
        <v/>
      </c>
      <c r="AI205" s="113" t="str">
        <f t="shared" si="502"/>
        <v/>
      </c>
      <c r="AJ205" s="113" t="str">
        <f t="shared" si="502"/>
        <v/>
      </c>
      <c r="AK205" s="113" t="str">
        <f t="shared" si="502"/>
        <v/>
      </c>
      <c r="AL205" s="113" t="str">
        <f t="shared" si="502"/>
        <v/>
      </c>
      <c r="AM205" s="113" t="str">
        <f t="shared" si="502"/>
        <v/>
      </c>
      <c r="AN205" s="113" t="str">
        <f t="shared" si="502"/>
        <v/>
      </c>
      <c r="AO205" s="113" t="str">
        <f t="shared" ref="AO205:BT205" si="503">IF(OR(AO203=0,AO203="***"),"",IF(AO$43&lt;22.25,"",IF(AO$43&gt;29,AN205,SUM(AN205,AO203,-AN203))))</f>
        <v/>
      </c>
      <c r="AP205" s="113" t="str">
        <f t="shared" si="503"/>
        <v/>
      </c>
      <c r="AQ205" s="113" t="str">
        <f t="shared" si="503"/>
        <v/>
      </c>
      <c r="AR205" s="113" t="str">
        <f t="shared" si="503"/>
        <v/>
      </c>
      <c r="AS205" s="113" t="str">
        <f t="shared" si="503"/>
        <v/>
      </c>
      <c r="AT205" s="113" t="str">
        <f t="shared" si="503"/>
        <v/>
      </c>
      <c r="AU205" s="113" t="str">
        <f t="shared" si="503"/>
        <v/>
      </c>
      <c r="AV205" s="113" t="str">
        <f t="shared" si="503"/>
        <v/>
      </c>
      <c r="AW205" s="113" t="str">
        <f t="shared" si="503"/>
        <v/>
      </c>
      <c r="AX205" s="113" t="str">
        <f t="shared" si="503"/>
        <v/>
      </c>
      <c r="AY205" s="113" t="str">
        <f t="shared" si="503"/>
        <v/>
      </c>
      <c r="AZ205" s="113" t="str">
        <f t="shared" si="503"/>
        <v/>
      </c>
      <c r="BA205" s="113" t="str">
        <f t="shared" si="503"/>
        <v/>
      </c>
      <c r="BB205" s="113" t="str">
        <f t="shared" si="503"/>
        <v/>
      </c>
      <c r="BC205" s="113" t="str">
        <f t="shared" si="503"/>
        <v/>
      </c>
      <c r="BD205" s="113" t="str">
        <f t="shared" si="503"/>
        <v/>
      </c>
      <c r="BE205" s="113" t="str">
        <f t="shared" si="503"/>
        <v/>
      </c>
      <c r="BF205" s="113" t="str">
        <f t="shared" si="503"/>
        <v/>
      </c>
      <c r="BG205" s="113" t="str">
        <f t="shared" si="503"/>
        <v/>
      </c>
      <c r="BH205" s="113" t="str">
        <f t="shared" si="503"/>
        <v/>
      </c>
      <c r="BI205" s="114" t="str">
        <f t="shared" si="503"/>
        <v/>
      </c>
      <c r="BJ205" s="113" t="str">
        <f t="shared" si="503"/>
        <v/>
      </c>
      <c r="BK205" s="113">
        <f t="shared" si="503"/>
        <v>0.25</v>
      </c>
      <c r="BL205" s="113">
        <f t="shared" si="503"/>
        <v>0.5</v>
      </c>
      <c r="BM205" s="113">
        <f t="shared" si="503"/>
        <v>0.75</v>
      </c>
      <c r="BN205" s="113">
        <f t="shared" si="503"/>
        <v>1</v>
      </c>
      <c r="BO205" s="113">
        <f t="shared" si="503"/>
        <v>1.25</v>
      </c>
      <c r="BP205" s="113">
        <f t="shared" si="503"/>
        <v>1.5</v>
      </c>
      <c r="BQ205" s="113">
        <f t="shared" si="503"/>
        <v>1.75</v>
      </c>
      <c r="BR205" s="113">
        <f t="shared" si="503"/>
        <v>2</v>
      </c>
      <c r="BS205" s="113">
        <f t="shared" si="503"/>
        <v>2.25</v>
      </c>
      <c r="BT205" s="113">
        <f t="shared" si="503"/>
        <v>2.5</v>
      </c>
      <c r="BU205" s="113">
        <f t="shared" ref="BU205:DA205" si="504">IF(OR(BU203=0,BU203="***"),"",IF(BU$43&lt;22.25,"",IF(BU$43&gt;29,BT205,SUM(BT205,BU203,-BT203))))</f>
        <v>2.75</v>
      </c>
      <c r="BV205" s="113">
        <f t="shared" si="504"/>
        <v>3</v>
      </c>
      <c r="BW205" s="113">
        <f t="shared" si="504"/>
        <v>3.25</v>
      </c>
      <c r="BX205" s="113">
        <f t="shared" si="504"/>
        <v>3.5</v>
      </c>
      <c r="BY205" s="113">
        <f t="shared" si="504"/>
        <v>3.75</v>
      </c>
      <c r="BZ205" s="113">
        <f t="shared" si="504"/>
        <v>4</v>
      </c>
      <c r="CA205" s="113">
        <f t="shared" si="504"/>
        <v>4.25</v>
      </c>
      <c r="CB205" s="113">
        <f t="shared" si="504"/>
        <v>4.25</v>
      </c>
      <c r="CC205" s="113">
        <f t="shared" si="504"/>
        <v>4.25</v>
      </c>
      <c r="CD205" s="113">
        <f t="shared" si="504"/>
        <v>4.5</v>
      </c>
      <c r="CE205" s="113">
        <f t="shared" si="504"/>
        <v>4.75</v>
      </c>
      <c r="CF205" s="113">
        <f t="shared" si="504"/>
        <v>5</v>
      </c>
      <c r="CG205" s="113">
        <f t="shared" si="504"/>
        <v>5.25</v>
      </c>
      <c r="CH205" s="113">
        <f t="shared" si="504"/>
        <v>5.5</v>
      </c>
      <c r="CI205" s="113">
        <f t="shared" si="504"/>
        <v>5.75</v>
      </c>
      <c r="CJ205" s="113">
        <f t="shared" si="504"/>
        <v>6</v>
      </c>
      <c r="CK205" s="113">
        <f t="shared" si="504"/>
        <v>6.25</v>
      </c>
      <c r="CL205" s="113">
        <f t="shared" si="504"/>
        <v>6.25</v>
      </c>
      <c r="CM205" s="113">
        <f t="shared" si="504"/>
        <v>6.25</v>
      </c>
      <c r="CN205" s="113">
        <f t="shared" si="504"/>
        <v>6.25</v>
      </c>
      <c r="CO205" s="113">
        <f t="shared" si="504"/>
        <v>6.25</v>
      </c>
      <c r="CP205" s="113">
        <f t="shared" si="504"/>
        <v>6.25</v>
      </c>
      <c r="CQ205" s="113">
        <f t="shared" si="504"/>
        <v>6.25</v>
      </c>
      <c r="CR205" s="113">
        <f t="shared" si="504"/>
        <v>6.25</v>
      </c>
      <c r="CS205" s="113">
        <f t="shared" si="504"/>
        <v>6.25</v>
      </c>
      <c r="CT205" s="113">
        <f t="shared" si="504"/>
        <v>6.25</v>
      </c>
      <c r="CU205" s="113">
        <f t="shared" si="504"/>
        <v>6.25</v>
      </c>
      <c r="CV205" s="113">
        <f t="shared" si="504"/>
        <v>6.25</v>
      </c>
      <c r="CW205" s="113">
        <f t="shared" si="504"/>
        <v>6.25</v>
      </c>
      <c r="CX205" s="113">
        <f t="shared" si="504"/>
        <v>6.25</v>
      </c>
      <c r="CY205" s="113">
        <f t="shared" si="504"/>
        <v>6.25</v>
      </c>
      <c r="CZ205" s="113">
        <f t="shared" si="504"/>
        <v>6.25</v>
      </c>
      <c r="DA205" s="113">
        <f t="shared" si="504"/>
        <v>6.25</v>
      </c>
      <c r="DB205" s="115"/>
    </row>
    <row r="206" spans="2:106" ht="14.1" customHeight="1" thickTop="1">
      <c r="B206" s="61">
        <f>ROUND((DAY(D206)*24*60+HOUR(D206)*60+MINUTE(D206))/60,2)</f>
        <v>22.25</v>
      </c>
      <c r="C206" s="62">
        <f>ROUND((DAY(F206)*24*60+HOUR(F206)*60+MINUTE(F206))/60,2)</f>
        <v>31</v>
      </c>
      <c r="D206" s="63">
        <f>D203+TIME(0,15,0)</f>
        <v>0.92708333333333204</v>
      </c>
      <c r="E206" s="64" t="s">
        <v>96</v>
      </c>
      <c r="F206" s="65">
        <f>F203+TIME(0,15,0)</f>
        <v>1.2916666666666679</v>
      </c>
      <c r="G206" s="66" t="s">
        <v>43</v>
      </c>
      <c r="H206" s="67">
        <f t="shared" si="469"/>
        <v>160</v>
      </c>
      <c r="I206" s="71" t="str">
        <f t="shared" ref="I206:AN206" si="505">IF(I$43&lt;$B206,"***",IF(I$43=$B206,0,IF(I$42=1,H206,H206+0.25)))</f>
        <v>***</v>
      </c>
      <c r="J206" s="68" t="str">
        <f t="shared" si="505"/>
        <v>***</v>
      </c>
      <c r="K206" s="68" t="str">
        <f t="shared" si="505"/>
        <v>***</v>
      </c>
      <c r="L206" s="68" t="str">
        <f t="shared" si="505"/>
        <v>***</v>
      </c>
      <c r="M206" s="68" t="str">
        <f t="shared" si="505"/>
        <v>***</v>
      </c>
      <c r="N206" s="68" t="str">
        <f t="shared" si="505"/>
        <v>***</v>
      </c>
      <c r="O206" s="68" t="str">
        <f t="shared" si="505"/>
        <v>***</v>
      </c>
      <c r="P206" s="68" t="str">
        <f t="shared" si="505"/>
        <v>***</v>
      </c>
      <c r="Q206" s="68" t="str">
        <f t="shared" si="505"/>
        <v>***</v>
      </c>
      <c r="R206" s="68" t="str">
        <f t="shared" si="505"/>
        <v>***</v>
      </c>
      <c r="S206" s="68" t="str">
        <f t="shared" si="505"/>
        <v>***</v>
      </c>
      <c r="T206" s="68" t="str">
        <f t="shared" si="505"/>
        <v>***</v>
      </c>
      <c r="U206" s="68" t="str">
        <f t="shared" si="505"/>
        <v>***</v>
      </c>
      <c r="V206" s="68" t="str">
        <f t="shared" si="505"/>
        <v>***</v>
      </c>
      <c r="W206" s="68" t="str">
        <f t="shared" si="505"/>
        <v>***</v>
      </c>
      <c r="X206" s="68" t="str">
        <f t="shared" si="505"/>
        <v>***</v>
      </c>
      <c r="Y206" s="68" t="str">
        <f t="shared" si="505"/>
        <v>***</v>
      </c>
      <c r="Z206" s="68" t="str">
        <f t="shared" si="505"/>
        <v>***</v>
      </c>
      <c r="AA206" s="68" t="str">
        <f t="shared" si="505"/>
        <v>***</v>
      </c>
      <c r="AB206" s="68" t="str">
        <f t="shared" si="505"/>
        <v>***</v>
      </c>
      <c r="AC206" s="68" t="str">
        <f t="shared" si="505"/>
        <v>***</v>
      </c>
      <c r="AD206" s="68" t="str">
        <f t="shared" si="505"/>
        <v>***</v>
      </c>
      <c r="AE206" s="68" t="str">
        <f t="shared" si="505"/>
        <v>***</v>
      </c>
      <c r="AF206" s="68" t="str">
        <f t="shared" si="505"/>
        <v>***</v>
      </c>
      <c r="AG206" s="68" t="str">
        <f t="shared" si="505"/>
        <v>***</v>
      </c>
      <c r="AH206" s="68" t="str">
        <f t="shared" si="505"/>
        <v>***</v>
      </c>
      <c r="AI206" s="68" t="str">
        <f t="shared" si="505"/>
        <v>***</v>
      </c>
      <c r="AJ206" s="68" t="str">
        <f t="shared" si="505"/>
        <v>***</v>
      </c>
      <c r="AK206" s="68" t="str">
        <f t="shared" si="505"/>
        <v>***</v>
      </c>
      <c r="AL206" s="68" t="str">
        <f t="shared" si="505"/>
        <v>***</v>
      </c>
      <c r="AM206" s="68" t="str">
        <f t="shared" si="505"/>
        <v>***</v>
      </c>
      <c r="AN206" s="68" t="str">
        <f t="shared" si="505"/>
        <v>***</v>
      </c>
      <c r="AO206" s="68" t="str">
        <f t="shared" ref="AO206:BT206" si="506">IF(AO$43&lt;$B206,"***",IF(AO$43=$B206,0,IF(AO$42=1,AN206,AN206+0.25)))</f>
        <v>***</v>
      </c>
      <c r="AP206" s="68" t="str">
        <f t="shared" si="506"/>
        <v>***</v>
      </c>
      <c r="AQ206" s="68" t="str">
        <f t="shared" si="506"/>
        <v>***</v>
      </c>
      <c r="AR206" s="68" t="str">
        <f t="shared" si="506"/>
        <v>***</v>
      </c>
      <c r="AS206" s="68" t="str">
        <f t="shared" si="506"/>
        <v>***</v>
      </c>
      <c r="AT206" s="68" t="str">
        <f t="shared" si="506"/>
        <v>***</v>
      </c>
      <c r="AU206" s="68" t="str">
        <f t="shared" si="506"/>
        <v>***</v>
      </c>
      <c r="AV206" s="68" t="str">
        <f t="shared" si="506"/>
        <v>***</v>
      </c>
      <c r="AW206" s="68" t="str">
        <f t="shared" si="506"/>
        <v>***</v>
      </c>
      <c r="AX206" s="68" t="str">
        <f t="shared" si="506"/>
        <v>***</v>
      </c>
      <c r="AY206" s="68" t="str">
        <f t="shared" si="506"/>
        <v>***</v>
      </c>
      <c r="AZ206" s="68" t="str">
        <f t="shared" si="506"/>
        <v>***</v>
      </c>
      <c r="BA206" s="68" t="str">
        <f t="shared" si="506"/>
        <v>***</v>
      </c>
      <c r="BB206" s="68" t="str">
        <f t="shared" si="506"/>
        <v>***</v>
      </c>
      <c r="BC206" s="68" t="str">
        <f t="shared" si="506"/>
        <v>***</v>
      </c>
      <c r="BD206" s="68" t="str">
        <f t="shared" si="506"/>
        <v>***</v>
      </c>
      <c r="BE206" s="68" t="str">
        <f t="shared" si="506"/>
        <v>***</v>
      </c>
      <c r="BF206" s="68" t="str">
        <f t="shared" si="506"/>
        <v>***</v>
      </c>
      <c r="BG206" s="68" t="str">
        <f t="shared" si="506"/>
        <v>***</v>
      </c>
      <c r="BH206" s="68" t="str">
        <f t="shared" si="506"/>
        <v>***</v>
      </c>
      <c r="BI206" s="69" t="str">
        <f t="shared" si="506"/>
        <v>***</v>
      </c>
      <c r="BJ206" s="68">
        <f t="shared" si="506"/>
        <v>0</v>
      </c>
      <c r="BK206" s="68">
        <f t="shared" si="506"/>
        <v>0.25</v>
      </c>
      <c r="BL206" s="68">
        <f t="shared" si="506"/>
        <v>0.5</v>
      </c>
      <c r="BM206" s="68">
        <f t="shared" si="506"/>
        <v>0.75</v>
      </c>
      <c r="BN206" s="68">
        <f t="shared" si="506"/>
        <v>1</v>
      </c>
      <c r="BO206" s="68">
        <f t="shared" si="506"/>
        <v>1.25</v>
      </c>
      <c r="BP206" s="68">
        <f t="shared" si="506"/>
        <v>1.5</v>
      </c>
      <c r="BQ206" s="68">
        <f t="shared" si="506"/>
        <v>1.75</v>
      </c>
      <c r="BR206" s="68">
        <f t="shared" si="506"/>
        <v>2</v>
      </c>
      <c r="BS206" s="68">
        <f t="shared" si="506"/>
        <v>2.25</v>
      </c>
      <c r="BT206" s="68">
        <f t="shared" si="506"/>
        <v>2.5</v>
      </c>
      <c r="BU206" s="68">
        <f t="shared" ref="BU206:DA206" si="507">IF(BU$43&lt;$B206,"***",IF(BU$43=$B206,0,IF(BU$42=1,BT206,BT206+0.25)))</f>
        <v>2.75</v>
      </c>
      <c r="BV206" s="68">
        <f t="shared" si="507"/>
        <v>3</v>
      </c>
      <c r="BW206" s="68">
        <f t="shared" si="507"/>
        <v>3.25</v>
      </c>
      <c r="BX206" s="68">
        <f t="shared" si="507"/>
        <v>3.5</v>
      </c>
      <c r="BY206" s="68">
        <f t="shared" si="507"/>
        <v>3.75</v>
      </c>
      <c r="BZ206" s="68">
        <f t="shared" si="507"/>
        <v>4</v>
      </c>
      <c r="CA206" s="68">
        <f t="shared" si="507"/>
        <v>4.25</v>
      </c>
      <c r="CB206" s="68">
        <f t="shared" si="507"/>
        <v>4.25</v>
      </c>
      <c r="CC206" s="68">
        <f t="shared" si="507"/>
        <v>4.25</v>
      </c>
      <c r="CD206" s="68">
        <f t="shared" si="507"/>
        <v>4.5</v>
      </c>
      <c r="CE206" s="68">
        <f t="shared" si="507"/>
        <v>4.75</v>
      </c>
      <c r="CF206" s="68">
        <f t="shared" si="507"/>
        <v>5</v>
      </c>
      <c r="CG206" s="68">
        <f t="shared" si="507"/>
        <v>5.25</v>
      </c>
      <c r="CH206" s="68">
        <f t="shared" si="507"/>
        <v>5.5</v>
      </c>
      <c r="CI206" s="68">
        <f t="shared" si="507"/>
        <v>5.75</v>
      </c>
      <c r="CJ206" s="68">
        <f t="shared" si="507"/>
        <v>6</v>
      </c>
      <c r="CK206" s="68">
        <f t="shared" si="507"/>
        <v>6.25</v>
      </c>
      <c r="CL206" s="68">
        <f t="shared" si="507"/>
        <v>6.5</v>
      </c>
      <c r="CM206" s="68">
        <f t="shared" si="507"/>
        <v>6.75</v>
      </c>
      <c r="CN206" s="68">
        <f t="shared" si="507"/>
        <v>7</v>
      </c>
      <c r="CO206" s="68">
        <f t="shared" si="507"/>
        <v>7.25</v>
      </c>
      <c r="CP206" s="68">
        <f t="shared" si="507"/>
        <v>7.5</v>
      </c>
      <c r="CQ206" s="68">
        <f t="shared" si="507"/>
        <v>7.75</v>
      </c>
      <c r="CR206" s="68">
        <f t="shared" si="507"/>
        <v>8</v>
      </c>
      <c r="CS206" s="68">
        <f t="shared" si="507"/>
        <v>8.25</v>
      </c>
      <c r="CT206" s="68">
        <f t="shared" si="507"/>
        <v>8.5</v>
      </c>
      <c r="CU206" s="68">
        <f t="shared" si="507"/>
        <v>8.75</v>
      </c>
      <c r="CV206" s="68">
        <f t="shared" si="507"/>
        <v>9</v>
      </c>
      <c r="CW206" s="68">
        <f t="shared" si="507"/>
        <v>9.25</v>
      </c>
      <c r="CX206" s="68">
        <f t="shared" si="507"/>
        <v>9.5</v>
      </c>
      <c r="CY206" s="68">
        <f t="shared" si="507"/>
        <v>9.75</v>
      </c>
      <c r="CZ206" s="68">
        <f t="shared" si="507"/>
        <v>9.75</v>
      </c>
      <c r="DA206" s="68">
        <f t="shared" si="507"/>
        <v>9.75</v>
      </c>
      <c r="DB206" s="111"/>
    </row>
    <row r="207" spans="2:106" ht="14.1" customHeight="1">
      <c r="B207" s="31"/>
      <c r="C207" s="32"/>
      <c r="D207" s="33"/>
      <c r="E207" s="4"/>
      <c r="F207" s="34"/>
      <c r="G207" s="5" t="s">
        <v>32</v>
      </c>
      <c r="H207" s="35">
        <f t="shared" si="469"/>
        <v>161</v>
      </c>
      <c r="I207" s="54" t="str">
        <f t="shared" ref="I207:BT207" si="508">IF(I206="***","",IF(I206&gt;$G$45,INT((I206-$G$45)/0.25)*0.25,0))</f>
        <v/>
      </c>
      <c r="J207" s="30" t="str">
        <f t="shared" si="508"/>
        <v/>
      </c>
      <c r="K207" s="30" t="str">
        <f t="shared" si="508"/>
        <v/>
      </c>
      <c r="L207" s="30" t="str">
        <f t="shared" si="508"/>
        <v/>
      </c>
      <c r="M207" s="30" t="str">
        <f t="shared" si="508"/>
        <v/>
      </c>
      <c r="N207" s="30" t="str">
        <f t="shared" si="508"/>
        <v/>
      </c>
      <c r="O207" s="30" t="str">
        <f t="shared" si="508"/>
        <v/>
      </c>
      <c r="P207" s="30" t="str">
        <f t="shared" si="508"/>
        <v/>
      </c>
      <c r="Q207" s="30" t="str">
        <f t="shared" si="508"/>
        <v/>
      </c>
      <c r="R207" s="30" t="str">
        <f t="shared" si="508"/>
        <v/>
      </c>
      <c r="S207" s="30" t="str">
        <f t="shared" si="508"/>
        <v/>
      </c>
      <c r="T207" s="30" t="str">
        <f t="shared" si="508"/>
        <v/>
      </c>
      <c r="U207" s="30" t="str">
        <f t="shared" si="508"/>
        <v/>
      </c>
      <c r="V207" s="30" t="str">
        <f t="shared" si="508"/>
        <v/>
      </c>
      <c r="W207" s="30" t="str">
        <f t="shared" si="508"/>
        <v/>
      </c>
      <c r="X207" s="30" t="str">
        <f t="shared" si="508"/>
        <v/>
      </c>
      <c r="Y207" s="30" t="str">
        <f t="shared" si="508"/>
        <v/>
      </c>
      <c r="Z207" s="30" t="str">
        <f t="shared" si="508"/>
        <v/>
      </c>
      <c r="AA207" s="30" t="str">
        <f t="shared" si="508"/>
        <v/>
      </c>
      <c r="AB207" s="30" t="str">
        <f t="shared" si="508"/>
        <v/>
      </c>
      <c r="AC207" s="30" t="str">
        <f t="shared" si="508"/>
        <v/>
      </c>
      <c r="AD207" s="30" t="str">
        <f t="shared" si="508"/>
        <v/>
      </c>
      <c r="AE207" s="30" t="str">
        <f t="shared" si="508"/>
        <v/>
      </c>
      <c r="AF207" s="30" t="str">
        <f t="shared" si="508"/>
        <v/>
      </c>
      <c r="AG207" s="30" t="str">
        <f t="shared" si="508"/>
        <v/>
      </c>
      <c r="AH207" s="30" t="str">
        <f t="shared" si="508"/>
        <v/>
      </c>
      <c r="AI207" s="30" t="str">
        <f t="shared" si="508"/>
        <v/>
      </c>
      <c r="AJ207" s="30" t="str">
        <f t="shared" si="508"/>
        <v/>
      </c>
      <c r="AK207" s="30" t="str">
        <f t="shared" si="508"/>
        <v/>
      </c>
      <c r="AL207" s="30" t="str">
        <f t="shared" si="508"/>
        <v/>
      </c>
      <c r="AM207" s="30" t="str">
        <f t="shared" si="508"/>
        <v/>
      </c>
      <c r="AN207" s="30" t="str">
        <f t="shared" si="508"/>
        <v/>
      </c>
      <c r="AO207" s="30" t="str">
        <f t="shared" si="508"/>
        <v/>
      </c>
      <c r="AP207" s="30" t="str">
        <f t="shared" si="508"/>
        <v/>
      </c>
      <c r="AQ207" s="30" t="str">
        <f t="shared" si="508"/>
        <v/>
      </c>
      <c r="AR207" s="30" t="str">
        <f t="shared" si="508"/>
        <v/>
      </c>
      <c r="AS207" s="30" t="str">
        <f t="shared" si="508"/>
        <v/>
      </c>
      <c r="AT207" s="30" t="str">
        <f t="shared" si="508"/>
        <v/>
      </c>
      <c r="AU207" s="30" t="str">
        <f t="shared" si="508"/>
        <v/>
      </c>
      <c r="AV207" s="30" t="str">
        <f t="shared" si="508"/>
        <v/>
      </c>
      <c r="AW207" s="30" t="str">
        <f t="shared" si="508"/>
        <v/>
      </c>
      <c r="AX207" s="30" t="str">
        <f t="shared" si="508"/>
        <v/>
      </c>
      <c r="AY207" s="30" t="str">
        <f t="shared" si="508"/>
        <v/>
      </c>
      <c r="AZ207" s="30" t="str">
        <f t="shared" si="508"/>
        <v/>
      </c>
      <c r="BA207" s="30" t="str">
        <f t="shared" si="508"/>
        <v/>
      </c>
      <c r="BB207" s="30" t="str">
        <f t="shared" si="508"/>
        <v/>
      </c>
      <c r="BC207" s="30" t="str">
        <f t="shared" si="508"/>
        <v/>
      </c>
      <c r="BD207" s="30" t="str">
        <f t="shared" si="508"/>
        <v/>
      </c>
      <c r="BE207" s="30" t="str">
        <f t="shared" si="508"/>
        <v/>
      </c>
      <c r="BF207" s="30" t="str">
        <f t="shared" si="508"/>
        <v/>
      </c>
      <c r="BG207" s="30" t="str">
        <f t="shared" si="508"/>
        <v/>
      </c>
      <c r="BH207" s="30" t="str">
        <f t="shared" si="508"/>
        <v/>
      </c>
      <c r="BI207" s="45" t="str">
        <f t="shared" si="508"/>
        <v/>
      </c>
      <c r="BJ207" s="30">
        <f t="shared" si="508"/>
        <v>0</v>
      </c>
      <c r="BK207" s="30">
        <f t="shared" si="508"/>
        <v>0</v>
      </c>
      <c r="BL207" s="30">
        <f t="shared" si="508"/>
        <v>0</v>
      </c>
      <c r="BM207" s="30">
        <f t="shared" si="508"/>
        <v>0</v>
      </c>
      <c r="BN207" s="30">
        <f t="shared" si="508"/>
        <v>0</v>
      </c>
      <c r="BO207" s="30">
        <f t="shared" si="508"/>
        <v>0</v>
      </c>
      <c r="BP207" s="30">
        <f t="shared" si="508"/>
        <v>0</v>
      </c>
      <c r="BQ207" s="30">
        <f t="shared" si="508"/>
        <v>0</v>
      </c>
      <c r="BR207" s="30">
        <f t="shared" si="508"/>
        <v>0</v>
      </c>
      <c r="BS207" s="30">
        <f t="shared" si="508"/>
        <v>0</v>
      </c>
      <c r="BT207" s="30">
        <f t="shared" si="508"/>
        <v>0</v>
      </c>
      <c r="BU207" s="30">
        <f t="shared" ref="BU207:CZ207" si="509">IF(BU206="***","",IF(BU206&gt;$G$45,INT((BU206-$G$45)/0.25)*0.25,0))</f>
        <v>0</v>
      </c>
      <c r="BV207" s="30">
        <f t="shared" si="509"/>
        <v>0</v>
      </c>
      <c r="BW207" s="30">
        <f t="shared" si="509"/>
        <v>0</v>
      </c>
      <c r="BX207" s="30">
        <f t="shared" si="509"/>
        <v>0</v>
      </c>
      <c r="BY207" s="30">
        <f t="shared" si="509"/>
        <v>0</v>
      </c>
      <c r="BZ207" s="30">
        <f t="shared" si="509"/>
        <v>0</v>
      </c>
      <c r="CA207" s="30">
        <f t="shared" si="509"/>
        <v>0</v>
      </c>
      <c r="CB207" s="30">
        <f t="shared" si="509"/>
        <v>0</v>
      </c>
      <c r="CC207" s="30">
        <f t="shared" si="509"/>
        <v>0</v>
      </c>
      <c r="CD207" s="30">
        <f t="shared" si="509"/>
        <v>0</v>
      </c>
      <c r="CE207" s="30">
        <f t="shared" si="509"/>
        <v>0</v>
      </c>
      <c r="CF207" s="30">
        <f t="shared" si="509"/>
        <v>0</v>
      </c>
      <c r="CG207" s="30">
        <f t="shared" si="509"/>
        <v>0</v>
      </c>
      <c r="CH207" s="30">
        <f t="shared" si="509"/>
        <v>0</v>
      </c>
      <c r="CI207" s="30">
        <f t="shared" si="509"/>
        <v>0</v>
      </c>
      <c r="CJ207" s="30">
        <f t="shared" si="509"/>
        <v>0</v>
      </c>
      <c r="CK207" s="30">
        <f t="shared" si="509"/>
        <v>0</v>
      </c>
      <c r="CL207" s="30">
        <f t="shared" si="509"/>
        <v>0</v>
      </c>
      <c r="CM207" s="30">
        <f t="shared" si="509"/>
        <v>0</v>
      </c>
      <c r="CN207" s="30">
        <f t="shared" si="509"/>
        <v>0</v>
      </c>
      <c r="CO207" s="30">
        <f t="shared" si="509"/>
        <v>0</v>
      </c>
      <c r="CP207" s="30">
        <f t="shared" si="509"/>
        <v>0</v>
      </c>
      <c r="CQ207" s="30">
        <f t="shared" si="509"/>
        <v>0</v>
      </c>
      <c r="CR207" s="30">
        <f t="shared" si="509"/>
        <v>0.25</v>
      </c>
      <c r="CS207" s="30">
        <f t="shared" si="509"/>
        <v>0.5</v>
      </c>
      <c r="CT207" s="30">
        <f t="shared" si="509"/>
        <v>0.75</v>
      </c>
      <c r="CU207" s="30">
        <f t="shared" si="509"/>
        <v>1</v>
      </c>
      <c r="CV207" s="30">
        <f t="shared" si="509"/>
        <v>1.25</v>
      </c>
      <c r="CW207" s="30">
        <f t="shared" si="509"/>
        <v>1.5</v>
      </c>
      <c r="CX207" s="30">
        <f t="shared" si="509"/>
        <v>1.75</v>
      </c>
      <c r="CY207" s="30">
        <f t="shared" si="509"/>
        <v>2</v>
      </c>
      <c r="CZ207" s="30">
        <f t="shared" si="509"/>
        <v>2</v>
      </c>
      <c r="DA207" s="30">
        <f>IF(DA206="***","",IF(DA206&gt;$G$45,INT((DA206-$G$45)/0.25)*0.25,0))</f>
        <v>2</v>
      </c>
      <c r="DB207" s="109"/>
    </row>
    <row r="208" spans="2:106" ht="14.1" customHeight="1" thickBot="1">
      <c r="B208" s="46"/>
      <c r="C208" s="47"/>
      <c r="D208" s="48"/>
      <c r="E208" s="49"/>
      <c r="F208" s="50"/>
      <c r="G208" s="72" t="s">
        <v>33</v>
      </c>
      <c r="H208" s="73">
        <f t="shared" si="469"/>
        <v>162</v>
      </c>
      <c r="I208" s="112" t="str">
        <f t="shared" ref="I208:AN208" si="510">IF(OR(I206=0,I206="***"),"",IF(I$43&lt;22.25,"",IF(I$43&gt;29,H208,SUM(H208,I206,-H206))))</f>
        <v/>
      </c>
      <c r="J208" s="113" t="str">
        <f t="shared" si="510"/>
        <v/>
      </c>
      <c r="K208" s="113" t="str">
        <f t="shared" si="510"/>
        <v/>
      </c>
      <c r="L208" s="113" t="str">
        <f t="shared" si="510"/>
        <v/>
      </c>
      <c r="M208" s="113" t="str">
        <f t="shared" si="510"/>
        <v/>
      </c>
      <c r="N208" s="113" t="str">
        <f t="shared" si="510"/>
        <v/>
      </c>
      <c r="O208" s="113" t="str">
        <f t="shared" si="510"/>
        <v/>
      </c>
      <c r="P208" s="113" t="str">
        <f t="shared" si="510"/>
        <v/>
      </c>
      <c r="Q208" s="113" t="str">
        <f t="shared" si="510"/>
        <v/>
      </c>
      <c r="R208" s="113" t="str">
        <f t="shared" si="510"/>
        <v/>
      </c>
      <c r="S208" s="113" t="str">
        <f t="shared" si="510"/>
        <v/>
      </c>
      <c r="T208" s="113" t="str">
        <f t="shared" si="510"/>
        <v/>
      </c>
      <c r="U208" s="113" t="str">
        <f t="shared" si="510"/>
        <v/>
      </c>
      <c r="V208" s="113" t="str">
        <f t="shared" si="510"/>
        <v/>
      </c>
      <c r="W208" s="113" t="str">
        <f t="shared" si="510"/>
        <v/>
      </c>
      <c r="X208" s="113" t="str">
        <f t="shared" si="510"/>
        <v/>
      </c>
      <c r="Y208" s="113" t="str">
        <f t="shared" si="510"/>
        <v/>
      </c>
      <c r="Z208" s="113" t="str">
        <f t="shared" si="510"/>
        <v/>
      </c>
      <c r="AA208" s="113" t="str">
        <f t="shared" si="510"/>
        <v/>
      </c>
      <c r="AB208" s="113" t="str">
        <f t="shared" si="510"/>
        <v/>
      </c>
      <c r="AC208" s="113" t="str">
        <f t="shared" si="510"/>
        <v/>
      </c>
      <c r="AD208" s="113" t="str">
        <f t="shared" si="510"/>
        <v/>
      </c>
      <c r="AE208" s="113" t="str">
        <f t="shared" si="510"/>
        <v/>
      </c>
      <c r="AF208" s="113" t="str">
        <f t="shared" si="510"/>
        <v/>
      </c>
      <c r="AG208" s="113" t="str">
        <f t="shared" si="510"/>
        <v/>
      </c>
      <c r="AH208" s="113" t="str">
        <f t="shared" si="510"/>
        <v/>
      </c>
      <c r="AI208" s="113" t="str">
        <f t="shared" si="510"/>
        <v/>
      </c>
      <c r="AJ208" s="113" t="str">
        <f t="shared" si="510"/>
        <v/>
      </c>
      <c r="AK208" s="113" t="str">
        <f t="shared" si="510"/>
        <v/>
      </c>
      <c r="AL208" s="113" t="str">
        <f t="shared" si="510"/>
        <v/>
      </c>
      <c r="AM208" s="113" t="str">
        <f t="shared" si="510"/>
        <v/>
      </c>
      <c r="AN208" s="113" t="str">
        <f t="shared" si="510"/>
        <v/>
      </c>
      <c r="AO208" s="113" t="str">
        <f t="shared" ref="AO208:BT208" si="511">IF(OR(AO206=0,AO206="***"),"",IF(AO$43&lt;22.25,"",IF(AO$43&gt;29,AN208,SUM(AN208,AO206,-AN206))))</f>
        <v/>
      </c>
      <c r="AP208" s="113" t="str">
        <f t="shared" si="511"/>
        <v/>
      </c>
      <c r="AQ208" s="113" t="str">
        <f t="shared" si="511"/>
        <v/>
      </c>
      <c r="AR208" s="113" t="str">
        <f t="shared" si="511"/>
        <v/>
      </c>
      <c r="AS208" s="113" t="str">
        <f t="shared" si="511"/>
        <v/>
      </c>
      <c r="AT208" s="113" t="str">
        <f t="shared" si="511"/>
        <v/>
      </c>
      <c r="AU208" s="113" t="str">
        <f t="shared" si="511"/>
        <v/>
      </c>
      <c r="AV208" s="113" t="str">
        <f t="shared" si="511"/>
        <v/>
      </c>
      <c r="AW208" s="113" t="str">
        <f t="shared" si="511"/>
        <v/>
      </c>
      <c r="AX208" s="113" t="str">
        <f t="shared" si="511"/>
        <v/>
      </c>
      <c r="AY208" s="113" t="str">
        <f t="shared" si="511"/>
        <v/>
      </c>
      <c r="AZ208" s="113" t="str">
        <f t="shared" si="511"/>
        <v/>
      </c>
      <c r="BA208" s="113" t="str">
        <f t="shared" si="511"/>
        <v/>
      </c>
      <c r="BB208" s="113" t="str">
        <f t="shared" si="511"/>
        <v/>
      </c>
      <c r="BC208" s="113" t="str">
        <f t="shared" si="511"/>
        <v/>
      </c>
      <c r="BD208" s="113" t="str">
        <f t="shared" si="511"/>
        <v/>
      </c>
      <c r="BE208" s="113" t="str">
        <f t="shared" si="511"/>
        <v/>
      </c>
      <c r="BF208" s="113" t="str">
        <f t="shared" si="511"/>
        <v/>
      </c>
      <c r="BG208" s="113" t="str">
        <f t="shared" si="511"/>
        <v/>
      </c>
      <c r="BH208" s="113" t="str">
        <f t="shared" si="511"/>
        <v/>
      </c>
      <c r="BI208" s="114" t="str">
        <f t="shared" si="511"/>
        <v/>
      </c>
      <c r="BJ208" s="113" t="str">
        <f t="shared" si="511"/>
        <v/>
      </c>
      <c r="BK208" s="113">
        <f t="shared" si="511"/>
        <v>0.25</v>
      </c>
      <c r="BL208" s="113">
        <f t="shared" si="511"/>
        <v>0.5</v>
      </c>
      <c r="BM208" s="113">
        <f t="shared" si="511"/>
        <v>0.75</v>
      </c>
      <c r="BN208" s="113">
        <f t="shared" si="511"/>
        <v>1</v>
      </c>
      <c r="BO208" s="113">
        <f t="shared" si="511"/>
        <v>1.25</v>
      </c>
      <c r="BP208" s="113">
        <f t="shared" si="511"/>
        <v>1.5</v>
      </c>
      <c r="BQ208" s="113">
        <f t="shared" si="511"/>
        <v>1.75</v>
      </c>
      <c r="BR208" s="113">
        <f t="shared" si="511"/>
        <v>2</v>
      </c>
      <c r="BS208" s="113">
        <f t="shared" si="511"/>
        <v>2.25</v>
      </c>
      <c r="BT208" s="113">
        <f t="shared" si="511"/>
        <v>2.5</v>
      </c>
      <c r="BU208" s="113">
        <f t="shared" ref="BU208:DA208" si="512">IF(OR(BU206=0,BU206="***"),"",IF(BU$43&lt;22.25,"",IF(BU$43&gt;29,BT208,SUM(BT208,BU206,-BT206))))</f>
        <v>2.75</v>
      </c>
      <c r="BV208" s="113">
        <f t="shared" si="512"/>
        <v>3</v>
      </c>
      <c r="BW208" s="113">
        <f t="shared" si="512"/>
        <v>3.25</v>
      </c>
      <c r="BX208" s="113">
        <f t="shared" si="512"/>
        <v>3.5</v>
      </c>
      <c r="BY208" s="113">
        <f t="shared" si="512"/>
        <v>3.75</v>
      </c>
      <c r="BZ208" s="113">
        <f t="shared" si="512"/>
        <v>4</v>
      </c>
      <c r="CA208" s="113">
        <f t="shared" si="512"/>
        <v>4.25</v>
      </c>
      <c r="CB208" s="113">
        <f t="shared" si="512"/>
        <v>4.25</v>
      </c>
      <c r="CC208" s="113">
        <f t="shared" si="512"/>
        <v>4.25</v>
      </c>
      <c r="CD208" s="113">
        <f t="shared" si="512"/>
        <v>4.5</v>
      </c>
      <c r="CE208" s="113">
        <f t="shared" si="512"/>
        <v>4.75</v>
      </c>
      <c r="CF208" s="113">
        <f t="shared" si="512"/>
        <v>5</v>
      </c>
      <c r="CG208" s="113">
        <f t="shared" si="512"/>
        <v>5.25</v>
      </c>
      <c r="CH208" s="113">
        <f t="shared" si="512"/>
        <v>5.5</v>
      </c>
      <c r="CI208" s="113">
        <f t="shared" si="512"/>
        <v>5.75</v>
      </c>
      <c r="CJ208" s="113">
        <f t="shared" si="512"/>
        <v>6</v>
      </c>
      <c r="CK208" s="113">
        <f t="shared" si="512"/>
        <v>6.25</v>
      </c>
      <c r="CL208" s="113">
        <f t="shared" si="512"/>
        <v>6.25</v>
      </c>
      <c r="CM208" s="113">
        <f t="shared" si="512"/>
        <v>6.25</v>
      </c>
      <c r="CN208" s="113">
        <f t="shared" si="512"/>
        <v>6.25</v>
      </c>
      <c r="CO208" s="113">
        <f t="shared" si="512"/>
        <v>6.25</v>
      </c>
      <c r="CP208" s="113">
        <f t="shared" si="512"/>
        <v>6.25</v>
      </c>
      <c r="CQ208" s="113">
        <f t="shared" si="512"/>
        <v>6.25</v>
      </c>
      <c r="CR208" s="113">
        <f t="shared" si="512"/>
        <v>6.25</v>
      </c>
      <c r="CS208" s="113">
        <f t="shared" si="512"/>
        <v>6.25</v>
      </c>
      <c r="CT208" s="113">
        <f t="shared" si="512"/>
        <v>6.25</v>
      </c>
      <c r="CU208" s="113">
        <f t="shared" si="512"/>
        <v>6.25</v>
      </c>
      <c r="CV208" s="113">
        <f t="shared" si="512"/>
        <v>6.25</v>
      </c>
      <c r="CW208" s="113">
        <f t="shared" si="512"/>
        <v>6.25</v>
      </c>
      <c r="CX208" s="113">
        <f t="shared" si="512"/>
        <v>6.25</v>
      </c>
      <c r="CY208" s="113">
        <f t="shared" si="512"/>
        <v>6.25</v>
      </c>
      <c r="CZ208" s="113">
        <f t="shared" si="512"/>
        <v>6.25</v>
      </c>
      <c r="DA208" s="113">
        <f t="shared" si="512"/>
        <v>6.25</v>
      </c>
      <c r="DB208" s="115"/>
    </row>
    <row r="209" spans="2:106" ht="14.1" customHeight="1" thickTop="1">
      <c r="B209" s="61">
        <f>ROUND((DAY(D209)*24*60+HOUR(D209)*60+MINUTE(D209))/60,2)</f>
        <v>22.5</v>
      </c>
      <c r="C209" s="62">
        <f>ROUND((DAY(F209)*24*60+HOUR(F209)*60+MINUTE(F209))/60,2)</f>
        <v>31.25</v>
      </c>
      <c r="D209" s="63">
        <f>D206+TIME(0,15,0)</f>
        <v>0.93749999999999867</v>
      </c>
      <c r="E209" s="64" t="s">
        <v>96</v>
      </c>
      <c r="F209" s="65">
        <f>F206+TIME(0,15,0)</f>
        <v>1.3020833333333346</v>
      </c>
      <c r="G209" s="66" t="s">
        <v>43</v>
      </c>
      <c r="H209" s="67">
        <f t="shared" si="469"/>
        <v>163</v>
      </c>
      <c r="I209" s="71" t="str">
        <f t="shared" ref="I209:AN209" si="513">IF(I$43&lt;$B209,"***",IF(I$43=$B209,0,IF(I$42=1,H209,H209+0.25)))</f>
        <v>***</v>
      </c>
      <c r="J209" s="68" t="str">
        <f t="shared" si="513"/>
        <v>***</v>
      </c>
      <c r="K209" s="68" t="str">
        <f t="shared" si="513"/>
        <v>***</v>
      </c>
      <c r="L209" s="68" t="str">
        <f t="shared" si="513"/>
        <v>***</v>
      </c>
      <c r="M209" s="68" t="str">
        <f t="shared" si="513"/>
        <v>***</v>
      </c>
      <c r="N209" s="68" t="str">
        <f t="shared" si="513"/>
        <v>***</v>
      </c>
      <c r="O209" s="68" t="str">
        <f t="shared" si="513"/>
        <v>***</v>
      </c>
      <c r="P209" s="68" t="str">
        <f t="shared" si="513"/>
        <v>***</v>
      </c>
      <c r="Q209" s="68" t="str">
        <f t="shared" si="513"/>
        <v>***</v>
      </c>
      <c r="R209" s="68" t="str">
        <f t="shared" si="513"/>
        <v>***</v>
      </c>
      <c r="S209" s="68" t="str">
        <f t="shared" si="513"/>
        <v>***</v>
      </c>
      <c r="T209" s="68" t="str">
        <f t="shared" si="513"/>
        <v>***</v>
      </c>
      <c r="U209" s="68" t="str">
        <f t="shared" si="513"/>
        <v>***</v>
      </c>
      <c r="V209" s="68" t="str">
        <f t="shared" si="513"/>
        <v>***</v>
      </c>
      <c r="W209" s="68" t="str">
        <f t="shared" si="513"/>
        <v>***</v>
      </c>
      <c r="X209" s="68" t="str">
        <f t="shared" si="513"/>
        <v>***</v>
      </c>
      <c r="Y209" s="68" t="str">
        <f t="shared" si="513"/>
        <v>***</v>
      </c>
      <c r="Z209" s="68" t="str">
        <f t="shared" si="513"/>
        <v>***</v>
      </c>
      <c r="AA209" s="68" t="str">
        <f t="shared" si="513"/>
        <v>***</v>
      </c>
      <c r="AB209" s="68" t="str">
        <f t="shared" si="513"/>
        <v>***</v>
      </c>
      <c r="AC209" s="68" t="str">
        <f t="shared" si="513"/>
        <v>***</v>
      </c>
      <c r="AD209" s="68" t="str">
        <f t="shared" si="513"/>
        <v>***</v>
      </c>
      <c r="AE209" s="68" t="str">
        <f t="shared" si="513"/>
        <v>***</v>
      </c>
      <c r="AF209" s="68" t="str">
        <f t="shared" si="513"/>
        <v>***</v>
      </c>
      <c r="AG209" s="68" t="str">
        <f t="shared" si="513"/>
        <v>***</v>
      </c>
      <c r="AH209" s="68" t="str">
        <f t="shared" si="513"/>
        <v>***</v>
      </c>
      <c r="AI209" s="68" t="str">
        <f t="shared" si="513"/>
        <v>***</v>
      </c>
      <c r="AJ209" s="68" t="str">
        <f t="shared" si="513"/>
        <v>***</v>
      </c>
      <c r="AK209" s="68" t="str">
        <f t="shared" si="513"/>
        <v>***</v>
      </c>
      <c r="AL209" s="68" t="str">
        <f t="shared" si="513"/>
        <v>***</v>
      </c>
      <c r="AM209" s="68" t="str">
        <f t="shared" si="513"/>
        <v>***</v>
      </c>
      <c r="AN209" s="68" t="str">
        <f t="shared" si="513"/>
        <v>***</v>
      </c>
      <c r="AO209" s="68" t="str">
        <f t="shared" ref="AO209:BT209" si="514">IF(AO$43&lt;$B209,"***",IF(AO$43=$B209,0,IF(AO$42=1,AN209,AN209+0.25)))</f>
        <v>***</v>
      </c>
      <c r="AP209" s="68" t="str">
        <f t="shared" si="514"/>
        <v>***</v>
      </c>
      <c r="AQ209" s="68" t="str">
        <f t="shared" si="514"/>
        <v>***</v>
      </c>
      <c r="AR209" s="68" t="str">
        <f t="shared" si="514"/>
        <v>***</v>
      </c>
      <c r="AS209" s="68" t="str">
        <f t="shared" si="514"/>
        <v>***</v>
      </c>
      <c r="AT209" s="68" t="str">
        <f t="shared" si="514"/>
        <v>***</v>
      </c>
      <c r="AU209" s="68" t="str">
        <f t="shared" si="514"/>
        <v>***</v>
      </c>
      <c r="AV209" s="68" t="str">
        <f t="shared" si="514"/>
        <v>***</v>
      </c>
      <c r="AW209" s="68" t="str">
        <f t="shared" si="514"/>
        <v>***</v>
      </c>
      <c r="AX209" s="68" t="str">
        <f t="shared" si="514"/>
        <v>***</v>
      </c>
      <c r="AY209" s="68" t="str">
        <f t="shared" si="514"/>
        <v>***</v>
      </c>
      <c r="AZ209" s="68" t="str">
        <f t="shared" si="514"/>
        <v>***</v>
      </c>
      <c r="BA209" s="68" t="str">
        <f t="shared" si="514"/>
        <v>***</v>
      </c>
      <c r="BB209" s="68" t="str">
        <f t="shared" si="514"/>
        <v>***</v>
      </c>
      <c r="BC209" s="68" t="str">
        <f t="shared" si="514"/>
        <v>***</v>
      </c>
      <c r="BD209" s="68" t="str">
        <f t="shared" si="514"/>
        <v>***</v>
      </c>
      <c r="BE209" s="68" t="str">
        <f t="shared" si="514"/>
        <v>***</v>
      </c>
      <c r="BF209" s="68" t="str">
        <f t="shared" si="514"/>
        <v>***</v>
      </c>
      <c r="BG209" s="68" t="str">
        <f t="shared" si="514"/>
        <v>***</v>
      </c>
      <c r="BH209" s="68" t="str">
        <f t="shared" si="514"/>
        <v>***</v>
      </c>
      <c r="BI209" s="69" t="str">
        <f t="shared" si="514"/>
        <v>***</v>
      </c>
      <c r="BJ209" s="68" t="str">
        <f t="shared" si="514"/>
        <v>***</v>
      </c>
      <c r="BK209" s="68">
        <f t="shared" si="514"/>
        <v>0</v>
      </c>
      <c r="BL209" s="68">
        <f t="shared" si="514"/>
        <v>0.25</v>
      </c>
      <c r="BM209" s="68">
        <f t="shared" si="514"/>
        <v>0.5</v>
      </c>
      <c r="BN209" s="68">
        <f t="shared" si="514"/>
        <v>0.75</v>
      </c>
      <c r="BO209" s="68">
        <f t="shared" si="514"/>
        <v>1</v>
      </c>
      <c r="BP209" s="68">
        <f t="shared" si="514"/>
        <v>1.25</v>
      </c>
      <c r="BQ209" s="68">
        <f t="shared" si="514"/>
        <v>1.5</v>
      </c>
      <c r="BR209" s="68">
        <f t="shared" si="514"/>
        <v>1.75</v>
      </c>
      <c r="BS209" s="68">
        <f t="shared" si="514"/>
        <v>2</v>
      </c>
      <c r="BT209" s="68">
        <f t="shared" si="514"/>
        <v>2.25</v>
      </c>
      <c r="BU209" s="68">
        <f t="shared" ref="BU209:DA209" si="515">IF(BU$43&lt;$B209,"***",IF(BU$43=$B209,0,IF(BU$42=1,BT209,BT209+0.25)))</f>
        <v>2.5</v>
      </c>
      <c r="BV209" s="68">
        <f t="shared" si="515"/>
        <v>2.75</v>
      </c>
      <c r="BW209" s="68">
        <f t="shared" si="515"/>
        <v>3</v>
      </c>
      <c r="BX209" s="68">
        <f t="shared" si="515"/>
        <v>3.25</v>
      </c>
      <c r="BY209" s="68">
        <f t="shared" si="515"/>
        <v>3.5</v>
      </c>
      <c r="BZ209" s="68">
        <f t="shared" si="515"/>
        <v>3.75</v>
      </c>
      <c r="CA209" s="68">
        <f t="shared" si="515"/>
        <v>4</v>
      </c>
      <c r="CB209" s="68">
        <f t="shared" si="515"/>
        <v>4</v>
      </c>
      <c r="CC209" s="68">
        <f t="shared" si="515"/>
        <v>4</v>
      </c>
      <c r="CD209" s="68">
        <f t="shared" si="515"/>
        <v>4.25</v>
      </c>
      <c r="CE209" s="68">
        <f t="shared" si="515"/>
        <v>4.5</v>
      </c>
      <c r="CF209" s="68">
        <f t="shared" si="515"/>
        <v>4.75</v>
      </c>
      <c r="CG209" s="68">
        <f t="shared" si="515"/>
        <v>5</v>
      </c>
      <c r="CH209" s="68">
        <f t="shared" si="515"/>
        <v>5.25</v>
      </c>
      <c r="CI209" s="68">
        <f t="shared" si="515"/>
        <v>5.5</v>
      </c>
      <c r="CJ209" s="68">
        <f t="shared" si="515"/>
        <v>5.75</v>
      </c>
      <c r="CK209" s="68">
        <f t="shared" si="515"/>
        <v>6</v>
      </c>
      <c r="CL209" s="68">
        <f t="shared" si="515"/>
        <v>6.25</v>
      </c>
      <c r="CM209" s="68">
        <f t="shared" si="515"/>
        <v>6.5</v>
      </c>
      <c r="CN209" s="68">
        <f t="shared" si="515"/>
        <v>6.75</v>
      </c>
      <c r="CO209" s="68">
        <f t="shared" si="515"/>
        <v>7</v>
      </c>
      <c r="CP209" s="68">
        <f t="shared" si="515"/>
        <v>7.25</v>
      </c>
      <c r="CQ209" s="68">
        <f t="shared" si="515"/>
        <v>7.5</v>
      </c>
      <c r="CR209" s="68">
        <f t="shared" si="515"/>
        <v>7.75</v>
      </c>
      <c r="CS209" s="68">
        <f t="shared" si="515"/>
        <v>8</v>
      </c>
      <c r="CT209" s="68">
        <f t="shared" si="515"/>
        <v>8.25</v>
      </c>
      <c r="CU209" s="68">
        <f t="shared" si="515"/>
        <v>8.5</v>
      </c>
      <c r="CV209" s="68">
        <f t="shared" si="515"/>
        <v>8.75</v>
      </c>
      <c r="CW209" s="68">
        <f t="shared" si="515"/>
        <v>9</v>
      </c>
      <c r="CX209" s="68">
        <f t="shared" si="515"/>
        <v>9.25</v>
      </c>
      <c r="CY209" s="68">
        <f t="shared" si="515"/>
        <v>9.5</v>
      </c>
      <c r="CZ209" s="68">
        <f t="shared" si="515"/>
        <v>9.5</v>
      </c>
      <c r="DA209" s="68">
        <f t="shared" si="515"/>
        <v>9.5</v>
      </c>
      <c r="DB209" s="111"/>
    </row>
    <row r="210" spans="2:106" ht="14.1" customHeight="1">
      <c r="B210" s="31"/>
      <c r="C210" s="32"/>
      <c r="D210" s="33"/>
      <c r="E210" s="4"/>
      <c r="F210" s="34"/>
      <c r="G210" s="5" t="s">
        <v>32</v>
      </c>
      <c r="H210" s="35">
        <f t="shared" si="469"/>
        <v>164</v>
      </c>
      <c r="I210" s="54" t="str">
        <f t="shared" ref="I210:BT210" si="516">IF(I209="***","",IF(I209&gt;$G$45,INT((I209-$G$45)/0.25)*0.25,0))</f>
        <v/>
      </c>
      <c r="J210" s="30" t="str">
        <f t="shared" si="516"/>
        <v/>
      </c>
      <c r="K210" s="30" t="str">
        <f t="shared" si="516"/>
        <v/>
      </c>
      <c r="L210" s="30" t="str">
        <f t="shared" si="516"/>
        <v/>
      </c>
      <c r="M210" s="30" t="str">
        <f t="shared" si="516"/>
        <v/>
      </c>
      <c r="N210" s="30" t="str">
        <f t="shared" si="516"/>
        <v/>
      </c>
      <c r="O210" s="30" t="str">
        <f t="shared" si="516"/>
        <v/>
      </c>
      <c r="P210" s="30" t="str">
        <f t="shared" si="516"/>
        <v/>
      </c>
      <c r="Q210" s="30" t="str">
        <f t="shared" si="516"/>
        <v/>
      </c>
      <c r="R210" s="30" t="str">
        <f t="shared" si="516"/>
        <v/>
      </c>
      <c r="S210" s="30" t="str">
        <f t="shared" si="516"/>
        <v/>
      </c>
      <c r="T210" s="30" t="str">
        <f t="shared" si="516"/>
        <v/>
      </c>
      <c r="U210" s="30" t="str">
        <f t="shared" si="516"/>
        <v/>
      </c>
      <c r="V210" s="30" t="str">
        <f t="shared" si="516"/>
        <v/>
      </c>
      <c r="W210" s="30" t="str">
        <f t="shared" si="516"/>
        <v/>
      </c>
      <c r="X210" s="30" t="str">
        <f t="shared" si="516"/>
        <v/>
      </c>
      <c r="Y210" s="30" t="str">
        <f t="shared" si="516"/>
        <v/>
      </c>
      <c r="Z210" s="30" t="str">
        <f t="shared" si="516"/>
        <v/>
      </c>
      <c r="AA210" s="30" t="str">
        <f t="shared" si="516"/>
        <v/>
      </c>
      <c r="AB210" s="30" t="str">
        <f t="shared" si="516"/>
        <v/>
      </c>
      <c r="AC210" s="30" t="str">
        <f t="shared" si="516"/>
        <v/>
      </c>
      <c r="AD210" s="30" t="str">
        <f t="shared" si="516"/>
        <v/>
      </c>
      <c r="AE210" s="30" t="str">
        <f t="shared" si="516"/>
        <v/>
      </c>
      <c r="AF210" s="30" t="str">
        <f t="shared" si="516"/>
        <v/>
      </c>
      <c r="AG210" s="30" t="str">
        <f t="shared" si="516"/>
        <v/>
      </c>
      <c r="AH210" s="30" t="str">
        <f t="shared" si="516"/>
        <v/>
      </c>
      <c r="AI210" s="30" t="str">
        <f t="shared" si="516"/>
        <v/>
      </c>
      <c r="AJ210" s="30" t="str">
        <f t="shared" si="516"/>
        <v/>
      </c>
      <c r="AK210" s="30" t="str">
        <f t="shared" si="516"/>
        <v/>
      </c>
      <c r="AL210" s="30" t="str">
        <f t="shared" si="516"/>
        <v/>
      </c>
      <c r="AM210" s="30" t="str">
        <f t="shared" si="516"/>
        <v/>
      </c>
      <c r="AN210" s="30" t="str">
        <f t="shared" si="516"/>
        <v/>
      </c>
      <c r="AO210" s="30" t="str">
        <f t="shared" si="516"/>
        <v/>
      </c>
      <c r="AP210" s="30" t="str">
        <f t="shared" si="516"/>
        <v/>
      </c>
      <c r="AQ210" s="30" t="str">
        <f t="shared" si="516"/>
        <v/>
      </c>
      <c r="AR210" s="30" t="str">
        <f t="shared" si="516"/>
        <v/>
      </c>
      <c r="AS210" s="30" t="str">
        <f t="shared" si="516"/>
        <v/>
      </c>
      <c r="AT210" s="30" t="str">
        <f t="shared" si="516"/>
        <v/>
      </c>
      <c r="AU210" s="30" t="str">
        <f t="shared" si="516"/>
        <v/>
      </c>
      <c r="AV210" s="30" t="str">
        <f t="shared" si="516"/>
        <v/>
      </c>
      <c r="AW210" s="30" t="str">
        <f t="shared" si="516"/>
        <v/>
      </c>
      <c r="AX210" s="30" t="str">
        <f t="shared" si="516"/>
        <v/>
      </c>
      <c r="AY210" s="30" t="str">
        <f t="shared" si="516"/>
        <v/>
      </c>
      <c r="AZ210" s="30" t="str">
        <f t="shared" si="516"/>
        <v/>
      </c>
      <c r="BA210" s="30" t="str">
        <f t="shared" si="516"/>
        <v/>
      </c>
      <c r="BB210" s="30" t="str">
        <f t="shared" si="516"/>
        <v/>
      </c>
      <c r="BC210" s="30" t="str">
        <f t="shared" si="516"/>
        <v/>
      </c>
      <c r="BD210" s="30" t="str">
        <f t="shared" si="516"/>
        <v/>
      </c>
      <c r="BE210" s="30" t="str">
        <f t="shared" si="516"/>
        <v/>
      </c>
      <c r="BF210" s="30" t="str">
        <f t="shared" si="516"/>
        <v/>
      </c>
      <c r="BG210" s="30" t="str">
        <f t="shared" si="516"/>
        <v/>
      </c>
      <c r="BH210" s="30" t="str">
        <f t="shared" si="516"/>
        <v/>
      </c>
      <c r="BI210" s="45" t="str">
        <f t="shared" si="516"/>
        <v/>
      </c>
      <c r="BJ210" s="30" t="str">
        <f t="shared" si="516"/>
        <v/>
      </c>
      <c r="BK210" s="30">
        <f t="shared" si="516"/>
        <v>0</v>
      </c>
      <c r="BL210" s="30">
        <f t="shared" si="516"/>
        <v>0</v>
      </c>
      <c r="BM210" s="30">
        <f t="shared" si="516"/>
        <v>0</v>
      </c>
      <c r="BN210" s="30">
        <f t="shared" si="516"/>
        <v>0</v>
      </c>
      <c r="BO210" s="30">
        <f t="shared" si="516"/>
        <v>0</v>
      </c>
      <c r="BP210" s="30">
        <f t="shared" si="516"/>
        <v>0</v>
      </c>
      <c r="BQ210" s="30">
        <f t="shared" si="516"/>
        <v>0</v>
      </c>
      <c r="BR210" s="30">
        <f t="shared" si="516"/>
        <v>0</v>
      </c>
      <c r="BS210" s="30">
        <f t="shared" si="516"/>
        <v>0</v>
      </c>
      <c r="BT210" s="30">
        <f t="shared" si="516"/>
        <v>0</v>
      </c>
      <c r="BU210" s="30">
        <f t="shared" ref="BU210:CZ210" si="517">IF(BU209="***","",IF(BU209&gt;$G$45,INT((BU209-$G$45)/0.25)*0.25,0))</f>
        <v>0</v>
      </c>
      <c r="BV210" s="30">
        <f t="shared" si="517"/>
        <v>0</v>
      </c>
      <c r="BW210" s="30">
        <f t="shared" si="517"/>
        <v>0</v>
      </c>
      <c r="BX210" s="30">
        <f t="shared" si="517"/>
        <v>0</v>
      </c>
      <c r="BY210" s="30">
        <f t="shared" si="517"/>
        <v>0</v>
      </c>
      <c r="BZ210" s="30">
        <f t="shared" si="517"/>
        <v>0</v>
      </c>
      <c r="CA210" s="30">
        <f t="shared" si="517"/>
        <v>0</v>
      </c>
      <c r="CB210" s="30">
        <f t="shared" si="517"/>
        <v>0</v>
      </c>
      <c r="CC210" s="30">
        <f t="shared" si="517"/>
        <v>0</v>
      </c>
      <c r="CD210" s="30">
        <f t="shared" si="517"/>
        <v>0</v>
      </c>
      <c r="CE210" s="30">
        <f t="shared" si="517"/>
        <v>0</v>
      </c>
      <c r="CF210" s="30">
        <f t="shared" si="517"/>
        <v>0</v>
      </c>
      <c r="CG210" s="30">
        <f t="shared" si="517"/>
        <v>0</v>
      </c>
      <c r="CH210" s="30">
        <f t="shared" si="517"/>
        <v>0</v>
      </c>
      <c r="CI210" s="30">
        <f t="shared" si="517"/>
        <v>0</v>
      </c>
      <c r="CJ210" s="30">
        <f t="shared" si="517"/>
        <v>0</v>
      </c>
      <c r="CK210" s="30">
        <f t="shared" si="517"/>
        <v>0</v>
      </c>
      <c r="CL210" s="30">
        <f t="shared" si="517"/>
        <v>0</v>
      </c>
      <c r="CM210" s="30">
        <f t="shared" si="517"/>
        <v>0</v>
      </c>
      <c r="CN210" s="30">
        <f t="shared" si="517"/>
        <v>0</v>
      </c>
      <c r="CO210" s="30">
        <f t="shared" si="517"/>
        <v>0</v>
      </c>
      <c r="CP210" s="30">
        <f t="shared" si="517"/>
        <v>0</v>
      </c>
      <c r="CQ210" s="30">
        <f t="shared" si="517"/>
        <v>0</v>
      </c>
      <c r="CR210" s="30">
        <f t="shared" si="517"/>
        <v>0</v>
      </c>
      <c r="CS210" s="30">
        <f t="shared" si="517"/>
        <v>0.25</v>
      </c>
      <c r="CT210" s="30">
        <f t="shared" si="517"/>
        <v>0.5</v>
      </c>
      <c r="CU210" s="30">
        <f t="shared" si="517"/>
        <v>0.75</v>
      </c>
      <c r="CV210" s="30">
        <f t="shared" si="517"/>
        <v>1</v>
      </c>
      <c r="CW210" s="30">
        <f t="shared" si="517"/>
        <v>1.25</v>
      </c>
      <c r="CX210" s="30">
        <f t="shared" si="517"/>
        <v>1.5</v>
      </c>
      <c r="CY210" s="30">
        <f t="shared" si="517"/>
        <v>1.75</v>
      </c>
      <c r="CZ210" s="30">
        <f t="shared" si="517"/>
        <v>1.75</v>
      </c>
      <c r="DA210" s="30">
        <f>IF(DA209="***","",IF(DA209&gt;$G$45,INT((DA209-$G$45)/0.25)*0.25,0))</f>
        <v>1.75</v>
      </c>
      <c r="DB210" s="109"/>
    </row>
    <row r="211" spans="2:106" ht="14.1" customHeight="1" thickBot="1">
      <c r="B211" s="46"/>
      <c r="C211" s="47"/>
      <c r="D211" s="48"/>
      <c r="E211" s="49"/>
      <c r="F211" s="50"/>
      <c r="G211" s="72" t="s">
        <v>33</v>
      </c>
      <c r="H211" s="73">
        <f t="shared" si="469"/>
        <v>165</v>
      </c>
      <c r="I211" s="112" t="str">
        <f t="shared" ref="I211:AN211" si="518">IF(OR(I209=0,I209="***"),"",IF(I$43&lt;22.25,"",IF(I$43&gt;29,H211,SUM(H211,I209,-H209))))</f>
        <v/>
      </c>
      <c r="J211" s="113" t="str">
        <f t="shared" si="518"/>
        <v/>
      </c>
      <c r="K211" s="113" t="str">
        <f t="shared" si="518"/>
        <v/>
      </c>
      <c r="L211" s="113" t="str">
        <f t="shared" si="518"/>
        <v/>
      </c>
      <c r="M211" s="113" t="str">
        <f t="shared" si="518"/>
        <v/>
      </c>
      <c r="N211" s="113" t="str">
        <f t="shared" si="518"/>
        <v/>
      </c>
      <c r="O211" s="113" t="str">
        <f t="shared" si="518"/>
        <v/>
      </c>
      <c r="P211" s="113" t="str">
        <f t="shared" si="518"/>
        <v/>
      </c>
      <c r="Q211" s="113" t="str">
        <f t="shared" si="518"/>
        <v/>
      </c>
      <c r="R211" s="113" t="str">
        <f t="shared" si="518"/>
        <v/>
      </c>
      <c r="S211" s="113" t="str">
        <f t="shared" si="518"/>
        <v/>
      </c>
      <c r="T211" s="113" t="str">
        <f t="shared" si="518"/>
        <v/>
      </c>
      <c r="U211" s="113" t="str">
        <f t="shared" si="518"/>
        <v/>
      </c>
      <c r="V211" s="113" t="str">
        <f t="shared" si="518"/>
        <v/>
      </c>
      <c r="W211" s="113" t="str">
        <f t="shared" si="518"/>
        <v/>
      </c>
      <c r="X211" s="113" t="str">
        <f t="shared" si="518"/>
        <v/>
      </c>
      <c r="Y211" s="113" t="str">
        <f t="shared" si="518"/>
        <v/>
      </c>
      <c r="Z211" s="113" t="str">
        <f t="shared" si="518"/>
        <v/>
      </c>
      <c r="AA211" s="113" t="str">
        <f t="shared" si="518"/>
        <v/>
      </c>
      <c r="AB211" s="113" t="str">
        <f t="shared" si="518"/>
        <v/>
      </c>
      <c r="AC211" s="113" t="str">
        <f t="shared" si="518"/>
        <v/>
      </c>
      <c r="AD211" s="113" t="str">
        <f t="shared" si="518"/>
        <v/>
      </c>
      <c r="AE211" s="113" t="str">
        <f t="shared" si="518"/>
        <v/>
      </c>
      <c r="AF211" s="113" t="str">
        <f t="shared" si="518"/>
        <v/>
      </c>
      <c r="AG211" s="113" t="str">
        <f t="shared" si="518"/>
        <v/>
      </c>
      <c r="AH211" s="113" t="str">
        <f t="shared" si="518"/>
        <v/>
      </c>
      <c r="AI211" s="113" t="str">
        <f t="shared" si="518"/>
        <v/>
      </c>
      <c r="AJ211" s="113" t="str">
        <f t="shared" si="518"/>
        <v/>
      </c>
      <c r="AK211" s="113" t="str">
        <f t="shared" si="518"/>
        <v/>
      </c>
      <c r="AL211" s="113" t="str">
        <f t="shared" si="518"/>
        <v/>
      </c>
      <c r="AM211" s="113" t="str">
        <f t="shared" si="518"/>
        <v/>
      </c>
      <c r="AN211" s="113" t="str">
        <f t="shared" si="518"/>
        <v/>
      </c>
      <c r="AO211" s="113" t="str">
        <f t="shared" ref="AO211:BT211" si="519">IF(OR(AO209=0,AO209="***"),"",IF(AO$43&lt;22.25,"",IF(AO$43&gt;29,AN211,SUM(AN211,AO209,-AN209))))</f>
        <v/>
      </c>
      <c r="AP211" s="113" t="str">
        <f t="shared" si="519"/>
        <v/>
      </c>
      <c r="AQ211" s="113" t="str">
        <f t="shared" si="519"/>
        <v/>
      </c>
      <c r="AR211" s="113" t="str">
        <f t="shared" si="519"/>
        <v/>
      </c>
      <c r="AS211" s="113" t="str">
        <f t="shared" si="519"/>
        <v/>
      </c>
      <c r="AT211" s="113" t="str">
        <f t="shared" si="519"/>
        <v/>
      </c>
      <c r="AU211" s="113" t="str">
        <f t="shared" si="519"/>
        <v/>
      </c>
      <c r="AV211" s="113" t="str">
        <f t="shared" si="519"/>
        <v/>
      </c>
      <c r="AW211" s="113" t="str">
        <f t="shared" si="519"/>
        <v/>
      </c>
      <c r="AX211" s="113" t="str">
        <f t="shared" si="519"/>
        <v/>
      </c>
      <c r="AY211" s="113" t="str">
        <f t="shared" si="519"/>
        <v/>
      </c>
      <c r="AZ211" s="113" t="str">
        <f t="shared" si="519"/>
        <v/>
      </c>
      <c r="BA211" s="113" t="str">
        <f t="shared" si="519"/>
        <v/>
      </c>
      <c r="BB211" s="113" t="str">
        <f t="shared" si="519"/>
        <v/>
      </c>
      <c r="BC211" s="113" t="str">
        <f t="shared" si="519"/>
        <v/>
      </c>
      <c r="BD211" s="113" t="str">
        <f t="shared" si="519"/>
        <v/>
      </c>
      <c r="BE211" s="113" t="str">
        <f t="shared" si="519"/>
        <v/>
      </c>
      <c r="BF211" s="113" t="str">
        <f t="shared" si="519"/>
        <v/>
      </c>
      <c r="BG211" s="113" t="str">
        <f t="shared" si="519"/>
        <v/>
      </c>
      <c r="BH211" s="113" t="str">
        <f t="shared" si="519"/>
        <v/>
      </c>
      <c r="BI211" s="114" t="str">
        <f t="shared" si="519"/>
        <v/>
      </c>
      <c r="BJ211" s="113" t="str">
        <f t="shared" si="519"/>
        <v/>
      </c>
      <c r="BK211" s="113" t="str">
        <f t="shared" si="519"/>
        <v/>
      </c>
      <c r="BL211" s="113">
        <f t="shared" si="519"/>
        <v>0.25</v>
      </c>
      <c r="BM211" s="113">
        <f t="shared" si="519"/>
        <v>0.5</v>
      </c>
      <c r="BN211" s="113">
        <f t="shared" si="519"/>
        <v>0.75</v>
      </c>
      <c r="BO211" s="113">
        <f t="shared" si="519"/>
        <v>1</v>
      </c>
      <c r="BP211" s="113">
        <f t="shared" si="519"/>
        <v>1.25</v>
      </c>
      <c r="BQ211" s="113">
        <f t="shared" si="519"/>
        <v>1.5</v>
      </c>
      <c r="BR211" s="113">
        <f t="shared" si="519"/>
        <v>1.75</v>
      </c>
      <c r="BS211" s="113">
        <f t="shared" si="519"/>
        <v>2</v>
      </c>
      <c r="BT211" s="113">
        <f t="shared" si="519"/>
        <v>2.25</v>
      </c>
      <c r="BU211" s="113">
        <f t="shared" ref="BU211:DA211" si="520">IF(OR(BU209=0,BU209="***"),"",IF(BU$43&lt;22.25,"",IF(BU$43&gt;29,BT211,SUM(BT211,BU209,-BT209))))</f>
        <v>2.5</v>
      </c>
      <c r="BV211" s="113">
        <f t="shared" si="520"/>
        <v>2.75</v>
      </c>
      <c r="BW211" s="113">
        <f t="shared" si="520"/>
        <v>3</v>
      </c>
      <c r="BX211" s="113">
        <f t="shared" si="520"/>
        <v>3.25</v>
      </c>
      <c r="BY211" s="113">
        <f t="shared" si="520"/>
        <v>3.5</v>
      </c>
      <c r="BZ211" s="113">
        <f t="shared" si="520"/>
        <v>3.75</v>
      </c>
      <c r="CA211" s="113">
        <f t="shared" si="520"/>
        <v>4</v>
      </c>
      <c r="CB211" s="113">
        <f t="shared" si="520"/>
        <v>4</v>
      </c>
      <c r="CC211" s="113">
        <f t="shared" si="520"/>
        <v>4</v>
      </c>
      <c r="CD211" s="113">
        <f t="shared" si="520"/>
        <v>4.25</v>
      </c>
      <c r="CE211" s="113">
        <f t="shared" si="520"/>
        <v>4.5</v>
      </c>
      <c r="CF211" s="113">
        <f t="shared" si="520"/>
        <v>4.75</v>
      </c>
      <c r="CG211" s="113">
        <f t="shared" si="520"/>
        <v>5</v>
      </c>
      <c r="CH211" s="113">
        <f t="shared" si="520"/>
        <v>5.25</v>
      </c>
      <c r="CI211" s="113">
        <f t="shared" si="520"/>
        <v>5.5</v>
      </c>
      <c r="CJ211" s="113">
        <f t="shared" si="520"/>
        <v>5.75</v>
      </c>
      <c r="CK211" s="113">
        <f t="shared" si="520"/>
        <v>6</v>
      </c>
      <c r="CL211" s="113">
        <f t="shared" si="520"/>
        <v>6</v>
      </c>
      <c r="CM211" s="113">
        <f t="shared" si="520"/>
        <v>6</v>
      </c>
      <c r="CN211" s="113">
        <f t="shared" si="520"/>
        <v>6</v>
      </c>
      <c r="CO211" s="113">
        <f t="shared" si="520"/>
        <v>6</v>
      </c>
      <c r="CP211" s="113">
        <f t="shared" si="520"/>
        <v>6</v>
      </c>
      <c r="CQ211" s="113">
        <f t="shared" si="520"/>
        <v>6</v>
      </c>
      <c r="CR211" s="113">
        <f t="shared" si="520"/>
        <v>6</v>
      </c>
      <c r="CS211" s="113">
        <f t="shared" si="520"/>
        <v>6</v>
      </c>
      <c r="CT211" s="113">
        <f t="shared" si="520"/>
        <v>6</v>
      </c>
      <c r="CU211" s="113">
        <f t="shared" si="520"/>
        <v>6</v>
      </c>
      <c r="CV211" s="113">
        <f t="shared" si="520"/>
        <v>6</v>
      </c>
      <c r="CW211" s="113">
        <f t="shared" si="520"/>
        <v>6</v>
      </c>
      <c r="CX211" s="113">
        <f t="shared" si="520"/>
        <v>6</v>
      </c>
      <c r="CY211" s="113">
        <f t="shared" si="520"/>
        <v>6</v>
      </c>
      <c r="CZ211" s="113">
        <f t="shared" si="520"/>
        <v>6</v>
      </c>
      <c r="DA211" s="113">
        <f t="shared" si="520"/>
        <v>6</v>
      </c>
      <c r="DB211" s="115"/>
    </row>
    <row r="212" spans="2:106" ht="14.1" customHeight="1" thickTop="1">
      <c r="B212" s="61">
        <f>ROUND((DAY(D212)*24*60+HOUR(D212)*60+MINUTE(D212))/60,2)</f>
        <v>22.75</v>
      </c>
      <c r="C212" s="62">
        <f>ROUND((DAY(F212)*24*60+HOUR(F212)*60+MINUTE(F212))/60,2)</f>
        <v>31.5</v>
      </c>
      <c r="D212" s="63">
        <f>D209+TIME(0,15,0)</f>
        <v>0.9479166666666653</v>
      </c>
      <c r="E212" s="64" t="s">
        <v>96</v>
      </c>
      <c r="F212" s="65">
        <f>F209+TIME(0,15,0)</f>
        <v>1.3125000000000013</v>
      </c>
      <c r="G212" s="66" t="s">
        <v>43</v>
      </c>
      <c r="H212" s="67">
        <f t="shared" si="469"/>
        <v>166</v>
      </c>
      <c r="I212" s="71" t="str">
        <f t="shared" ref="I212:AN212" si="521">IF(I$43&lt;$B212,"***",IF(I$43=$B212,0,IF(I$42=1,H212,H212+0.25)))</f>
        <v>***</v>
      </c>
      <c r="J212" s="68" t="str">
        <f t="shared" si="521"/>
        <v>***</v>
      </c>
      <c r="K212" s="68" t="str">
        <f t="shared" si="521"/>
        <v>***</v>
      </c>
      <c r="L212" s="68" t="str">
        <f t="shared" si="521"/>
        <v>***</v>
      </c>
      <c r="M212" s="68" t="str">
        <f t="shared" si="521"/>
        <v>***</v>
      </c>
      <c r="N212" s="68" t="str">
        <f t="shared" si="521"/>
        <v>***</v>
      </c>
      <c r="O212" s="68" t="str">
        <f t="shared" si="521"/>
        <v>***</v>
      </c>
      <c r="P212" s="68" t="str">
        <f t="shared" si="521"/>
        <v>***</v>
      </c>
      <c r="Q212" s="68" t="str">
        <f t="shared" si="521"/>
        <v>***</v>
      </c>
      <c r="R212" s="68" t="str">
        <f t="shared" si="521"/>
        <v>***</v>
      </c>
      <c r="S212" s="68" t="str">
        <f t="shared" si="521"/>
        <v>***</v>
      </c>
      <c r="T212" s="68" t="str">
        <f t="shared" si="521"/>
        <v>***</v>
      </c>
      <c r="U212" s="68" t="str">
        <f t="shared" si="521"/>
        <v>***</v>
      </c>
      <c r="V212" s="68" t="str">
        <f t="shared" si="521"/>
        <v>***</v>
      </c>
      <c r="W212" s="68" t="str">
        <f t="shared" si="521"/>
        <v>***</v>
      </c>
      <c r="X212" s="68" t="str">
        <f t="shared" si="521"/>
        <v>***</v>
      </c>
      <c r="Y212" s="68" t="str">
        <f t="shared" si="521"/>
        <v>***</v>
      </c>
      <c r="Z212" s="68" t="str">
        <f t="shared" si="521"/>
        <v>***</v>
      </c>
      <c r="AA212" s="68" t="str">
        <f t="shared" si="521"/>
        <v>***</v>
      </c>
      <c r="AB212" s="68" t="str">
        <f t="shared" si="521"/>
        <v>***</v>
      </c>
      <c r="AC212" s="68" t="str">
        <f t="shared" si="521"/>
        <v>***</v>
      </c>
      <c r="AD212" s="68" t="str">
        <f t="shared" si="521"/>
        <v>***</v>
      </c>
      <c r="AE212" s="68" t="str">
        <f t="shared" si="521"/>
        <v>***</v>
      </c>
      <c r="AF212" s="68" t="str">
        <f t="shared" si="521"/>
        <v>***</v>
      </c>
      <c r="AG212" s="68" t="str">
        <f t="shared" si="521"/>
        <v>***</v>
      </c>
      <c r="AH212" s="68" t="str">
        <f t="shared" si="521"/>
        <v>***</v>
      </c>
      <c r="AI212" s="68" t="str">
        <f t="shared" si="521"/>
        <v>***</v>
      </c>
      <c r="AJ212" s="68" t="str">
        <f t="shared" si="521"/>
        <v>***</v>
      </c>
      <c r="AK212" s="68" t="str">
        <f t="shared" si="521"/>
        <v>***</v>
      </c>
      <c r="AL212" s="68" t="str">
        <f t="shared" si="521"/>
        <v>***</v>
      </c>
      <c r="AM212" s="68" t="str">
        <f t="shared" si="521"/>
        <v>***</v>
      </c>
      <c r="AN212" s="68" t="str">
        <f t="shared" si="521"/>
        <v>***</v>
      </c>
      <c r="AO212" s="68" t="str">
        <f t="shared" ref="AO212:BT212" si="522">IF(AO$43&lt;$B212,"***",IF(AO$43=$B212,0,IF(AO$42=1,AN212,AN212+0.25)))</f>
        <v>***</v>
      </c>
      <c r="AP212" s="68" t="str">
        <f t="shared" si="522"/>
        <v>***</v>
      </c>
      <c r="AQ212" s="68" t="str">
        <f t="shared" si="522"/>
        <v>***</v>
      </c>
      <c r="AR212" s="68" t="str">
        <f t="shared" si="522"/>
        <v>***</v>
      </c>
      <c r="AS212" s="68" t="str">
        <f t="shared" si="522"/>
        <v>***</v>
      </c>
      <c r="AT212" s="68" t="str">
        <f t="shared" si="522"/>
        <v>***</v>
      </c>
      <c r="AU212" s="68" t="str">
        <f t="shared" si="522"/>
        <v>***</v>
      </c>
      <c r="AV212" s="68" t="str">
        <f t="shared" si="522"/>
        <v>***</v>
      </c>
      <c r="AW212" s="68" t="str">
        <f t="shared" si="522"/>
        <v>***</v>
      </c>
      <c r="AX212" s="68" t="str">
        <f t="shared" si="522"/>
        <v>***</v>
      </c>
      <c r="AY212" s="68" t="str">
        <f t="shared" si="522"/>
        <v>***</v>
      </c>
      <c r="AZ212" s="68" t="str">
        <f t="shared" si="522"/>
        <v>***</v>
      </c>
      <c r="BA212" s="68" t="str">
        <f t="shared" si="522"/>
        <v>***</v>
      </c>
      <c r="BB212" s="68" t="str">
        <f t="shared" si="522"/>
        <v>***</v>
      </c>
      <c r="BC212" s="68" t="str">
        <f t="shared" si="522"/>
        <v>***</v>
      </c>
      <c r="BD212" s="68" t="str">
        <f t="shared" si="522"/>
        <v>***</v>
      </c>
      <c r="BE212" s="68" t="str">
        <f t="shared" si="522"/>
        <v>***</v>
      </c>
      <c r="BF212" s="68" t="str">
        <f t="shared" si="522"/>
        <v>***</v>
      </c>
      <c r="BG212" s="68" t="str">
        <f t="shared" si="522"/>
        <v>***</v>
      </c>
      <c r="BH212" s="68" t="str">
        <f t="shared" si="522"/>
        <v>***</v>
      </c>
      <c r="BI212" s="69" t="str">
        <f t="shared" si="522"/>
        <v>***</v>
      </c>
      <c r="BJ212" s="68" t="str">
        <f t="shared" si="522"/>
        <v>***</v>
      </c>
      <c r="BK212" s="68" t="str">
        <f t="shared" si="522"/>
        <v>***</v>
      </c>
      <c r="BL212" s="68">
        <f t="shared" si="522"/>
        <v>0</v>
      </c>
      <c r="BM212" s="68">
        <f t="shared" si="522"/>
        <v>0.25</v>
      </c>
      <c r="BN212" s="68">
        <f t="shared" si="522"/>
        <v>0.5</v>
      </c>
      <c r="BO212" s="68">
        <f t="shared" si="522"/>
        <v>0.75</v>
      </c>
      <c r="BP212" s="68">
        <f t="shared" si="522"/>
        <v>1</v>
      </c>
      <c r="BQ212" s="68">
        <f t="shared" si="522"/>
        <v>1.25</v>
      </c>
      <c r="BR212" s="68">
        <f t="shared" si="522"/>
        <v>1.5</v>
      </c>
      <c r="BS212" s="68">
        <f t="shared" si="522"/>
        <v>1.75</v>
      </c>
      <c r="BT212" s="68">
        <f t="shared" si="522"/>
        <v>2</v>
      </c>
      <c r="BU212" s="68">
        <f t="shared" ref="BU212:DA212" si="523">IF(BU$43&lt;$B212,"***",IF(BU$43=$B212,0,IF(BU$42=1,BT212,BT212+0.25)))</f>
        <v>2.25</v>
      </c>
      <c r="BV212" s="68">
        <f t="shared" si="523"/>
        <v>2.5</v>
      </c>
      <c r="BW212" s="68">
        <f t="shared" si="523"/>
        <v>2.75</v>
      </c>
      <c r="BX212" s="68">
        <f t="shared" si="523"/>
        <v>3</v>
      </c>
      <c r="BY212" s="68">
        <f t="shared" si="523"/>
        <v>3.25</v>
      </c>
      <c r="BZ212" s="68">
        <f t="shared" si="523"/>
        <v>3.5</v>
      </c>
      <c r="CA212" s="68">
        <f t="shared" si="523"/>
        <v>3.75</v>
      </c>
      <c r="CB212" s="68">
        <f t="shared" si="523"/>
        <v>3.75</v>
      </c>
      <c r="CC212" s="68">
        <f t="shared" si="523"/>
        <v>3.75</v>
      </c>
      <c r="CD212" s="68">
        <f t="shared" si="523"/>
        <v>4</v>
      </c>
      <c r="CE212" s="68">
        <f t="shared" si="523"/>
        <v>4.25</v>
      </c>
      <c r="CF212" s="68">
        <f t="shared" si="523"/>
        <v>4.5</v>
      </c>
      <c r="CG212" s="68">
        <f t="shared" si="523"/>
        <v>4.75</v>
      </c>
      <c r="CH212" s="68">
        <f t="shared" si="523"/>
        <v>5</v>
      </c>
      <c r="CI212" s="68">
        <f t="shared" si="523"/>
        <v>5.25</v>
      </c>
      <c r="CJ212" s="68">
        <f t="shared" si="523"/>
        <v>5.5</v>
      </c>
      <c r="CK212" s="68">
        <f t="shared" si="523"/>
        <v>5.75</v>
      </c>
      <c r="CL212" s="68">
        <f t="shared" si="523"/>
        <v>6</v>
      </c>
      <c r="CM212" s="68">
        <f t="shared" si="523"/>
        <v>6.25</v>
      </c>
      <c r="CN212" s="68">
        <f t="shared" si="523"/>
        <v>6.5</v>
      </c>
      <c r="CO212" s="68">
        <f t="shared" si="523"/>
        <v>6.75</v>
      </c>
      <c r="CP212" s="68">
        <f t="shared" si="523"/>
        <v>7</v>
      </c>
      <c r="CQ212" s="68">
        <f t="shared" si="523"/>
        <v>7.25</v>
      </c>
      <c r="CR212" s="68">
        <f t="shared" si="523"/>
        <v>7.5</v>
      </c>
      <c r="CS212" s="68">
        <f t="shared" si="523"/>
        <v>7.75</v>
      </c>
      <c r="CT212" s="68">
        <f t="shared" si="523"/>
        <v>8</v>
      </c>
      <c r="CU212" s="68">
        <f t="shared" si="523"/>
        <v>8.25</v>
      </c>
      <c r="CV212" s="68">
        <f t="shared" si="523"/>
        <v>8.5</v>
      </c>
      <c r="CW212" s="68">
        <f t="shared" si="523"/>
        <v>8.75</v>
      </c>
      <c r="CX212" s="68">
        <f t="shared" si="523"/>
        <v>9</v>
      </c>
      <c r="CY212" s="68">
        <f t="shared" si="523"/>
        <v>9.25</v>
      </c>
      <c r="CZ212" s="68">
        <f t="shared" si="523"/>
        <v>9.25</v>
      </c>
      <c r="DA212" s="68">
        <f t="shared" si="523"/>
        <v>9.25</v>
      </c>
      <c r="DB212" s="111"/>
    </row>
    <row r="213" spans="2:106" ht="14.1" customHeight="1">
      <c r="B213" s="31"/>
      <c r="C213" s="32"/>
      <c r="D213" s="33"/>
      <c r="E213" s="4"/>
      <c r="F213" s="34"/>
      <c r="G213" s="5" t="s">
        <v>32</v>
      </c>
      <c r="H213" s="35">
        <f t="shared" si="469"/>
        <v>167</v>
      </c>
      <c r="I213" s="54" t="str">
        <f t="shared" ref="I213:BT213" si="524">IF(I212="***","",IF(I212&gt;$G$45,INT((I212-$G$45)/0.25)*0.25,0))</f>
        <v/>
      </c>
      <c r="J213" s="30" t="str">
        <f t="shared" si="524"/>
        <v/>
      </c>
      <c r="K213" s="30" t="str">
        <f t="shared" si="524"/>
        <v/>
      </c>
      <c r="L213" s="30" t="str">
        <f t="shared" si="524"/>
        <v/>
      </c>
      <c r="M213" s="30" t="str">
        <f t="shared" si="524"/>
        <v/>
      </c>
      <c r="N213" s="30" t="str">
        <f t="shared" si="524"/>
        <v/>
      </c>
      <c r="O213" s="30" t="str">
        <f t="shared" si="524"/>
        <v/>
      </c>
      <c r="P213" s="30" t="str">
        <f t="shared" si="524"/>
        <v/>
      </c>
      <c r="Q213" s="30" t="str">
        <f t="shared" si="524"/>
        <v/>
      </c>
      <c r="R213" s="30" t="str">
        <f t="shared" si="524"/>
        <v/>
      </c>
      <c r="S213" s="30" t="str">
        <f t="shared" si="524"/>
        <v/>
      </c>
      <c r="T213" s="30" t="str">
        <f t="shared" si="524"/>
        <v/>
      </c>
      <c r="U213" s="30" t="str">
        <f t="shared" si="524"/>
        <v/>
      </c>
      <c r="V213" s="30" t="str">
        <f t="shared" si="524"/>
        <v/>
      </c>
      <c r="W213" s="30" t="str">
        <f t="shared" si="524"/>
        <v/>
      </c>
      <c r="X213" s="30" t="str">
        <f t="shared" si="524"/>
        <v/>
      </c>
      <c r="Y213" s="30" t="str">
        <f t="shared" si="524"/>
        <v/>
      </c>
      <c r="Z213" s="30" t="str">
        <f t="shared" si="524"/>
        <v/>
      </c>
      <c r="AA213" s="30" t="str">
        <f t="shared" si="524"/>
        <v/>
      </c>
      <c r="AB213" s="30" t="str">
        <f t="shared" si="524"/>
        <v/>
      </c>
      <c r="AC213" s="30" t="str">
        <f t="shared" si="524"/>
        <v/>
      </c>
      <c r="AD213" s="30" t="str">
        <f t="shared" si="524"/>
        <v/>
      </c>
      <c r="AE213" s="30" t="str">
        <f t="shared" si="524"/>
        <v/>
      </c>
      <c r="AF213" s="30" t="str">
        <f t="shared" si="524"/>
        <v/>
      </c>
      <c r="AG213" s="30" t="str">
        <f t="shared" si="524"/>
        <v/>
      </c>
      <c r="AH213" s="30" t="str">
        <f t="shared" si="524"/>
        <v/>
      </c>
      <c r="AI213" s="30" t="str">
        <f t="shared" si="524"/>
        <v/>
      </c>
      <c r="AJ213" s="30" t="str">
        <f t="shared" si="524"/>
        <v/>
      </c>
      <c r="AK213" s="30" t="str">
        <f t="shared" si="524"/>
        <v/>
      </c>
      <c r="AL213" s="30" t="str">
        <f t="shared" si="524"/>
        <v/>
      </c>
      <c r="AM213" s="30" t="str">
        <f t="shared" si="524"/>
        <v/>
      </c>
      <c r="AN213" s="30" t="str">
        <f t="shared" si="524"/>
        <v/>
      </c>
      <c r="AO213" s="30" t="str">
        <f t="shared" si="524"/>
        <v/>
      </c>
      <c r="AP213" s="30" t="str">
        <f t="shared" si="524"/>
        <v/>
      </c>
      <c r="AQ213" s="30" t="str">
        <f t="shared" si="524"/>
        <v/>
      </c>
      <c r="AR213" s="30" t="str">
        <f t="shared" si="524"/>
        <v/>
      </c>
      <c r="AS213" s="30" t="str">
        <f t="shared" si="524"/>
        <v/>
      </c>
      <c r="AT213" s="30" t="str">
        <f t="shared" si="524"/>
        <v/>
      </c>
      <c r="AU213" s="30" t="str">
        <f t="shared" si="524"/>
        <v/>
      </c>
      <c r="AV213" s="30" t="str">
        <f t="shared" si="524"/>
        <v/>
      </c>
      <c r="AW213" s="30" t="str">
        <f t="shared" si="524"/>
        <v/>
      </c>
      <c r="AX213" s="30" t="str">
        <f t="shared" si="524"/>
        <v/>
      </c>
      <c r="AY213" s="30" t="str">
        <f t="shared" si="524"/>
        <v/>
      </c>
      <c r="AZ213" s="30" t="str">
        <f t="shared" si="524"/>
        <v/>
      </c>
      <c r="BA213" s="30" t="str">
        <f t="shared" si="524"/>
        <v/>
      </c>
      <c r="BB213" s="30" t="str">
        <f t="shared" si="524"/>
        <v/>
      </c>
      <c r="BC213" s="30" t="str">
        <f t="shared" si="524"/>
        <v/>
      </c>
      <c r="BD213" s="30" t="str">
        <f t="shared" si="524"/>
        <v/>
      </c>
      <c r="BE213" s="30" t="str">
        <f t="shared" si="524"/>
        <v/>
      </c>
      <c r="BF213" s="30" t="str">
        <f t="shared" si="524"/>
        <v/>
      </c>
      <c r="BG213" s="30" t="str">
        <f t="shared" si="524"/>
        <v/>
      </c>
      <c r="BH213" s="30" t="str">
        <f t="shared" si="524"/>
        <v/>
      </c>
      <c r="BI213" s="45" t="str">
        <f t="shared" si="524"/>
        <v/>
      </c>
      <c r="BJ213" s="30" t="str">
        <f t="shared" si="524"/>
        <v/>
      </c>
      <c r="BK213" s="30" t="str">
        <f t="shared" si="524"/>
        <v/>
      </c>
      <c r="BL213" s="30">
        <f t="shared" si="524"/>
        <v>0</v>
      </c>
      <c r="BM213" s="30">
        <f t="shared" si="524"/>
        <v>0</v>
      </c>
      <c r="BN213" s="30">
        <f t="shared" si="524"/>
        <v>0</v>
      </c>
      <c r="BO213" s="30">
        <f t="shared" si="524"/>
        <v>0</v>
      </c>
      <c r="BP213" s="30">
        <f t="shared" si="524"/>
        <v>0</v>
      </c>
      <c r="BQ213" s="30">
        <f t="shared" si="524"/>
        <v>0</v>
      </c>
      <c r="BR213" s="30">
        <f t="shared" si="524"/>
        <v>0</v>
      </c>
      <c r="BS213" s="30">
        <f t="shared" si="524"/>
        <v>0</v>
      </c>
      <c r="BT213" s="30">
        <f t="shared" si="524"/>
        <v>0</v>
      </c>
      <c r="BU213" s="30">
        <f t="shared" ref="BU213:CZ213" si="525">IF(BU212="***","",IF(BU212&gt;$G$45,INT((BU212-$G$45)/0.25)*0.25,0))</f>
        <v>0</v>
      </c>
      <c r="BV213" s="30">
        <f t="shared" si="525"/>
        <v>0</v>
      </c>
      <c r="BW213" s="30">
        <f t="shared" si="525"/>
        <v>0</v>
      </c>
      <c r="BX213" s="30">
        <f t="shared" si="525"/>
        <v>0</v>
      </c>
      <c r="BY213" s="30">
        <f t="shared" si="525"/>
        <v>0</v>
      </c>
      <c r="BZ213" s="30">
        <f t="shared" si="525"/>
        <v>0</v>
      </c>
      <c r="CA213" s="30">
        <f t="shared" si="525"/>
        <v>0</v>
      </c>
      <c r="CB213" s="30">
        <f t="shared" si="525"/>
        <v>0</v>
      </c>
      <c r="CC213" s="30">
        <f t="shared" si="525"/>
        <v>0</v>
      </c>
      <c r="CD213" s="30">
        <f t="shared" si="525"/>
        <v>0</v>
      </c>
      <c r="CE213" s="30">
        <f t="shared" si="525"/>
        <v>0</v>
      </c>
      <c r="CF213" s="30">
        <f t="shared" si="525"/>
        <v>0</v>
      </c>
      <c r="CG213" s="30">
        <f t="shared" si="525"/>
        <v>0</v>
      </c>
      <c r="CH213" s="30">
        <f t="shared" si="525"/>
        <v>0</v>
      </c>
      <c r="CI213" s="30">
        <f t="shared" si="525"/>
        <v>0</v>
      </c>
      <c r="CJ213" s="30">
        <f t="shared" si="525"/>
        <v>0</v>
      </c>
      <c r="CK213" s="30">
        <f t="shared" si="525"/>
        <v>0</v>
      </c>
      <c r="CL213" s="30">
        <f t="shared" si="525"/>
        <v>0</v>
      </c>
      <c r="CM213" s="30">
        <f t="shared" si="525"/>
        <v>0</v>
      </c>
      <c r="CN213" s="30">
        <f t="shared" si="525"/>
        <v>0</v>
      </c>
      <c r="CO213" s="30">
        <f t="shared" si="525"/>
        <v>0</v>
      </c>
      <c r="CP213" s="30">
        <f t="shared" si="525"/>
        <v>0</v>
      </c>
      <c r="CQ213" s="30">
        <f t="shared" si="525"/>
        <v>0</v>
      </c>
      <c r="CR213" s="30">
        <f t="shared" si="525"/>
        <v>0</v>
      </c>
      <c r="CS213" s="30">
        <f t="shared" si="525"/>
        <v>0</v>
      </c>
      <c r="CT213" s="30">
        <f t="shared" si="525"/>
        <v>0.25</v>
      </c>
      <c r="CU213" s="30">
        <f t="shared" si="525"/>
        <v>0.5</v>
      </c>
      <c r="CV213" s="30">
        <f t="shared" si="525"/>
        <v>0.75</v>
      </c>
      <c r="CW213" s="30">
        <f t="shared" si="525"/>
        <v>1</v>
      </c>
      <c r="CX213" s="30">
        <f t="shared" si="525"/>
        <v>1.25</v>
      </c>
      <c r="CY213" s="30">
        <f t="shared" si="525"/>
        <v>1.5</v>
      </c>
      <c r="CZ213" s="30">
        <f t="shared" si="525"/>
        <v>1.5</v>
      </c>
      <c r="DA213" s="30">
        <f>IF(DA212="***","",IF(DA212&gt;$G$45,INT((DA212-$G$45)/0.25)*0.25,0))</f>
        <v>1.5</v>
      </c>
      <c r="DB213" s="109"/>
    </row>
    <row r="214" spans="2:106" ht="14.1" customHeight="1" thickBot="1">
      <c r="B214" s="46"/>
      <c r="C214" s="47"/>
      <c r="D214" s="48"/>
      <c r="E214" s="49"/>
      <c r="F214" s="50"/>
      <c r="G214" s="72" t="s">
        <v>33</v>
      </c>
      <c r="H214" s="73">
        <f t="shared" si="469"/>
        <v>168</v>
      </c>
      <c r="I214" s="112" t="str">
        <f t="shared" ref="I214:AN214" si="526">IF(OR(I212=0,I212="***"),"",IF(I$43&lt;22.25,"",IF(I$43&gt;29,H214,SUM(H214,I212,-H212))))</f>
        <v/>
      </c>
      <c r="J214" s="113" t="str">
        <f t="shared" si="526"/>
        <v/>
      </c>
      <c r="K214" s="113" t="str">
        <f t="shared" si="526"/>
        <v/>
      </c>
      <c r="L214" s="113" t="str">
        <f t="shared" si="526"/>
        <v/>
      </c>
      <c r="M214" s="113" t="str">
        <f t="shared" si="526"/>
        <v/>
      </c>
      <c r="N214" s="113" t="str">
        <f t="shared" si="526"/>
        <v/>
      </c>
      <c r="O214" s="113" t="str">
        <f t="shared" si="526"/>
        <v/>
      </c>
      <c r="P214" s="113" t="str">
        <f t="shared" si="526"/>
        <v/>
      </c>
      <c r="Q214" s="113" t="str">
        <f t="shared" si="526"/>
        <v/>
      </c>
      <c r="R214" s="113" t="str">
        <f t="shared" si="526"/>
        <v/>
      </c>
      <c r="S214" s="113" t="str">
        <f t="shared" si="526"/>
        <v/>
      </c>
      <c r="T214" s="113" t="str">
        <f t="shared" si="526"/>
        <v/>
      </c>
      <c r="U214" s="113" t="str">
        <f t="shared" si="526"/>
        <v/>
      </c>
      <c r="V214" s="113" t="str">
        <f t="shared" si="526"/>
        <v/>
      </c>
      <c r="W214" s="113" t="str">
        <f t="shared" si="526"/>
        <v/>
      </c>
      <c r="X214" s="113" t="str">
        <f t="shared" si="526"/>
        <v/>
      </c>
      <c r="Y214" s="113" t="str">
        <f t="shared" si="526"/>
        <v/>
      </c>
      <c r="Z214" s="113" t="str">
        <f t="shared" si="526"/>
        <v/>
      </c>
      <c r="AA214" s="113" t="str">
        <f t="shared" si="526"/>
        <v/>
      </c>
      <c r="AB214" s="113" t="str">
        <f t="shared" si="526"/>
        <v/>
      </c>
      <c r="AC214" s="113" t="str">
        <f t="shared" si="526"/>
        <v/>
      </c>
      <c r="AD214" s="113" t="str">
        <f t="shared" si="526"/>
        <v/>
      </c>
      <c r="AE214" s="113" t="str">
        <f t="shared" si="526"/>
        <v/>
      </c>
      <c r="AF214" s="113" t="str">
        <f t="shared" si="526"/>
        <v/>
      </c>
      <c r="AG214" s="113" t="str">
        <f t="shared" si="526"/>
        <v/>
      </c>
      <c r="AH214" s="113" t="str">
        <f t="shared" si="526"/>
        <v/>
      </c>
      <c r="AI214" s="113" t="str">
        <f t="shared" si="526"/>
        <v/>
      </c>
      <c r="AJ214" s="113" t="str">
        <f t="shared" si="526"/>
        <v/>
      </c>
      <c r="AK214" s="113" t="str">
        <f t="shared" si="526"/>
        <v/>
      </c>
      <c r="AL214" s="113" t="str">
        <f t="shared" si="526"/>
        <v/>
      </c>
      <c r="AM214" s="113" t="str">
        <f t="shared" si="526"/>
        <v/>
      </c>
      <c r="AN214" s="113" t="str">
        <f t="shared" si="526"/>
        <v/>
      </c>
      <c r="AO214" s="113" t="str">
        <f t="shared" ref="AO214:BT214" si="527">IF(OR(AO212=0,AO212="***"),"",IF(AO$43&lt;22.25,"",IF(AO$43&gt;29,AN214,SUM(AN214,AO212,-AN212))))</f>
        <v/>
      </c>
      <c r="AP214" s="113" t="str">
        <f t="shared" si="527"/>
        <v/>
      </c>
      <c r="AQ214" s="113" t="str">
        <f t="shared" si="527"/>
        <v/>
      </c>
      <c r="AR214" s="113" t="str">
        <f t="shared" si="527"/>
        <v/>
      </c>
      <c r="AS214" s="113" t="str">
        <f t="shared" si="527"/>
        <v/>
      </c>
      <c r="AT214" s="113" t="str">
        <f t="shared" si="527"/>
        <v/>
      </c>
      <c r="AU214" s="113" t="str">
        <f t="shared" si="527"/>
        <v/>
      </c>
      <c r="AV214" s="113" t="str">
        <f t="shared" si="527"/>
        <v/>
      </c>
      <c r="AW214" s="113" t="str">
        <f t="shared" si="527"/>
        <v/>
      </c>
      <c r="AX214" s="113" t="str">
        <f t="shared" si="527"/>
        <v/>
      </c>
      <c r="AY214" s="113" t="str">
        <f t="shared" si="527"/>
        <v/>
      </c>
      <c r="AZ214" s="113" t="str">
        <f t="shared" si="527"/>
        <v/>
      </c>
      <c r="BA214" s="113" t="str">
        <f t="shared" si="527"/>
        <v/>
      </c>
      <c r="BB214" s="113" t="str">
        <f t="shared" si="527"/>
        <v/>
      </c>
      <c r="BC214" s="113" t="str">
        <f t="shared" si="527"/>
        <v/>
      </c>
      <c r="BD214" s="113" t="str">
        <f t="shared" si="527"/>
        <v/>
      </c>
      <c r="BE214" s="113" t="str">
        <f t="shared" si="527"/>
        <v/>
      </c>
      <c r="BF214" s="113" t="str">
        <f t="shared" si="527"/>
        <v/>
      </c>
      <c r="BG214" s="113" t="str">
        <f t="shared" si="527"/>
        <v/>
      </c>
      <c r="BH214" s="113" t="str">
        <f t="shared" si="527"/>
        <v/>
      </c>
      <c r="BI214" s="114" t="str">
        <f t="shared" si="527"/>
        <v/>
      </c>
      <c r="BJ214" s="113" t="str">
        <f t="shared" si="527"/>
        <v/>
      </c>
      <c r="BK214" s="113" t="str">
        <f t="shared" si="527"/>
        <v/>
      </c>
      <c r="BL214" s="113" t="str">
        <f t="shared" si="527"/>
        <v/>
      </c>
      <c r="BM214" s="113">
        <f t="shared" si="527"/>
        <v>0.25</v>
      </c>
      <c r="BN214" s="113">
        <f t="shared" si="527"/>
        <v>0.5</v>
      </c>
      <c r="BO214" s="113">
        <f t="shared" si="527"/>
        <v>0.75</v>
      </c>
      <c r="BP214" s="113">
        <f t="shared" si="527"/>
        <v>1</v>
      </c>
      <c r="BQ214" s="113">
        <f t="shared" si="527"/>
        <v>1.25</v>
      </c>
      <c r="BR214" s="113">
        <f t="shared" si="527"/>
        <v>1.5</v>
      </c>
      <c r="BS214" s="113">
        <f t="shared" si="527"/>
        <v>1.75</v>
      </c>
      <c r="BT214" s="113">
        <f t="shared" si="527"/>
        <v>2</v>
      </c>
      <c r="BU214" s="113">
        <f t="shared" ref="BU214:DA214" si="528">IF(OR(BU212=0,BU212="***"),"",IF(BU$43&lt;22.25,"",IF(BU$43&gt;29,BT214,SUM(BT214,BU212,-BT212))))</f>
        <v>2.25</v>
      </c>
      <c r="BV214" s="113">
        <f t="shared" si="528"/>
        <v>2.5</v>
      </c>
      <c r="BW214" s="113">
        <f t="shared" si="528"/>
        <v>2.75</v>
      </c>
      <c r="BX214" s="113">
        <f t="shared" si="528"/>
        <v>3</v>
      </c>
      <c r="BY214" s="113">
        <f t="shared" si="528"/>
        <v>3.25</v>
      </c>
      <c r="BZ214" s="113">
        <f t="shared" si="528"/>
        <v>3.5</v>
      </c>
      <c r="CA214" s="113">
        <f t="shared" si="528"/>
        <v>3.75</v>
      </c>
      <c r="CB214" s="113">
        <f t="shared" si="528"/>
        <v>3.75</v>
      </c>
      <c r="CC214" s="113">
        <f t="shared" si="528"/>
        <v>3.75</v>
      </c>
      <c r="CD214" s="113">
        <f t="shared" si="528"/>
        <v>4</v>
      </c>
      <c r="CE214" s="113">
        <f t="shared" si="528"/>
        <v>4.25</v>
      </c>
      <c r="CF214" s="113">
        <f t="shared" si="528"/>
        <v>4.5</v>
      </c>
      <c r="CG214" s="113">
        <f t="shared" si="528"/>
        <v>4.75</v>
      </c>
      <c r="CH214" s="113">
        <f t="shared" si="528"/>
        <v>5</v>
      </c>
      <c r="CI214" s="113">
        <f t="shared" si="528"/>
        <v>5.25</v>
      </c>
      <c r="CJ214" s="113">
        <f t="shared" si="528"/>
        <v>5.5</v>
      </c>
      <c r="CK214" s="113">
        <f t="shared" si="528"/>
        <v>5.75</v>
      </c>
      <c r="CL214" s="113">
        <f t="shared" si="528"/>
        <v>5.75</v>
      </c>
      <c r="CM214" s="113">
        <f t="shared" si="528"/>
        <v>5.75</v>
      </c>
      <c r="CN214" s="113">
        <f t="shared" si="528"/>
        <v>5.75</v>
      </c>
      <c r="CO214" s="113">
        <f t="shared" si="528"/>
        <v>5.75</v>
      </c>
      <c r="CP214" s="113">
        <f t="shared" si="528"/>
        <v>5.75</v>
      </c>
      <c r="CQ214" s="113">
        <f t="shared" si="528"/>
        <v>5.75</v>
      </c>
      <c r="CR214" s="113">
        <f t="shared" si="528"/>
        <v>5.75</v>
      </c>
      <c r="CS214" s="113">
        <f t="shared" si="528"/>
        <v>5.75</v>
      </c>
      <c r="CT214" s="113">
        <f t="shared" si="528"/>
        <v>5.75</v>
      </c>
      <c r="CU214" s="113">
        <f t="shared" si="528"/>
        <v>5.75</v>
      </c>
      <c r="CV214" s="113">
        <f t="shared" si="528"/>
        <v>5.75</v>
      </c>
      <c r="CW214" s="113">
        <f t="shared" si="528"/>
        <v>5.75</v>
      </c>
      <c r="CX214" s="113">
        <f t="shared" si="528"/>
        <v>5.75</v>
      </c>
      <c r="CY214" s="113">
        <f t="shared" si="528"/>
        <v>5.75</v>
      </c>
      <c r="CZ214" s="113">
        <f t="shared" si="528"/>
        <v>5.75</v>
      </c>
      <c r="DA214" s="113">
        <f t="shared" si="528"/>
        <v>5.75</v>
      </c>
      <c r="DB214" s="115"/>
    </row>
    <row r="215" spans="2:106" ht="14.1" customHeight="1" thickTop="1">
      <c r="B215" s="61">
        <f>ROUND((DAY(D215)*24*60+HOUR(D215)*60+MINUTE(D215))/60,2)</f>
        <v>23</v>
      </c>
      <c r="C215" s="62">
        <f>ROUND((DAY(F215)*24*60+HOUR(F215)*60+MINUTE(F215))/60,2)</f>
        <v>31.75</v>
      </c>
      <c r="D215" s="63">
        <f>D212+TIME(0,15,0)</f>
        <v>0.95833333333333193</v>
      </c>
      <c r="E215" s="64" t="s">
        <v>96</v>
      </c>
      <c r="F215" s="65">
        <f>F212+TIME(0,15,0)</f>
        <v>1.3229166666666681</v>
      </c>
      <c r="G215" s="66" t="s">
        <v>43</v>
      </c>
      <c r="H215" s="67">
        <f t="shared" si="469"/>
        <v>169</v>
      </c>
      <c r="I215" s="71" t="str">
        <f t="shared" ref="I215:AN215" si="529">IF(I$43&lt;$B215,"***",IF(I$43=$B215,0,IF(I$42=1,H215,H215+0.25)))</f>
        <v>***</v>
      </c>
      <c r="J215" s="68" t="str">
        <f t="shared" si="529"/>
        <v>***</v>
      </c>
      <c r="K215" s="68" t="str">
        <f t="shared" si="529"/>
        <v>***</v>
      </c>
      <c r="L215" s="68" t="str">
        <f t="shared" si="529"/>
        <v>***</v>
      </c>
      <c r="M215" s="68" t="str">
        <f t="shared" si="529"/>
        <v>***</v>
      </c>
      <c r="N215" s="68" t="str">
        <f t="shared" si="529"/>
        <v>***</v>
      </c>
      <c r="O215" s="68" t="str">
        <f t="shared" si="529"/>
        <v>***</v>
      </c>
      <c r="P215" s="68" t="str">
        <f t="shared" si="529"/>
        <v>***</v>
      </c>
      <c r="Q215" s="68" t="str">
        <f t="shared" si="529"/>
        <v>***</v>
      </c>
      <c r="R215" s="68" t="str">
        <f t="shared" si="529"/>
        <v>***</v>
      </c>
      <c r="S215" s="68" t="str">
        <f t="shared" si="529"/>
        <v>***</v>
      </c>
      <c r="T215" s="68" t="str">
        <f t="shared" si="529"/>
        <v>***</v>
      </c>
      <c r="U215" s="68" t="str">
        <f t="shared" si="529"/>
        <v>***</v>
      </c>
      <c r="V215" s="68" t="str">
        <f t="shared" si="529"/>
        <v>***</v>
      </c>
      <c r="W215" s="68" t="str">
        <f t="shared" si="529"/>
        <v>***</v>
      </c>
      <c r="X215" s="68" t="str">
        <f t="shared" si="529"/>
        <v>***</v>
      </c>
      <c r="Y215" s="68" t="str">
        <f t="shared" si="529"/>
        <v>***</v>
      </c>
      <c r="Z215" s="68" t="str">
        <f t="shared" si="529"/>
        <v>***</v>
      </c>
      <c r="AA215" s="68" t="str">
        <f t="shared" si="529"/>
        <v>***</v>
      </c>
      <c r="AB215" s="68" t="str">
        <f t="shared" si="529"/>
        <v>***</v>
      </c>
      <c r="AC215" s="68" t="str">
        <f t="shared" si="529"/>
        <v>***</v>
      </c>
      <c r="AD215" s="68" t="str">
        <f t="shared" si="529"/>
        <v>***</v>
      </c>
      <c r="AE215" s="68" t="str">
        <f t="shared" si="529"/>
        <v>***</v>
      </c>
      <c r="AF215" s="68" t="str">
        <f t="shared" si="529"/>
        <v>***</v>
      </c>
      <c r="AG215" s="68" t="str">
        <f t="shared" si="529"/>
        <v>***</v>
      </c>
      <c r="AH215" s="68" t="str">
        <f t="shared" si="529"/>
        <v>***</v>
      </c>
      <c r="AI215" s="68" t="str">
        <f t="shared" si="529"/>
        <v>***</v>
      </c>
      <c r="AJ215" s="68" t="str">
        <f t="shared" si="529"/>
        <v>***</v>
      </c>
      <c r="AK215" s="68" t="str">
        <f t="shared" si="529"/>
        <v>***</v>
      </c>
      <c r="AL215" s="68" t="str">
        <f t="shared" si="529"/>
        <v>***</v>
      </c>
      <c r="AM215" s="68" t="str">
        <f t="shared" si="529"/>
        <v>***</v>
      </c>
      <c r="AN215" s="68" t="str">
        <f t="shared" si="529"/>
        <v>***</v>
      </c>
      <c r="AO215" s="68" t="str">
        <f t="shared" ref="AO215:BT215" si="530">IF(AO$43&lt;$B215,"***",IF(AO$43=$B215,0,IF(AO$42=1,AN215,AN215+0.25)))</f>
        <v>***</v>
      </c>
      <c r="AP215" s="68" t="str">
        <f t="shared" si="530"/>
        <v>***</v>
      </c>
      <c r="AQ215" s="68" t="str">
        <f t="shared" si="530"/>
        <v>***</v>
      </c>
      <c r="AR215" s="68" t="str">
        <f t="shared" si="530"/>
        <v>***</v>
      </c>
      <c r="AS215" s="68" t="str">
        <f t="shared" si="530"/>
        <v>***</v>
      </c>
      <c r="AT215" s="68" t="str">
        <f t="shared" si="530"/>
        <v>***</v>
      </c>
      <c r="AU215" s="68" t="str">
        <f t="shared" si="530"/>
        <v>***</v>
      </c>
      <c r="AV215" s="68" t="str">
        <f t="shared" si="530"/>
        <v>***</v>
      </c>
      <c r="AW215" s="68" t="str">
        <f t="shared" si="530"/>
        <v>***</v>
      </c>
      <c r="AX215" s="68" t="str">
        <f t="shared" si="530"/>
        <v>***</v>
      </c>
      <c r="AY215" s="68" t="str">
        <f t="shared" si="530"/>
        <v>***</v>
      </c>
      <c r="AZ215" s="68" t="str">
        <f t="shared" si="530"/>
        <v>***</v>
      </c>
      <c r="BA215" s="68" t="str">
        <f t="shared" si="530"/>
        <v>***</v>
      </c>
      <c r="BB215" s="68" t="str">
        <f t="shared" si="530"/>
        <v>***</v>
      </c>
      <c r="BC215" s="68" t="str">
        <f t="shared" si="530"/>
        <v>***</v>
      </c>
      <c r="BD215" s="68" t="str">
        <f t="shared" si="530"/>
        <v>***</v>
      </c>
      <c r="BE215" s="68" t="str">
        <f t="shared" si="530"/>
        <v>***</v>
      </c>
      <c r="BF215" s="68" t="str">
        <f t="shared" si="530"/>
        <v>***</v>
      </c>
      <c r="BG215" s="68" t="str">
        <f t="shared" si="530"/>
        <v>***</v>
      </c>
      <c r="BH215" s="68" t="str">
        <f t="shared" si="530"/>
        <v>***</v>
      </c>
      <c r="BI215" s="69" t="str">
        <f t="shared" si="530"/>
        <v>***</v>
      </c>
      <c r="BJ215" s="68" t="str">
        <f t="shared" si="530"/>
        <v>***</v>
      </c>
      <c r="BK215" s="68" t="str">
        <f t="shared" si="530"/>
        <v>***</v>
      </c>
      <c r="BL215" s="68" t="str">
        <f t="shared" si="530"/>
        <v>***</v>
      </c>
      <c r="BM215" s="68">
        <f t="shared" si="530"/>
        <v>0</v>
      </c>
      <c r="BN215" s="68">
        <f t="shared" si="530"/>
        <v>0.25</v>
      </c>
      <c r="BO215" s="68">
        <f t="shared" si="530"/>
        <v>0.5</v>
      </c>
      <c r="BP215" s="68">
        <f t="shared" si="530"/>
        <v>0.75</v>
      </c>
      <c r="BQ215" s="68">
        <f t="shared" si="530"/>
        <v>1</v>
      </c>
      <c r="BR215" s="68">
        <f t="shared" si="530"/>
        <v>1.25</v>
      </c>
      <c r="BS215" s="68">
        <f t="shared" si="530"/>
        <v>1.5</v>
      </c>
      <c r="BT215" s="68">
        <f t="shared" si="530"/>
        <v>1.75</v>
      </c>
      <c r="BU215" s="68">
        <f t="shared" ref="BU215:DA215" si="531">IF(BU$43&lt;$B215,"***",IF(BU$43=$B215,0,IF(BU$42=1,BT215,BT215+0.25)))</f>
        <v>2</v>
      </c>
      <c r="BV215" s="68">
        <f t="shared" si="531"/>
        <v>2.25</v>
      </c>
      <c r="BW215" s="68">
        <f t="shared" si="531"/>
        <v>2.5</v>
      </c>
      <c r="BX215" s="68">
        <f t="shared" si="531"/>
        <v>2.75</v>
      </c>
      <c r="BY215" s="68">
        <f t="shared" si="531"/>
        <v>3</v>
      </c>
      <c r="BZ215" s="68">
        <f t="shared" si="531"/>
        <v>3.25</v>
      </c>
      <c r="CA215" s="68">
        <f t="shared" si="531"/>
        <v>3.5</v>
      </c>
      <c r="CB215" s="68">
        <f t="shared" si="531"/>
        <v>3.5</v>
      </c>
      <c r="CC215" s="68">
        <f t="shared" si="531"/>
        <v>3.5</v>
      </c>
      <c r="CD215" s="68">
        <f t="shared" si="531"/>
        <v>3.75</v>
      </c>
      <c r="CE215" s="68">
        <f t="shared" si="531"/>
        <v>4</v>
      </c>
      <c r="CF215" s="68">
        <f t="shared" si="531"/>
        <v>4.25</v>
      </c>
      <c r="CG215" s="68">
        <f t="shared" si="531"/>
        <v>4.5</v>
      </c>
      <c r="CH215" s="68">
        <f t="shared" si="531"/>
        <v>4.75</v>
      </c>
      <c r="CI215" s="68">
        <f t="shared" si="531"/>
        <v>5</v>
      </c>
      <c r="CJ215" s="68">
        <f t="shared" si="531"/>
        <v>5.25</v>
      </c>
      <c r="CK215" s="68">
        <f t="shared" si="531"/>
        <v>5.5</v>
      </c>
      <c r="CL215" s="68">
        <f t="shared" si="531"/>
        <v>5.75</v>
      </c>
      <c r="CM215" s="68">
        <f t="shared" si="531"/>
        <v>6</v>
      </c>
      <c r="CN215" s="68">
        <f t="shared" si="531"/>
        <v>6.25</v>
      </c>
      <c r="CO215" s="68">
        <f t="shared" si="531"/>
        <v>6.5</v>
      </c>
      <c r="CP215" s="68">
        <f t="shared" si="531"/>
        <v>6.75</v>
      </c>
      <c r="CQ215" s="68">
        <f t="shared" si="531"/>
        <v>7</v>
      </c>
      <c r="CR215" s="68">
        <f t="shared" si="531"/>
        <v>7.25</v>
      </c>
      <c r="CS215" s="68">
        <f t="shared" si="531"/>
        <v>7.5</v>
      </c>
      <c r="CT215" s="68">
        <f t="shared" si="531"/>
        <v>7.75</v>
      </c>
      <c r="CU215" s="68">
        <f t="shared" si="531"/>
        <v>8</v>
      </c>
      <c r="CV215" s="68">
        <f t="shared" si="531"/>
        <v>8.25</v>
      </c>
      <c r="CW215" s="68">
        <f t="shared" si="531"/>
        <v>8.5</v>
      </c>
      <c r="CX215" s="68">
        <f t="shared" si="531"/>
        <v>8.75</v>
      </c>
      <c r="CY215" s="68">
        <f t="shared" si="531"/>
        <v>9</v>
      </c>
      <c r="CZ215" s="68">
        <f t="shared" si="531"/>
        <v>9</v>
      </c>
      <c r="DA215" s="68">
        <f t="shared" si="531"/>
        <v>9</v>
      </c>
      <c r="DB215" s="111"/>
    </row>
    <row r="216" spans="2:106" ht="14.1" customHeight="1">
      <c r="B216" s="31"/>
      <c r="C216" s="32"/>
      <c r="D216" s="33"/>
      <c r="E216" s="4"/>
      <c r="F216" s="34"/>
      <c r="G216" s="5" t="s">
        <v>32</v>
      </c>
      <c r="H216" s="35">
        <f t="shared" si="469"/>
        <v>170</v>
      </c>
      <c r="I216" s="54" t="str">
        <f t="shared" ref="I216:BT216" si="532">IF(I215="***","",IF(I215&gt;$G$45,INT((I215-$G$45)/0.25)*0.25,0))</f>
        <v/>
      </c>
      <c r="J216" s="30" t="str">
        <f t="shared" si="532"/>
        <v/>
      </c>
      <c r="K216" s="30" t="str">
        <f t="shared" si="532"/>
        <v/>
      </c>
      <c r="L216" s="30" t="str">
        <f t="shared" si="532"/>
        <v/>
      </c>
      <c r="M216" s="30" t="str">
        <f t="shared" si="532"/>
        <v/>
      </c>
      <c r="N216" s="30" t="str">
        <f t="shared" si="532"/>
        <v/>
      </c>
      <c r="O216" s="30" t="str">
        <f t="shared" si="532"/>
        <v/>
      </c>
      <c r="P216" s="30" t="str">
        <f t="shared" si="532"/>
        <v/>
      </c>
      <c r="Q216" s="30" t="str">
        <f t="shared" si="532"/>
        <v/>
      </c>
      <c r="R216" s="30" t="str">
        <f t="shared" si="532"/>
        <v/>
      </c>
      <c r="S216" s="30" t="str">
        <f t="shared" si="532"/>
        <v/>
      </c>
      <c r="T216" s="30" t="str">
        <f t="shared" si="532"/>
        <v/>
      </c>
      <c r="U216" s="30" t="str">
        <f t="shared" si="532"/>
        <v/>
      </c>
      <c r="V216" s="30" t="str">
        <f t="shared" si="532"/>
        <v/>
      </c>
      <c r="W216" s="30" t="str">
        <f t="shared" si="532"/>
        <v/>
      </c>
      <c r="X216" s="30" t="str">
        <f t="shared" si="532"/>
        <v/>
      </c>
      <c r="Y216" s="30" t="str">
        <f t="shared" si="532"/>
        <v/>
      </c>
      <c r="Z216" s="30" t="str">
        <f t="shared" si="532"/>
        <v/>
      </c>
      <c r="AA216" s="30" t="str">
        <f t="shared" si="532"/>
        <v/>
      </c>
      <c r="AB216" s="30" t="str">
        <f t="shared" si="532"/>
        <v/>
      </c>
      <c r="AC216" s="30" t="str">
        <f t="shared" si="532"/>
        <v/>
      </c>
      <c r="AD216" s="30" t="str">
        <f t="shared" si="532"/>
        <v/>
      </c>
      <c r="AE216" s="30" t="str">
        <f t="shared" si="532"/>
        <v/>
      </c>
      <c r="AF216" s="30" t="str">
        <f t="shared" si="532"/>
        <v/>
      </c>
      <c r="AG216" s="30" t="str">
        <f t="shared" si="532"/>
        <v/>
      </c>
      <c r="AH216" s="30" t="str">
        <f t="shared" si="532"/>
        <v/>
      </c>
      <c r="AI216" s="30" t="str">
        <f t="shared" si="532"/>
        <v/>
      </c>
      <c r="AJ216" s="30" t="str">
        <f t="shared" si="532"/>
        <v/>
      </c>
      <c r="AK216" s="30" t="str">
        <f t="shared" si="532"/>
        <v/>
      </c>
      <c r="AL216" s="30" t="str">
        <f t="shared" si="532"/>
        <v/>
      </c>
      <c r="AM216" s="30" t="str">
        <f t="shared" si="532"/>
        <v/>
      </c>
      <c r="AN216" s="30" t="str">
        <f t="shared" si="532"/>
        <v/>
      </c>
      <c r="AO216" s="30" t="str">
        <f t="shared" si="532"/>
        <v/>
      </c>
      <c r="AP216" s="30" t="str">
        <f t="shared" si="532"/>
        <v/>
      </c>
      <c r="AQ216" s="30" t="str">
        <f t="shared" si="532"/>
        <v/>
      </c>
      <c r="AR216" s="30" t="str">
        <f t="shared" si="532"/>
        <v/>
      </c>
      <c r="AS216" s="30" t="str">
        <f t="shared" si="532"/>
        <v/>
      </c>
      <c r="AT216" s="30" t="str">
        <f t="shared" si="532"/>
        <v/>
      </c>
      <c r="AU216" s="30" t="str">
        <f t="shared" si="532"/>
        <v/>
      </c>
      <c r="AV216" s="30" t="str">
        <f t="shared" si="532"/>
        <v/>
      </c>
      <c r="AW216" s="30" t="str">
        <f t="shared" si="532"/>
        <v/>
      </c>
      <c r="AX216" s="30" t="str">
        <f t="shared" si="532"/>
        <v/>
      </c>
      <c r="AY216" s="30" t="str">
        <f t="shared" si="532"/>
        <v/>
      </c>
      <c r="AZ216" s="30" t="str">
        <f t="shared" si="532"/>
        <v/>
      </c>
      <c r="BA216" s="30" t="str">
        <f t="shared" si="532"/>
        <v/>
      </c>
      <c r="BB216" s="30" t="str">
        <f t="shared" si="532"/>
        <v/>
      </c>
      <c r="BC216" s="30" t="str">
        <f t="shared" si="532"/>
        <v/>
      </c>
      <c r="BD216" s="30" t="str">
        <f t="shared" si="532"/>
        <v/>
      </c>
      <c r="BE216" s="30" t="str">
        <f t="shared" si="532"/>
        <v/>
      </c>
      <c r="BF216" s="30" t="str">
        <f t="shared" si="532"/>
        <v/>
      </c>
      <c r="BG216" s="30" t="str">
        <f t="shared" si="532"/>
        <v/>
      </c>
      <c r="BH216" s="30" t="str">
        <f t="shared" si="532"/>
        <v/>
      </c>
      <c r="BI216" s="45" t="str">
        <f t="shared" si="532"/>
        <v/>
      </c>
      <c r="BJ216" s="30" t="str">
        <f t="shared" si="532"/>
        <v/>
      </c>
      <c r="BK216" s="30" t="str">
        <f t="shared" si="532"/>
        <v/>
      </c>
      <c r="BL216" s="30" t="str">
        <f t="shared" si="532"/>
        <v/>
      </c>
      <c r="BM216" s="30">
        <f t="shared" si="532"/>
        <v>0</v>
      </c>
      <c r="BN216" s="30">
        <f t="shared" si="532"/>
        <v>0</v>
      </c>
      <c r="BO216" s="30">
        <f t="shared" si="532"/>
        <v>0</v>
      </c>
      <c r="BP216" s="30">
        <f t="shared" si="532"/>
        <v>0</v>
      </c>
      <c r="BQ216" s="30">
        <f t="shared" si="532"/>
        <v>0</v>
      </c>
      <c r="BR216" s="30">
        <f t="shared" si="532"/>
        <v>0</v>
      </c>
      <c r="BS216" s="30">
        <f t="shared" si="532"/>
        <v>0</v>
      </c>
      <c r="BT216" s="30">
        <f t="shared" si="532"/>
        <v>0</v>
      </c>
      <c r="BU216" s="30">
        <f t="shared" ref="BU216:CZ216" si="533">IF(BU215="***","",IF(BU215&gt;$G$45,INT((BU215-$G$45)/0.25)*0.25,0))</f>
        <v>0</v>
      </c>
      <c r="BV216" s="30">
        <f t="shared" si="533"/>
        <v>0</v>
      </c>
      <c r="BW216" s="30">
        <f t="shared" si="533"/>
        <v>0</v>
      </c>
      <c r="BX216" s="30">
        <f t="shared" si="533"/>
        <v>0</v>
      </c>
      <c r="BY216" s="30">
        <f t="shared" si="533"/>
        <v>0</v>
      </c>
      <c r="BZ216" s="30">
        <f t="shared" si="533"/>
        <v>0</v>
      </c>
      <c r="CA216" s="30">
        <f t="shared" si="533"/>
        <v>0</v>
      </c>
      <c r="CB216" s="30">
        <f t="shared" si="533"/>
        <v>0</v>
      </c>
      <c r="CC216" s="30">
        <f t="shared" si="533"/>
        <v>0</v>
      </c>
      <c r="CD216" s="30">
        <f t="shared" si="533"/>
        <v>0</v>
      </c>
      <c r="CE216" s="30">
        <f t="shared" si="533"/>
        <v>0</v>
      </c>
      <c r="CF216" s="30">
        <f t="shared" si="533"/>
        <v>0</v>
      </c>
      <c r="CG216" s="30">
        <f t="shared" si="533"/>
        <v>0</v>
      </c>
      <c r="CH216" s="30">
        <f t="shared" si="533"/>
        <v>0</v>
      </c>
      <c r="CI216" s="30">
        <f t="shared" si="533"/>
        <v>0</v>
      </c>
      <c r="CJ216" s="30">
        <f t="shared" si="533"/>
        <v>0</v>
      </c>
      <c r="CK216" s="30">
        <f t="shared" si="533"/>
        <v>0</v>
      </c>
      <c r="CL216" s="30">
        <f t="shared" si="533"/>
        <v>0</v>
      </c>
      <c r="CM216" s="30">
        <f t="shared" si="533"/>
        <v>0</v>
      </c>
      <c r="CN216" s="30">
        <f t="shared" si="533"/>
        <v>0</v>
      </c>
      <c r="CO216" s="30">
        <f t="shared" si="533"/>
        <v>0</v>
      </c>
      <c r="CP216" s="30">
        <f t="shared" si="533"/>
        <v>0</v>
      </c>
      <c r="CQ216" s="30">
        <f t="shared" si="533"/>
        <v>0</v>
      </c>
      <c r="CR216" s="30">
        <f t="shared" si="533"/>
        <v>0</v>
      </c>
      <c r="CS216" s="30">
        <f t="shared" si="533"/>
        <v>0</v>
      </c>
      <c r="CT216" s="30">
        <f t="shared" si="533"/>
        <v>0</v>
      </c>
      <c r="CU216" s="30">
        <f t="shared" si="533"/>
        <v>0.25</v>
      </c>
      <c r="CV216" s="30">
        <f t="shared" si="533"/>
        <v>0.5</v>
      </c>
      <c r="CW216" s="30">
        <f t="shared" si="533"/>
        <v>0.75</v>
      </c>
      <c r="CX216" s="30">
        <f t="shared" si="533"/>
        <v>1</v>
      </c>
      <c r="CY216" s="30">
        <f t="shared" si="533"/>
        <v>1.25</v>
      </c>
      <c r="CZ216" s="30">
        <f t="shared" si="533"/>
        <v>1.25</v>
      </c>
      <c r="DA216" s="30">
        <f>IF(DA215="***","",IF(DA215&gt;$G$45,INT((DA215-$G$45)/0.25)*0.25,0))</f>
        <v>1.25</v>
      </c>
      <c r="DB216" s="109"/>
    </row>
    <row r="217" spans="2:106" ht="14.1" customHeight="1" thickBot="1">
      <c r="B217" s="46"/>
      <c r="C217" s="47"/>
      <c r="D217" s="48"/>
      <c r="E217" s="49"/>
      <c r="F217" s="50"/>
      <c r="G217" s="72" t="s">
        <v>33</v>
      </c>
      <c r="H217" s="73">
        <f t="shared" si="469"/>
        <v>171</v>
      </c>
      <c r="I217" s="112" t="str">
        <f t="shared" ref="I217:AN217" si="534">IF(OR(I215=0,I215="***"),"",IF(I$43&lt;22.25,"",IF(I$43&gt;29,H217,SUM(H217,I215,-H215))))</f>
        <v/>
      </c>
      <c r="J217" s="113" t="str">
        <f t="shared" si="534"/>
        <v/>
      </c>
      <c r="K217" s="113" t="str">
        <f t="shared" si="534"/>
        <v/>
      </c>
      <c r="L217" s="113" t="str">
        <f t="shared" si="534"/>
        <v/>
      </c>
      <c r="M217" s="113" t="str">
        <f t="shared" si="534"/>
        <v/>
      </c>
      <c r="N217" s="113" t="str">
        <f t="shared" si="534"/>
        <v/>
      </c>
      <c r="O217" s="113" t="str">
        <f t="shared" si="534"/>
        <v/>
      </c>
      <c r="P217" s="113" t="str">
        <f t="shared" si="534"/>
        <v/>
      </c>
      <c r="Q217" s="113" t="str">
        <f t="shared" si="534"/>
        <v/>
      </c>
      <c r="R217" s="113" t="str">
        <f t="shared" si="534"/>
        <v/>
      </c>
      <c r="S217" s="113" t="str">
        <f t="shared" si="534"/>
        <v/>
      </c>
      <c r="T217" s="113" t="str">
        <f t="shared" si="534"/>
        <v/>
      </c>
      <c r="U217" s="113" t="str">
        <f t="shared" si="534"/>
        <v/>
      </c>
      <c r="V217" s="113" t="str">
        <f t="shared" si="534"/>
        <v/>
      </c>
      <c r="W217" s="113" t="str">
        <f t="shared" si="534"/>
        <v/>
      </c>
      <c r="X217" s="113" t="str">
        <f t="shared" si="534"/>
        <v/>
      </c>
      <c r="Y217" s="113" t="str">
        <f t="shared" si="534"/>
        <v/>
      </c>
      <c r="Z217" s="113" t="str">
        <f t="shared" si="534"/>
        <v/>
      </c>
      <c r="AA217" s="113" t="str">
        <f t="shared" si="534"/>
        <v/>
      </c>
      <c r="AB217" s="113" t="str">
        <f t="shared" si="534"/>
        <v/>
      </c>
      <c r="AC217" s="113" t="str">
        <f t="shared" si="534"/>
        <v/>
      </c>
      <c r="AD217" s="113" t="str">
        <f t="shared" si="534"/>
        <v/>
      </c>
      <c r="AE217" s="113" t="str">
        <f t="shared" si="534"/>
        <v/>
      </c>
      <c r="AF217" s="113" t="str">
        <f t="shared" si="534"/>
        <v/>
      </c>
      <c r="AG217" s="113" t="str">
        <f t="shared" si="534"/>
        <v/>
      </c>
      <c r="AH217" s="113" t="str">
        <f t="shared" si="534"/>
        <v/>
      </c>
      <c r="AI217" s="113" t="str">
        <f t="shared" si="534"/>
        <v/>
      </c>
      <c r="AJ217" s="113" t="str">
        <f t="shared" si="534"/>
        <v/>
      </c>
      <c r="AK217" s="113" t="str">
        <f t="shared" si="534"/>
        <v/>
      </c>
      <c r="AL217" s="113" t="str">
        <f t="shared" si="534"/>
        <v/>
      </c>
      <c r="AM217" s="113" t="str">
        <f t="shared" si="534"/>
        <v/>
      </c>
      <c r="AN217" s="113" t="str">
        <f t="shared" si="534"/>
        <v/>
      </c>
      <c r="AO217" s="113" t="str">
        <f t="shared" ref="AO217:BT217" si="535">IF(OR(AO215=0,AO215="***"),"",IF(AO$43&lt;22.25,"",IF(AO$43&gt;29,AN217,SUM(AN217,AO215,-AN215))))</f>
        <v/>
      </c>
      <c r="AP217" s="113" t="str">
        <f t="shared" si="535"/>
        <v/>
      </c>
      <c r="AQ217" s="113" t="str">
        <f t="shared" si="535"/>
        <v/>
      </c>
      <c r="AR217" s="113" t="str">
        <f t="shared" si="535"/>
        <v/>
      </c>
      <c r="AS217" s="113" t="str">
        <f t="shared" si="535"/>
        <v/>
      </c>
      <c r="AT217" s="113" t="str">
        <f t="shared" si="535"/>
        <v/>
      </c>
      <c r="AU217" s="113" t="str">
        <f t="shared" si="535"/>
        <v/>
      </c>
      <c r="AV217" s="113" t="str">
        <f t="shared" si="535"/>
        <v/>
      </c>
      <c r="AW217" s="113" t="str">
        <f t="shared" si="535"/>
        <v/>
      </c>
      <c r="AX217" s="113" t="str">
        <f t="shared" si="535"/>
        <v/>
      </c>
      <c r="AY217" s="113" t="str">
        <f t="shared" si="535"/>
        <v/>
      </c>
      <c r="AZ217" s="113" t="str">
        <f t="shared" si="535"/>
        <v/>
      </c>
      <c r="BA217" s="113" t="str">
        <f t="shared" si="535"/>
        <v/>
      </c>
      <c r="BB217" s="113" t="str">
        <f t="shared" si="535"/>
        <v/>
      </c>
      <c r="BC217" s="113" t="str">
        <f t="shared" si="535"/>
        <v/>
      </c>
      <c r="BD217" s="113" t="str">
        <f t="shared" si="535"/>
        <v/>
      </c>
      <c r="BE217" s="113" t="str">
        <f t="shared" si="535"/>
        <v/>
      </c>
      <c r="BF217" s="113" t="str">
        <f t="shared" si="535"/>
        <v/>
      </c>
      <c r="BG217" s="113" t="str">
        <f t="shared" si="535"/>
        <v/>
      </c>
      <c r="BH217" s="113" t="str">
        <f t="shared" si="535"/>
        <v/>
      </c>
      <c r="BI217" s="114" t="str">
        <f t="shared" si="535"/>
        <v/>
      </c>
      <c r="BJ217" s="113" t="str">
        <f t="shared" si="535"/>
        <v/>
      </c>
      <c r="BK217" s="113" t="str">
        <f t="shared" si="535"/>
        <v/>
      </c>
      <c r="BL217" s="113" t="str">
        <f t="shared" si="535"/>
        <v/>
      </c>
      <c r="BM217" s="113" t="str">
        <f t="shared" si="535"/>
        <v/>
      </c>
      <c r="BN217" s="113">
        <f t="shared" si="535"/>
        <v>0.25</v>
      </c>
      <c r="BO217" s="113">
        <f t="shared" si="535"/>
        <v>0.5</v>
      </c>
      <c r="BP217" s="113">
        <f t="shared" si="535"/>
        <v>0.75</v>
      </c>
      <c r="BQ217" s="113">
        <f t="shared" si="535"/>
        <v>1</v>
      </c>
      <c r="BR217" s="113">
        <f t="shared" si="535"/>
        <v>1.25</v>
      </c>
      <c r="BS217" s="113">
        <f t="shared" si="535"/>
        <v>1.5</v>
      </c>
      <c r="BT217" s="113">
        <f t="shared" si="535"/>
        <v>1.75</v>
      </c>
      <c r="BU217" s="113">
        <f t="shared" ref="BU217:DA217" si="536">IF(OR(BU215=0,BU215="***"),"",IF(BU$43&lt;22.25,"",IF(BU$43&gt;29,BT217,SUM(BT217,BU215,-BT215))))</f>
        <v>2</v>
      </c>
      <c r="BV217" s="113">
        <f t="shared" si="536"/>
        <v>2.25</v>
      </c>
      <c r="BW217" s="113">
        <f t="shared" si="536"/>
        <v>2.5</v>
      </c>
      <c r="BX217" s="113">
        <f t="shared" si="536"/>
        <v>2.75</v>
      </c>
      <c r="BY217" s="113">
        <f t="shared" si="536"/>
        <v>3</v>
      </c>
      <c r="BZ217" s="113">
        <f t="shared" si="536"/>
        <v>3.25</v>
      </c>
      <c r="CA217" s="113">
        <f t="shared" si="536"/>
        <v>3.5</v>
      </c>
      <c r="CB217" s="113">
        <f t="shared" si="536"/>
        <v>3.5</v>
      </c>
      <c r="CC217" s="113">
        <f t="shared" si="536"/>
        <v>3.5</v>
      </c>
      <c r="CD217" s="113">
        <f t="shared" si="536"/>
        <v>3.75</v>
      </c>
      <c r="CE217" s="113">
        <f t="shared" si="536"/>
        <v>4</v>
      </c>
      <c r="CF217" s="113">
        <f t="shared" si="536"/>
        <v>4.25</v>
      </c>
      <c r="CG217" s="113">
        <f t="shared" si="536"/>
        <v>4.5</v>
      </c>
      <c r="CH217" s="113">
        <f t="shared" si="536"/>
        <v>4.75</v>
      </c>
      <c r="CI217" s="113">
        <f t="shared" si="536"/>
        <v>5</v>
      </c>
      <c r="CJ217" s="113">
        <f t="shared" si="536"/>
        <v>5.25</v>
      </c>
      <c r="CK217" s="113">
        <f t="shared" si="536"/>
        <v>5.5</v>
      </c>
      <c r="CL217" s="113">
        <f t="shared" si="536"/>
        <v>5.5</v>
      </c>
      <c r="CM217" s="113">
        <f t="shared" si="536"/>
        <v>5.5</v>
      </c>
      <c r="CN217" s="113">
        <f t="shared" si="536"/>
        <v>5.5</v>
      </c>
      <c r="CO217" s="113">
        <f t="shared" si="536"/>
        <v>5.5</v>
      </c>
      <c r="CP217" s="113">
        <f t="shared" si="536"/>
        <v>5.5</v>
      </c>
      <c r="CQ217" s="113">
        <f t="shared" si="536"/>
        <v>5.5</v>
      </c>
      <c r="CR217" s="113">
        <f t="shared" si="536"/>
        <v>5.5</v>
      </c>
      <c r="CS217" s="113">
        <f t="shared" si="536"/>
        <v>5.5</v>
      </c>
      <c r="CT217" s="113">
        <f t="shared" si="536"/>
        <v>5.5</v>
      </c>
      <c r="CU217" s="113">
        <f t="shared" si="536"/>
        <v>5.5</v>
      </c>
      <c r="CV217" s="113">
        <f t="shared" si="536"/>
        <v>5.5</v>
      </c>
      <c r="CW217" s="113">
        <f t="shared" si="536"/>
        <v>5.5</v>
      </c>
      <c r="CX217" s="113">
        <f t="shared" si="536"/>
        <v>5.5</v>
      </c>
      <c r="CY217" s="113">
        <f t="shared" si="536"/>
        <v>5.5</v>
      </c>
      <c r="CZ217" s="113">
        <f t="shared" si="536"/>
        <v>5.5</v>
      </c>
      <c r="DA217" s="113">
        <f t="shared" si="536"/>
        <v>5.5</v>
      </c>
      <c r="DB217" s="115"/>
    </row>
    <row r="218" spans="2:106" ht="14.1" customHeight="1" thickTop="1">
      <c r="B218" s="61">
        <f>ROUND((DAY(D218)*24*60+HOUR(D218)*60+MINUTE(D218))/60,2)</f>
        <v>23.25</v>
      </c>
      <c r="C218" s="62">
        <f>ROUND((DAY(F218)*24*60+HOUR(F218)*60+MINUTE(F218))/60,2)</f>
        <v>32</v>
      </c>
      <c r="D218" s="63">
        <f>D215+TIME(0,15,0)</f>
        <v>0.96874999999999856</v>
      </c>
      <c r="E218" s="64" t="s">
        <v>96</v>
      </c>
      <c r="F218" s="65">
        <f>F215+TIME(0,15,0)</f>
        <v>1.3333333333333348</v>
      </c>
      <c r="G218" s="66" t="s">
        <v>43</v>
      </c>
      <c r="H218" s="67">
        <f t="shared" si="469"/>
        <v>172</v>
      </c>
      <c r="I218" s="71" t="str">
        <f t="shared" ref="I218:AN218" si="537">IF(I$43&lt;$B218,"***",IF(I$43=$B218,0,IF(I$42=1,H218,H218+0.25)))</f>
        <v>***</v>
      </c>
      <c r="J218" s="68" t="str">
        <f t="shared" si="537"/>
        <v>***</v>
      </c>
      <c r="K218" s="68" t="str">
        <f t="shared" si="537"/>
        <v>***</v>
      </c>
      <c r="L218" s="68" t="str">
        <f t="shared" si="537"/>
        <v>***</v>
      </c>
      <c r="M218" s="68" t="str">
        <f t="shared" si="537"/>
        <v>***</v>
      </c>
      <c r="N218" s="68" t="str">
        <f t="shared" si="537"/>
        <v>***</v>
      </c>
      <c r="O218" s="68" t="str">
        <f t="shared" si="537"/>
        <v>***</v>
      </c>
      <c r="P218" s="68" t="str">
        <f t="shared" si="537"/>
        <v>***</v>
      </c>
      <c r="Q218" s="68" t="str">
        <f t="shared" si="537"/>
        <v>***</v>
      </c>
      <c r="R218" s="68" t="str">
        <f t="shared" si="537"/>
        <v>***</v>
      </c>
      <c r="S218" s="68" t="str">
        <f t="shared" si="537"/>
        <v>***</v>
      </c>
      <c r="T218" s="68" t="str">
        <f t="shared" si="537"/>
        <v>***</v>
      </c>
      <c r="U218" s="68" t="str">
        <f t="shared" si="537"/>
        <v>***</v>
      </c>
      <c r="V218" s="68" t="str">
        <f t="shared" si="537"/>
        <v>***</v>
      </c>
      <c r="W218" s="68" t="str">
        <f t="shared" si="537"/>
        <v>***</v>
      </c>
      <c r="X218" s="68" t="str">
        <f t="shared" si="537"/>
        <v>***</v>
      </c>
      <c r="Y218" s="68" t="str">
        <f t="shared" si="537"/>
        <v>***</v>
      </c>
      <c r="Z218" s="68" t="str">
        <f t="shared" si="537"/>
        <v>***</v>
      </c>
      <c r="AA218" s="68" t="str">
        <f t="shared" si="537"/>
        <v>***</v>
      </c>
      <c r="AB218" s="68" t="str">
        <f t="shared" si="537"/>
        <v>***</v>
      </c>
      <c r="AC218" s="68" t="str">
        <f t="shared" si="537"/>
        <v>***</v>
      </c>
      <c r="AD218" s="68" t="str">
        <f t="shared" si="537"/>
        <v>***</v>
      </c>
      <c r="AE218" s="68" t="str">
        <f t="shared" si="537"/>
        <v>***</v>
      </c>
      <c r="AF218" s="68" t="str">
        <f t="shared" si="537"/>
        <v>***</v>
      </c>
      <c r="AG218" s="68" t="str">
        <f t="shared" si="537"/>
        <v>***</v>
      </c>
      <c r="AH218" s="68" t="str">
        <f t="shared" si="537"/>
        <v>***</v>
      </c>
      <c r="AI218" s="68" t="str">
        <f t="shared" si="537"/>
        <v>***</v>
      </c>
      <c r="AJ218" s="68" t="str">
        <f t="shared" si="537"/>
        <v>***</v>
      </c>
      <c r="AK218" s="68" t="str">
        <f t="shared" si="537"/>
        <v>***</v>
      </c>
      <c r="AL218" s="68" t="str">
        <f t="shared" si="537"/>
        <v>***</v>
      </c>
      <c r="AM218" s="68" t="str">
        <f t="shared" si="537"/>
        <v>***</v>
      </c>
      <c r="AN218" s="68" t="str">
        <f t="shared" si="537"/>
        <v>***</v>
      </c>
      <c r="AO218" s="68" t="str">
        <f t="shared" ref="AO218:BT218" si="538">IF(AO$43&lt;$B218,"***",IF(AO$43=$B218,0,IF(AO$42=1,AN218,AN218+0.25)))</f>
        <v>***</v>
      </c>
      <c r="AP218" s="68" t="str">
        <f t="shared" si="538"/>
        <v>***</v>
      </c>
      <c r="AQ218" s="68" t="str">
        <f t="shared" si="538"/>
        <v>***</v>
      </c>
      <c r="AR218" s="68" t="str">
        <f t="shared" si="538"/>
        <v>***</v>
      </c>
      <c r="AS218" s="68" t="str">
        <f t="shared" si="538"/>
        <v>***</v>
      </c>
      <c r="AT218" s="68" t="str">
        <f t="shared" si="538"/>
        <v>***</v>
      </c>
      <c r="AU218" s="68" t="str">
        <f t="shared" si="538"/>
        <v>***</v>
      </c>
      <c r="AV218" s="68" t="str">
        <f t="shared" si="538"/>
        <v>***</v>
      </c>
      <c r="AW218" s="68" t="str">
        <f t="shared" si="538"/>
        <v>***</v>
      </c>
      <c r="AX218" s="68" t="str">
        <f t="shared" si="538"/>
        <v>***</v>
      </c>
      <c r="AY218" s="68" t="str">
        <f t="shared" si="538"/>
        <v>***</v>
      </c>
      <c r="AZ218" s="68" t="str">
        <f t="shared" si="538"/>
        <v>***</v>
      </c>
      <c r="BA218" s="68" t="str">
        <f t="shared" si="538"/>
        <v>***</v>
      </c>
      <c r="BB218" s="68" t="str">
        <f t="shared" si="538"/>
        <v>***</v>
      </c>
      <c r="BC218" s="68" t="str">
        <f t="shared" si="538"/>
        <v>***</v>
      </c>
      <c r="BD218" s="68" t="str">
        <f t="shared" si="538"/>
        <v>***</v>
      </c>
      <c r="BE218" s="68" t="str">
        <f t="shared" si="538"/>
        <v>***</v>
      </c>
      <c r="BF218" s="68" t="str">
        <f t="shared" si="538"/>
        <v>***</v>
      </c>
      <c r="BG218" s="68" t="str">
        <f t="shared" si="538"/>
        <v>***</v>
      </c>
      <c r="BH218" s="68" t="str">
        <f t="shared" si="538"/>
        <v>***</v>
      </c>
      <c r="BI218" s="69" t="str">
        <f t="shared" si="538"/>
        <v>***</v>
      </c>
      <c r="BJ218" s="68" t="str">
        <f t="shared" si="538"/>
        <v>***</v>
      </c>
      <c r="BK218" s="68" t="str">
        <f t="shared" si="538"/>
        <v>***</v>
      </c>
      <c r="BL218" s="68" t="str">
        <f t="shared" si="538"/>
        <v>***</v>
      </c>
      <c r="BM218" s="68" t="str">
        <f t="shared" si="538"/>
        <v>***</v>
      </c>
      <c r="BN218" s="68">
        <f t="shared" si="538"/>
        <v>0</v>
      </c>
      <c r="BO218" s="68">
        <f t="shared" si="538"/>
        <v>0.25</v>
      </c>
      <c r="BP218" s="68">
        <f t="shared" si="538"/>
        <v>0.5</v>
      </c>
      <c r="BQ218" s="68">
        <f t="shared" si="538"/>
        <v>0.75</v>
      </c>
      <c r="BR218" s="68">
        <f t="shared" si="538"/>
        <v>1</v>
      </c>
      <c r="BS218" s="68">
        <f t="shared" si="538"/>
        <v>1.25</v>
      </c>
      <c r="BT218" s="68">
        <f t="shared" si="538"/>
        <v>1.5</v>
      </c>
      <c r="BU218" s="68">
        <f t="shared" ref="BU218:DA218" si="539">IF(BU$43&lt;$B218,"***",IF(BU$43=$B218,0,IF(BU$42=1,BT218,BT218+0.25)))</f>
        <v>1.75</v>
      </c>
      <c r="BV218" s="68">
        <f t="shared" si="539"/>
        <v>2</v>
      </c>
      <c r="BW218" s="68">
        <f t="shared" si="539"/>
        <v>2.25</v>
      </c>
      <c r="BX218" s="68">
        <f t="shared" si="539"/>
        <v>2.5</v>
      </c>
      <c r="BY218" s="68">
        <f t="shared" si="539"/>
        <v>2.75</v>
      </c>
      <c r="BZ218" s="68">
        <f t="shared" si="539"/>
        <v>3</v>
      </c>
      <c r="CA218" s="68">
        <f t="shared" si="539"/>
        <v>3.25</v>
      </c>
      <c r="CB218" s="68">
        <f t="shared" si="539"/>
        <v>3.25</v>
      </c>
      <c r="CC218" s="68">
        <f t="shared" si="539"/>
        <v>3.25</v>
      </c>
      <c r="CD218" s="68">
        <f t="shared" si="539"/>
        <v>3.5</v>
      </c>
      <c r="CE218" s="68">
        <f t="shared" si="539"/>
        <v>3.75</v>
      </c>
      <c r="CF218" s="68">
        <f t="shared" si="539"/>
        <v>4</v>
      </c>
      <c r="CG218" s="68">
        <f t="shared" si="539"/>
        <v>4.25</v>
      </c>
      <c r="CH218" s="68">
        <f t="shared" si="539"/>
        <v>4.5</v>
      </c>
      <c r="CI218" s="68">
        <f t="shared" si="539"/>
        <v>4.75</v>
      </c>
      <c r="CJ218" s="68">
        <f t="shared" si="539"/>
        <v>5</v>
      </c>
      <c r="CK218" s="68">
        <f t="shared" si="539"/>
        <v>5.25</v>
      </c>
      <c r="CL218" s="68">
        <f t="shared" si="539"/>
        <v>5.5</v>
      </c>
      <c r="CM218" s="68">
        <f t="shared" si="539"/>
        <v>5.75</v>
      </c>
      <c r="CN218" s="68">
        <f t="shared" si="539"/>
        <v>6</v>
      </c>
      <c r="CO218" s="68">
        <f t="shared" si="539"/>
        <v>6.25</v>
      </c>
      <c r="CP218" s="68">
        <f t="shared" si="539"/>
        <v>6.5</v>
      </c>
      <c r="CQ218" s="68">
        <f t="shared" si="539"/>
        <v>6.75</v>
      </c>
      <c r="CR218" s="68">
        <f t="shared" si="539"/>
        <v>7</v>
      </c>
      <c r="CS218" s="68">
        <f t="shared" si="539"/>
        <v>7.25</v>
      </c>
      <c r="CT218" s="68">
        <f t="shared" si="539"/>
        <v>7.5</v>
      </c>
      <c r="CU218" s="68">
        <f t="shared" si="539"/>
        <v>7.75</v>
      </c>
      <c r="CV218" s="68">
        <f t="shared" si="539"/>
        <v>8</v>
      </c>
      <c r="CW218" s="68">
        <f t="shared" si="539"/>
        <v>8.25</v>
      </c>
      <c r="CX218" s="68">
        <f t="shared" si="539"/>
        <v>8.5</v>
      </c>
      <c r="CY218" s="68">
        <f t="shared" si="539"/>
        <v>8.75</v>
      </c>
      <c r="CZ218" s="68">
        <f t="shared" si="539"/>
        <v>8.75</v>
      </c>
      <c r="DA218" s="68">
        <f t="shared" si="539"/>
        <v>8.75</v>
      </c>
      <c r="DB218" s="111"/>
    </row>
    <row r="219" spans="2:106" ht="14.1" customHeight="1">
      <c r="B219" s="31"/>
      <c r="C219" s="32"/>
      <c r="D219" s="33"/>
      <c r="E219" s="4"/>
      <c r="F219" s="34"/>
      <c r="G219" s="5" t="s">
        <v>32</v>
      </c>
      <c r="H219" s="35">
        <f t="shared" si="469"/>
        <v>173</v>
      </c>
      <c r="I219" s="54" t="str">
        <f t="shared" ref="I219:BT219" si="540">IF(I218="***","",IF(I218&gt;$G$45,INT((I218-$G$45)/0.25)*0.25,0))</f>
        <v/>
      </c>
      <c r="J219" s="30" t="str">
        <f t="shared" si="540"/>
        <v/>
      </c>
      <c r="K219" s="30" t="str">
        <f t="shared" si="540"/>
        <v/>
      </c>
      <c r="L219" s="30" t="str">
        <f t="shared" si="540"/>
        <v/>
      </c>
      <c r="M219" s="30" t="str">
        <f t="shared" si="540"/>
        <v/>
      </c>
      <c r="N219" s="30" t="str">
        <f t="shared" si="540"/>
        <v/>
      </c>
      <c r="O219" s="30" t="str">
        <f t="shared" si="540"/>
        <v/>
      </c>
      <c r="P219" s="30" t="str">
        <f t="shared" si="540"/>
        <v/>
      </c>
      <c r="Q219" s="30" t="str">
        <f t="shared" si="540"/>
        <v/>
      </c>
      <c r="R219" s="30" t="str">
        <f t="shared" si="540"/>
        <v/>
      </c>
      <c r="S219" s="30" t="str">
        <f t="shared" si="540"/>
        <v/>
      </c>
      <c r="T219" s="30" t="str">
        <f t="shared" si="540"/>
        <v/>
      </c>
      <c r="U219" s="30" t="str">
        <f t="shared" si="540"/>
        <v/>
      </c>
      <c r="V219" s="30" t="str">
        <f t="shared" si="540"/>
        <v/>
      </c>
      <c r="W219" s="30" t="str">
        <f t="shared" si="540"/>
        <v/>
      </c>
      <c r="X219" s="30" t="str">
        <f t="shared" si="540"/>
        <v/>
      </c>
      <c r="Y219" s="30" t="str">
        <f t="shared" si="540"/>
        <v/>
      </c>
      <c r="Z219" s="30" t="str">
        <f t="shared" si="540"/>
        <v/>
      </c>
      <c r="AA219" s="30" t="str">
        <f t="shared" si="540"/>
        <v/>
      </c>
      <c r="AB219" s="30" t="str">
        <f t="shared" si="540"/>
        <v/>
      </c>
      <c r="AC219" s="30" t="str">
        <f t="shared" si="540"/>
        <v/>
      </c>
      <c r="AD219" s="30" t="str">
        <f t="shared" si="540"/>
        <v/>
      </c>
      <c r="AE219" s="30" t="str">
        <f t="shared" si="540"/>
        <v/>
      </c>
      <c r="AF219" s="30" t="str">
        <f t="shared" si="540"/>
        <v/>
      </c>
      <c r="AG219" s="30" t="str">
        <f t="shared" si="540"/>
        <v/>
      </c>
      <c r="AH219" s="30" t="str">
        <f t="shared" si="540"/>
        <v/>
      </c>
      <c r="AI219" s="30" t="str">
        <f t="shared" si="540"/>
        <v/>
      </c>
      <c r="AJ219" s="30" t="str">
        <f t="shared" si="540"/>
        <v/>
      </c>
      <c r="AK219" s="30" t="str">
        <f t="shared" si="540"/>
        <v/>
      </c>
      <c r="AL219" s="30" t="str">
        <f t="shared" si="540"/>
        <v/>
      </c>
      <c r="AM219" s="30" t="str">
        <f t="shared" si="540"/>
        <v/>
      </c>
      <c r="AN219" s="30" t="str">
        <f t="shared" si="540"/>
        <v/>
      </c>
      <c r="AO219" s="30" t="str">
        <f t="shared" si="540"/>
        <v/>
      </c>
      <c r="AP219" s="30" t="str">
        <f t="shared" si="540"/>
        <v/>
      </c>
      <c r="AQ219" s="30" t="str">
        <f t="shared" si="540"/>
        <v/>
      </c>
      <c r="AR219" s="30" t="str">
        <f t="shared" si="540"/>
        <v/>
      </c>
      <c r="AS219" s="30" t="str">
        <f t="shared" si="540"/>
        <v/>
      </c>
      <c r="AT219" s="30" t="str">
        <f t="shared" si="540"/>
        <v/>
      </c>
      <c r="AU219" s="30" t="str">
        <f t="shared" si="540"/>
        <v/>
      </c>
      <c r="AV219" s="30" t="str">
        <f t="shared" si="540"/>
        <v/>
      </c>
      <c r="AW219" s="30" t="str">
        <f t="shared" si="540"/>
        <v/>
      </c>
      <c r="AX219" s="30" t="str">
        <f t="shared" si="540"/>
        <v/>
      </c>
      <c r="AY219" s="30" t="str">
        <f t="shared" si="540"/>
        <v/>
      </c>
      <c r="AZ219" s="30" t="str">
        <f t="shared" si="540"/>
        <v/>
      </c>
      <c r="BA219" s="30" t="str">
        <f t="shared" si="540"/>
        <v/>
      </c>
      <c r="BB219" s="30" t="str">
        <f t="shared" si="540"/>
        <v/>
      </c>
      <c r="BC219" s="30" t="str">
        <f t="shared" si="540"/>
        <v/>
      </c>
      <c r="BD219" s="30" t="str">
        <f t="shared" si="540"/>
        <v/>
      </c>
      <c r="BE219" s="30" t="str">
        <f t="shared" si="540"/>
        <v/>
      </c>
      <c r="BF219" s="30" t="str">
        <f t="shared" si="540"/>
        <v/>
      </c>
      <c r="BG219" s="30" t="str">
        <f t="shared" si="540"/>
        <v/>
      </c>
      <c r="BH219" s="30" t="str">
        <f t="shared" si="540"/>
        <v/>
      </c>
      <c r="BI219" s="45" t="str">
        <f t="shared" si="540"/>
        <v/>
      </c>
      <c r="BJ219" s="30" t="str">
        <f t="shared" si="540"/>
        <v/>
      </c>
      <c r="BK219" s="30" t="str">
        <f t="shared" si="540"/>
        <v/>
      </c>
      <c r="BL219" s="30" t="str">
        <f t="shared" si="540"/>
        <v/>
      </c>
      <c r="BM219" s="30" t="str">
        <f t="shared" si="540"/>
        <v/>
      </c>
      <c r="BN219" s="30">
        <f t="shared" si="540"/>
        <v>0</v>
      </c>
      <c r="BO219" s="30">
        <f t="shared" si="540"/>
        <v>0</v>
      </c>
      <c r="BP219" s="30">
        <f t="shared" si="540"/>
        <v>0</v>
      </c>
      <c r="BQ219" s="30">
        <f t="shared" si="540"/>
        <v>0</v>
      </c>
      <c r="BR219" s="30">
        <f t="shared" si="540"/>
        <v>0</v>
      </c>
      <c r="BS219" s="30">
        <f t="shared" si="540"/>
        <v>0</v>
      </c>
      <c r="BT219" s="30">
        <f t="shared" si="540"/>
        <v>0</v>
      </c>
      <c r="BU219" s="30">
        <f t="shared" ref="BU219:CZ219" si="541">IF(BU218="***","",IF(BU218&gt;$G$45,INT((BU218-$G$45)/0.25)*0.25,0))</f>
        <v>0</v>
      </c>
      <c r="BV219" s="30">
        <f t="shared" si="541"/>
        <v>0</v>
      </c>
      <c r="BW219" s="30">
        <f t="shared" si="541"/>
        <v>0</v>
      </c>
      <c r="BX219" s="30">
        <f t="shared" si="541"/>
        <v>0</v>
      </c>
      <c r="BY219" s="30">
        <f t="shared" si="541"/>
        <v>0</v>
      </c>
      <c r="BZ219" s="30">
        <f t="shared" si="541"/>
        <v>0</v>
      </c>
      <c r="CA219" s="30">
        <f t="shared" si="541"/>
        <v>0</v>
      </c>
      <c r="CB219" s="30">
        <f t="shared" si="541"/>
        <v>0</v>
      </c>
      <c r="CC219" s="30">
        <f t="shared" si="541"/>
        <v>0</v>
      </c>
      <c r="CD219" s="30">
        <f t="shared" si="541"/>
        <v>0</v>
      </c>
      <c r="CE219" s="30">
        <f t="shared" si="541"/>
        <v>0</v>
      </c>
      <c r="CF219" s="30">
        <f t="shared" si="541"/>
        <v>0</v>
      </c>
      <c r="CG219" s="30">
        <f t="shared" si="541"/>
        <v>0</v>
      </c>
      <c r="CH219" s="30">
        <f t="shared" si="541"/>
        <v>0</v>
      </c>
      <c r="CI219" s="30">
        <f t="shared" si="541"/>
        <v>0</v>
      </c>
      <c r="CJ219" s="30">
        <f t="shared" si="541"/>
        <v>0</v>
      </c>
      <c r="CK219" s="30">
        <f t="shared" si="541"/>
        <v>0</v>
      </c>
      <c r="CL219" s="30">
        <f t="shared" si="541"/>
        <v>0</v>
      </c>
      <c r="CM219" s="30">
        <f t="shared" si="541"/>
        <v>0</v>
      </c>
      <c r="CN219" s="30">
        <f t="shared" si="541"/>
        <v>0</v>
      </c>
      <c r="CO219" s="30">
        <f t="shared" si="541"/>
        <v>0</v>
      </c>
      <c r="CP219" s="30">
        <f t="shared" si="541"/>
        <v>0</v>
      </c>
      <c r="CQ219" s="30">
        <f t="shared" si="541"/>
        <v>0</v>
      </c>
      <c r="CR219" s="30">
        <f t="shared" si="541"/>
        <v>0</v>
      </c>
      <c r="CS219" s="30">
        <f t="shared" si="541"/>
        <v>0</v>
      </c>
      <c r="CT219" s="30">
        <f t="shared" si="541"/>
        <v>0</v>
      </c>
      <c r="CU219" s="30">
        <f t="shared" si="541"/>
        <v>0</v>
      </c>
      <c r="CV219" s="30">
        <f t="shared" si="541"/>
        <v>0.25</v>
      </c>
      <c r="CW219" s="30">
        <f t="shared" si="541"/>
        <v>0.5</v>
      </c>
      <c r="CX219" s="30">
        <f t="shared" si="541"/>
        <v>0.75</v>
      </c>
      <c r="CY219" s="30">
        <f t="shared" si="541"/>
        <v>1</v>
      </c>
      <c r="CZ219" s="30">
        <f t="shared" si="541"/>
        <v>1</v>
      </c>
      <c r="DA219" s="30">
        <f>IF(DA218="***","",IF(DA218&gt;$G$45,INT((DA218-$G$45)/0.25)*0.25,0))</f>
        <v>1</v>
      </c>
      <c r="DB219" s="109"/>
    </row>
    <row r="220" spans="2:106" ht="14.1" customHeight="1" thickBot="1">
      <c r="B220" s="46"/>
      <c r="C220" s="47"/>
      <c r="D220" s="48"/>
      <c r="E220" s="49"/>
      <c r="F220" s="50"/>
      <c r="G220" s="72" t="s">
        <v>33</v>
      </c>
      <c r="H220" s="73">
        <f t="shared" si="469"/>
        <v>174</v>
      </c>
      <c r="I220" s="112" t="str">
        <f t="shared" ref="I220:AN220" si="542">IF(OR(I218=0,I218="***"),"",IF(I$43&lt;22.25,"",IF(I$43&gt;29,H220,SUM(H220,I218,-H218))))</f>
        <v/>
      </c>
      <c r="J220" s="113" t="str">
        <f t="shared" si="542"/>
        <v/>
      </c>
      <c r="K220" s="113" t="str">
        <f t="shared" si="542"/>
        <v/>
      </c>
      <c r="L220" s="113" t="str">
        <f t="shared" si="542"/>
        <v/>
      </c>
      <c r="M220" s="113" t="str">
        <f t="shared" si="542"/>
        <v/>
      </c>
      <c r="N220" s="113" t="str">
        <f t="shared" si="542"/>
        <v/>
      </c>
      <c r="O220" s="113" t="str">
        <f t="shared" si="542"/>
        <v/>
      </c>
      <c r="P220" s="113" t="str">
        <f t="shared" si="542"/>
        <v/>
      </c>
      <c r="Q220" s="113" t="str">
        <f t="shared" si="542"/>
        <v/>
      </c>
      <c r="R220" s="113" t="str">
        <f t="shared" si="542"/>
        <v/>
      </c>
      <c r="S220" s="113" t="str">
        <f t="shared" si="542"/>
        <v/>
      </c>
      <c r="T220" s="113" t="str">
        <f t="shared" si="542"/>
        <v/>
      </c>
      <c r="U220" s="113" t="str">
        <f t="shared" si="542"/>
        <v/>
      </c>
      <c r="V220" s="113" t="str">
        <f t="shared" si="542"/>
        <v/>
      </c>
      <c r="W220" s="113" t="str">
        <f t="shared" si="542"/>
        <v/>
      </c>
      <c r="X220" s="113" t="str">
        <f t="shared" si="542"/>
        <v/>
      </c>
      <c r="Y220" s="113" t="str">
        <f t="shared" si="542"/>
        <v/>
      </c>
      <c r="Z220" s="113" t="str">
        <f t="shared" si="542"/>
        <v/>
      </c>
      <c r="AA220" s="113" t="str">
        <f t="shared" si="542"/>
        <v/>
      </c>
      <c r="AB220" s="113" t="str">
        <f t="shared" si="542"/>
        <v/>
      </c>
      <c r="AC220" s="113" t="str">
        <f t="shared" si="542"/>
        <v/>
      </c>
      <c r="AD220" s="113" t="str">
        <f t="shared" si="542"/>
        <v/>
      </c>
      <c r="AE220" s="113" t="str">
        <f t="shared" si="542"/>
        <v/>
      </c>
      <c r="AF220" s="113" t="str">
        <f t="shared" si="542"/>
        <v/>
      </c>
      <c r="AG220" s="113" t="str">
        <f t="shared" si="542"/>
        <v/>
      </c>
      <c r="AH220" s="113" t="str">
        <f t="shared" si="542"/>
        <v/>
      </c>
      <c r="AI220" s="113" t="str">
        <f t="shared" si="542"/>
        <v/>
      </c>
      <c r="AJ220" s="113" t="str">
        <f t="shared" si="542"/>
        <v/>
      </c>
      <c r="AK220" s="113" t="str">
        <f t="shared" si="542"/>
        <v/>
      </c>
      <c r="AL220" s="113" t="str">
        <f t="shared" si="542"/>
        <v/>
      </c>
      <c r="AM220" s="113" t="str">
        <f t="shared" si="542"/>
        <v/>
      </c>
      <c r="AN220" s="113" t="str">
        <f t="shared" si="542"/>
        <v/>
      </c>
      <c r="AO220" s="113" t="str">
        <f t="shared" ref="AO220:BT220" si="543">IF(OR(AO218=0,AO218="***"),"",IF(AO$43&lt;22.25,"",IF(AO$43&gt;29,AN220,SUM(AN220,AO218,-AN218))))</f>
        <v/>
      </c>
      <c r="AP220" s="113" t="str">
        <f t="shared" si="543"/>
        <v/>
      </c>
      <c r="AQ220" s="113" t="str">
        <f t="shared" si="543"/>
        <v/>
      </c>
      <c r="AR220" s="113" t="str">
        <f t="shared" si="543"/>
        <v/>
      </c>
      <c r="AS220" s="113" t="str">
        <f t="shared" si="543"/>
        <v/>
      </c>
      <c r="AT220" s="113" t="str">
        <f t="shared" si="543"/>
        <v/>
      </c>
      <c r="AU220" s="113" t="str">
        <f t="shared" si="543"/>
        <v/>
      </c>
      <c r="AV220" s="113" t="str">
        <f t="shared" si="543"/>
        <v/>
      </c>
      <c r="AW220" s="113" t="str">
        <f t="shared" si="543"/>
        <v/>
      </c>
      <c r="AX220" s="113" t="str">
        <f t="shared" si="543"/>
        <v/>
      </c>
      <c r="AY220" s="113" t="str">
        <f t="shared" si="543"/>
        <v/>
      </c>
      <c r="AZ220" s="113" t="str">
        <f t="shared" si="543"/>
        <v/>
      </c>
      <c r="BA220" s="113" t="str">
        <f t="shared" si="543"/>
        <v/>
      </c>
      <c r="BB220" s="113" t="str">
        <f t="shared" si="543"/>
        <v/>
      </c>
      <c r="BC220" s="113" t="str">
        <f t="shared" si="543"/>
        <v/>
      </c>
      <c r="BD220" s="113" t="str">
        <f t="shared" si="543"/>
        <v/>
      </c>
      <c r="BE220" s="113" t="str">
        <f t="shared" si="543"/>
        <v/>
      </c>
      <c r="BF220" s="113" t="str">
        <f t="shared" si="543"/>
        <v/>
      </c>
      <c r="BG220" s="113" t="str">
        <f t="shared" si="543"/>
        <v/>
      </c>
      <c r="BH220" s="113" t="str">
        <f t="shared" si="543"/>
        <v/>
      </c>
      <c r="BI220" s="114" t="str">
        <f t="shared" si="543"/>
        <v/>
      </c>
      <c r="BJ220" s="113" t="str">
        <f t="shared" si="543"/>
        <v/>
      </c>
      <c r="BK220" s="113" t="str">
        <f t="shared" si="543"/>
        <v/>
      </c>
      <c r="BL220" s="113" t="str">
        <f t="shared" si="543"/>
        <v/>
      </c>
      <c r="BM220" s="113" t="str">
        <f t="shared" si="543"/>
        <v/>
      </c>
      <c r="BN220" s="113" t="str">
        <f t="shared" si="543"/>
        <v/>
      </c>
      <c r="BO220" s="113">
        <f t="shared" si="543"/>
        <v>0.25</v>
      </c>
      <c r="BP220" s="113">
        <f t="shared" si="543"/>
        <v>0.5</v>
      </c>
      <c r="BQ220" s="113">
        <f t="shared" si="543"/>
        <v>0.75</v>
      </c>
      <c r="BR220" s="113">
        <f t="shared" si="543"/>
        <v>1</v>
      </c>
      <c r="BS220" s="113">
        <f t="shared" si="543"/>
        <v>1.25</v>
      </c>
      <c r="BT220" s="113">
        <f t="shared" si="543"/>
        <v>1.5</v>
      </c>
      <c r="BU220" s="113">
        <f t="shared" ref="BU220:DA220" si="544">IF(OR(BU218=0,BU218="***"),"",IF(BU$43&lt;22.25,"",IF(BU$43&gt;29,BT220,SUM(BT220,BU218,-BT218))))</f>
        <v>1.75</v>
      </c>
      <c r="BV220" s="113">
        <f t="shared" si="544"/>
        <v>2</v>
      </c>
      <c r="BW220" s="113">
        <f t="shared" si="544"/>
        <v>2.25</v>
      </c>
      <c r="BX220" s="113">
        <f t="shared" si="544"/>
        <v>2.5</v>
      </c>
      <c r="BY220" s="113">
        <f t="shared" si="544"/>
        <v>2.75</v>
      </c>
      <c r="BZ220" s="113">
        <f t="shared" si="544"/>
        <v>3</v>
      </c>
      <c r="CA220" s="113">
        <f t="shared" si="544"/>
        <v>3.25</v>
      </c>
      <c r="CB220" s="113">
        <f t="shared" si="544"/>
        <v>3.25</v>
      </c>
      <c r="CC220" s="113">
        <f t="shared" si="544"/>
        <v>3.25</v>
      </c>
      <c r="CD220" s="113">
        <f t="shared" si="544"/>
        <v>3.5</v>
      </c>
      <c r="CE220" s="113">
        <f t="shared" si="544"/>
        <v>3.75</v>
      </c>
      <c r="CF220" s="113">
        <f t="shared" si="544"/>
        <v>4</v>
      </c>
      <c r="CG220" s="113">
        <f t="shared" si="544"/>
        <v>4.25</v>
      </c>
      <c r="CH220" s="113">
        <f t="shared" si="544"/>
        <v>4.5</v>
      </c>
      <c r="CI220" s="113">
        <f t="shared" si="544"/>
        <v>4.75</v>
      </c>
      <c r="CJ220" s="113">
        <f t="shared" si="544"/>
        <v>5</v>
      </c>
      <c r="CK220" s="113">
        <f t="shared" si="544"/>
        <v>5.25</v>
      </c>
      <c r="CL220" s="113">
        <f t="shared" si="544"/>
        <v>5.25</v>
      </c>
      <c r="CM220" s="113">
        <f t="shared" si="544"/>
        <v>5.25</v>
      </c>
      <c r="CN220" s="113">
        <f t="shared" si="544"/>
        <v>5.25</v>
      </c>
      <c r="CO220" s="113">
        <f t="shared" si="544"/>
        <v>5.25</v>
      </c>
      <c r="CP220" s="113">
        <f t="shared" si="544"/>
        <v>5.25</v>
      </c>
      <c r="CQ220" s="113">
        <f t="shared" si="544"/>
        <v>5.25</v>
      </c>
      <c r="CR220" s="113">
        <f t="shared" si="544"/>
        <v>5.25</v>
      </c>
      <c r="CS220" s="113">
        <f t="shared" si="544"/>
        <v>5.25</v>
      </c>
      <c r="CT220" s="113">
        <f t="shared" si="544"/>
        <v>5.25</v>
      </c>
      <c r="CU220" s="113">
        <f t="shared" si="544"/>
        <v>5.25</v>
      </c>
      <c r="CV220" s="113">
        <f t="shared" si="544"/>
        <v>5.25</v>
      </c>
      <c r="CW220" s="113">
        <f t="shared" si="544"/>
        <v>5.25</v>
      </c>
      <c r="CX220" s="113">
        <f t="shared" si="544"/>
        <v>5.25</v>
      </c>
      <c r="CY220" s="113">
        <f t="shared" si="544"/>
        <v>5.25</v>
      </c>
      <c r="CZ220" s="113">
        <f t="shared" si="544"/>
        <v>5.25</v>
      </c>
      <c r="DA220" s="113">
        <f t="shared" si="544"/>
        <v>5.25</v>
      </c>
      <c r="DB220" s="115"/>
    </row>
    <row r="221" spans="2:106" ht="14.1" customHeight="1" thickTop="1">
      <c r="B221" s="61">
        <f>ROUND((DAY(D221)*24*60+HOUR(D221)*60+MINUTE(D221))/60,2)</f>
        <v>23.5</v>
      </c>
      <c r="C221" s="62">
        <f>ROUND((DAY(F221)*24*60+HOUR(F221)*60+MINUTE(F221))/60,2)</f>
        <v>32.25</v>
      </c>
      <c r="D221" s="63">
        <f>D218+TIME(0,15,0)</f>
        <v>0.97916666666666519</v>
      </c>
      <c r="E221" s="64" t="s">
        <v>96</v>
      </c>
      <c r="F221" s="65">
        <f>F218+TIME(0,15,0)</f>
        <v>1.3437500000000016</v>
      </c>
      <c r="G221" s="66" t="s">
        <v>43</v>
      </c>
      <c r="H221" s="67">
        <f t="shared" si="469"/>
        <v>175</v>
      </c>
      <c r="I221" s="71" t="str">
        <f t="shared" ref="I221:AN221" si="545">IF(I$43&lt;$B221,"***",IF(I$43=$B221,0,IF(I$42=1,H221,H221+0.25)))</f>
        <v>***</v>
      </c>
      <c r="J221" s="68" t="str">
        <f t="shared" si="545"/>
        <v>***</v>
      </c>
      <c r="K221" s="68" t="str">
        <f t="shared" si="545"/>
        <v>***</v>
      </c>
      <c r="L221" s="68" t="str">
        <f t="shared" si="545"/>
        <v>***</v>
      </c>
      <c r="M221" s="68" t="str">
        <f t="shared" si="545"/>
        <v>***</v>
      </c>
      <c r="N221" s="68" t="str">
        <f t="shared" si="545"/>
        <v>***</v>
      </c>
      <c r="O221" s="68" t="str">
        <f t="shared" si="545"/>
        <v>***</v>
      </c>
      <c r="P221" s="68" t="str">
        <f t="shared" si="545"/>
        <v>***</v>
      </c>
      <c r="Q221" s="68" t="str">
        <f t="shared" si="545"/>
        <v>***</v>
      </c>
      <c r="R221" s="68" t="str">
        <f t="shared" si="545"/>
        <v>***</v>
      </c>
      <c r="S221" s="68" t="str">
        <f t="shared" si="545"/>
        <v>***</v>
      </c>
      <c r="T221" s="68" t="str">
        <f t="shared" si="545"/>
        <v>***</v>
      </c>
      <c r="U221" s="68" t="str">
        <f t="shared" si="545"/>
        <v>***</v>
      </c>
      <c r="V221" s="68" t="str">
        <f t="shared" si="545"/>
        <v>***</v>
      </c>
      <c r="W221" s="68" t="str">
        <f t="shared" si="545"/>
        <v>***</v>
      </c>
      <c r="X221" s="68" t="str">
        <f t="shared" si="545"/>
        <v>***</v>
      </c>
      <c r="Y221" s="68" t="str">
        <f t="shared" si="545"/>
        <v>***</v>
      </c>
      <c r="Z221" s="68" t="str">
        <f t="shared" si="545"/>
        <v>***</v>
      </c>
      <c r="AA221" s="68" t="str">
        <f t="shared" si="545"/>
        <v>***</v>
      </c>
      <c r="AB221" s="68" t="str">
        <f t="shared" si="545"/>
        <v>***</v>
      </c>
      <c r="AC221" s="68" t="str">
        <f t="shared" si="545"/>
        <v>***</v>
      </c>
      <c r="AD221" s="68" t="str">
        <f t="shared" si="545"/>
        <v>***</v>
      </c>
      <c r="AE221" s="68" t="str">
        <f t="shared" si="545"/>
        <v>***</v>
      </c>
      <c r="AF221" s="68" t="str">
        <f t="shared" si="545"/>
        <v>***</v>
      </c>
      <c r="AG221" s="68" t="str">
        <f t="shared" si="545"/>
        <v>***</v>
      </c>
      <c r="AH221" s="68" t="str">
        <f t="shared" si="545"/>
        <v>***</v>
      </c>
      <c r="AI221" s="68" t="str">
        <f t="shared" si="545"/>
        <v>***</v>
      </c>
      <c r="AJ221" s="68" t="str">
        <f t="shared" si="545"/>
        <v>***</v>
      </c>
      <c r="AK221" s="68" t="str">
        <f t="shared" si="545"/>
        <v>***</v>
      </c>
      <c r="AL221" s="68" t="str">
        <f t="shared" si="545"/>
        <v>***</v>
      </c>
      <c r="AM221" s="68" t="str">
        <f t="shared" si="545"/>
        <v>***</v>
      </c>
      <c r="AN221" s="68" t="str">
        <f t="shared" si="545"/>
        <v>***</v>
      </c>
      <c r="AO221" s="68" t="str">
        <f t="shared" ref="AO221:BT221" si="546">IF(AO$43&lt;$B221,"***",IF(AO$43=$B221,0,IF(AO$42=1,AN221,AN221+0.25)))</f>
        <v>***</v>
      </c>
      <c r="AP221" s="68" t="str">
        <f t="shared" si="546"/>
        <v>***</v>
      </c>
      <c r="AQ221" s="68" t="str">
        <f t="shared" si="546"/>
        <v>***</v>
      </c>
      <c r="AR221" s="68" t="str">
        <f t="shared" si="546"/>
        <v>***</v>
      </c>
      <c r="AS221" s="68" t="str">
        <f t="shared" si="546"/>
        <v>***</v>
      </c>
      <c r="AT221" s="68" t="str">
        <f t="shared" si="546"/>
        <v>***</v>
      </c>
      <c r="AU221" s="68" t="str">
        <f t="shared" si="546"/>
        <v>***</v>
      </c>
      <c r="AV221" s="68" t="str">
        <f t="shared" si="546"/>
        <v>***</v>
      </c>
      <c r="AW221" s="68" t="str">
        <f t="shared" si="546"/>
        <v>***</v>
      </c>
      <c r="AX221" s="68" t="str">
        <f t="shared" si="546"/>
        <v>***</v>
      </c>
      <c r="AY221" s="68" t="str">
        <f t="shared" si="546"/>
        <v>***</v>
      </c>
      <c r="AZ221" s="68" t="str">
        <f t="shared" si="546"/>
        <v>***</v>
      </c>
      <c r="BA221" s="68" t="str">
        <f t="shared" si="546"/>
        <v>***</v>
      </c>
      <c r="BB221" s="68" t="str">
        <f t="shared" si="546"/>
        <v>***</v>
      </c>
      <c r="BC221" s="68" t="str">
        <f t="shared" si="546"/>
        <v>***</v>
      </c>
      <c r="BD221" s="68" t="str">
        <f t="shared" si="546"/>
        <v>***</v>
      </c>
      <c r="BE221" s="68" t="str">
        <f t="shared" si="546"/>
        <v>***</v>
      </c>
      <c r="BF221" s="68" t="str">
        <f t="shared" si="546"/>
        <v>***</v>
      </c>
      <c r="BG221" s="68" t="str">
        <f t="shared" si="546"/>
        <v>***</v>
      </c>
      <c r="BH221" s="68" t="str">
        <f t="shared" si="546"/>
        <v>***</v>
      </c>
      <c r="BI221" s="69" t="str">
        <f t="shared" si="546"/>
        <v>***</v>
      </c>
      <c r="BJ221" s="68" t="str">
        <f t="shared" si="546"/>
        <v>***</v>
      </c>
      <c r="BK221" s="68" t="str">
        <f t="shared" si="546"/>
        <v>***</v>
      </c>
      <c r="BL221" s="68" t="str">
        <f t="shared" si="546"/>
        <v>***</v>
      </c>
      <c r="BM221" s="68" t="str">
        <f t="shared" si="546"/>
        <v>***</v>
      </c>
      <c r="BN221" s="68" t="str">
        <f t="shared" si="546"/>
        <v>***</v>
      </c>
      <c r="BO221" s="68">
        <f t="shared" si="546"/>
        <v>0</v>
      </c>
      <c r="BP221" s="68">
        <f t="shared" si="546"/>
        <v>0.25</v>
      </c>
      <c r="BQ221" s="68">
        <f t="shared" si="546"/>
        <v>0.5</v>
      </c>
      <c r="BR221" s="68">
        <f t="shared" si="546"/>
        <v>0.75</v>
      </c>
      <c r="BS221" s="68">
        <f t="shared" si="546"/>
        <v>1</v>
      </c>
      <c r="BT221" s="68">
        <f t="shared" si="546"/>
        <v>1.25</v>
      </c>
      <c r="BU221" s="68">
        <f t="shared" ref="BU221:DA221" si="547">IF(BU$43&lt;$B221,"***",IF(BU$43=$B221,0,IF(BU$42=1,BT221,BT221+0.25)))</f>
        <v>1.5</v>
      </c>
      <c r="BV221" s="68">
        <f t="shared" si="547"/>
        <v>1.75</v>
      </c>
      <c r="BW221" s="68">
        <f t="shared" si="547"/>
        <v>2</v>
      </c>
      <c r="BX221" s="68">
        <f t="shared" si="547"/>
        <v>2.25</v>
      </c>
      <c r="BY221" s="68">
        <f t="shared" si="547"/>
        <v>2.5</v>
      </c>
      <c r="BZ221" s="68">
        <f t="shared" si="547"/>
        <v>2.75</v>
      </c>
      <c r="CA221" s="68">
        <f t="shared" si="547"/>
        <v>3</v>
      </c>
      <c r="CB221" s="68">
        <f t="shared" si="547"/>
        <v>3</v>
      </c>
      <c r="CC221" s="68">
        <f t="shared" si="547"/>
        <v>3</v>
      </c>
      <c r="CD221" s="68">
        <f t="shared" si="547"/>
        <v>3.25</v>
      </c>
      <c r="CE221" s="68">
        <f t="shared" si="547"/>
        <v>3.5</v>
      </c>
      <c r="CF221" s="68">
        <f t="shared" si="547"/>
        <v>3.75</v>
      </c>
      <c r="CG221" s="68">
        <f t="shared" si="547"/>
        <v>4</v>
      </c>
      <c r="CH221" s="68">
        <f t="shared" si="547"/>
        <v>4.25</v>
      </c>
      <c r="CI221" s="68">
        <f t="shared" si="547"/>
        <v>4.5</v>
      </c>
      <c r="CJ221" s="68">
        <f t="shared" si="547"/>
        <v>4.75</v>
      </c>
      <c r="CK221" s="68">
        <f t="shared" si="547"/>
        <v>5</v>
      </c>
      <c r="CL221" s="68">
        <f t="shared" si="547"/>
        <v>5.25</v>
      </c>
      <c r="CM221" s="68">
        <f t="shared" si="547"/>
        <v>5.5</v>
      </c>
      <c r="CN221" s="68">
        <f t="shared" si="547"/>
        <v>5.75</v>
      </c>
      <c r="CO221" s="68">
        <f t="shared" si="547"/>
        <v>6</v>
      </c>
      <c r="CP221" s="68">
        <f t="shared" si="547"/>
        <v>6.25</v>
      </c>
      <c r="CQ221" s="68">
        <f t="shared" si="547"/>
        <v>6.5</v>
      </c>
      <c r="CR221" s="68">
        <f t="shared" si="547"/>
        <v>6.75</v>
      </c>
      <c r="CS221" s="68">
        <f t="shared" si="547"/>
        <v>7</v>
      </c>
      <c r="CT221" s="68">
        <f t="shared" si="547"/>
        <v>7.25</v>
      </c>
      <c r="CU221" s="68">
        <f t="shared" si="547"/>
        <v>7.5</v>
      </c>
      <c r="CV221" s="68">
        <f t="shared" si="547"/>
        <v>7.75</v>
      </c>
      <c r="CW221" s="68">
        <f t="shared" si="547"/>
        <v>8</v>
      </c>
      <c r="CX221" s="68">
        <f t="shared" si="547"/>
        <v>8.25</v>
      </c>
      <c r="CY221" s="68">
        <f t="shared" si="547"/>
        <v>8.5</v>
      </c>
      <c r="CZ221" s="68">
        <f t="shared" si="547"/>
        <v>8.5</v>
      </c>
      <c r="DA221" s="68">
        <f t="shared" si="547"/>
        <v>8.5</v>
      </c>
      <c r="DB221" s="111"/>
    </row>
    <row r="222" spans="2:106" ht="14.1" customHeight="1">
      <c r="B222" s="31"/>
      <c r="C222" s="32"/>
      <c r="D222" s="33"/>
      <c r="E222" s="4"/>
      <c r="F222" s="34"/>
      <c r="G222" s="5" t="s">
        <v>32</v>
      </c>
      <c r="H222" s="35">
        <f t="shared" si="469"/>
        <v>176</v>
      </c>
      <c r="I222" s="54" t="str">
        <f t="shared" ref="I222:BT222" si="548">IF(I221="***","",IF(I221&gt;$G$45,INT((I221-$G$45)/0.25)*0.25,0))</f>
        <v/>
      </c>
      <c r="J222" s="30" t="str">
        <f t="shared" si="548"/>
        <v/>
      </c>
      <c r="K222" s="30" t="str">
        <f t="shared" si="548"/>
        <v/>
      </c>
      <c r="L222" s="30" t="str">
        <f t="shared" si="548"/>
        <v/>
      </c>
      <c r="M222" s="30" t="str">
        <f t="shared" si="548"/>
        <v/>
      </c>
      <c r="N222" s="30" t="str">
        <f t="shared" si="548"/>
        <v/>
      </c>
      <c r="O222" s="30" t="str">
        <f t="shared" si="548"/>
        <v/>
      </c>
      <c r="P222" s="30" t="str">
        <f t="shared" si="548"/>
        <v/>
      </c>
      <c r="Q222" s="30" t="str">
        <f t="shared" si="548"/>
        <v/>
      </c>
      <c r="R222" s="30" t="str">
        <f t="shared" si="548"/>
        <v/>
      </c>
      <c r="S222" s="30" t="str">
        <f t="shared" si="548"/>
        <v/>
      </c>
      <c r="T222" s="30" t="str">
        <f t="shared" si="548"/>
        <v/>
      </c>
      <c r="U222" s="30" t="str">
        <f t="shared" si="548"/>
        <v/>
      </c>
      <c r="V222" s="30" t="str">
        <f t="shared" si="548"/>
        <v/>
      </c>
      <c r="W222" s="30" t="str">
        <f t="shared" si="548"/>
        <v/>
      </c>
      <c r="X222" s="30" t="str">
        <f t="shared" si="548"/>
        <v/>
      </c>
      <c r="Y222" s="30" t="str">
        <f t="shared" si="548"/>
        <v/>
      </c>
      <c r="Z222" s="30" t="str">
        <f t="shared" si="548"/>
        <v/>
      </c>
      <c r="AA222" s="30" t="str">
        <f t="shared" si="548"/>
        <v/>
      </c>
      <c r="AB222" s="30" t="str">
        <f t="shared" si="548"/>
        <v/>
      </c>
      <c r="AC222" s="30" t="str">
        <f t="shared" si="548"/>
        <v/>
      </c>
      <c r="AD222" s="30" t="str">
        <f t="shared" si="548"/>
        <v/>
      </c>
      <c r="AE222" s="30" t="str">
        <f t="shared" si="548"/>
        <v/>
      </c>
      <c r="AF222" s="30" t="str">
        <f t="shared" si="548"/>
        <v/>
      </c>
      <c r="AG222" s="30" t="str">
        <f t="shared" si="548"/>
        <v/>
      </c>
      <c r="AH222" s="30" t="str">
        <f t="shared" si="548"/>
        <v/>
      </c>
      <c r="AI222" s="30" t="str">
        <f t="shared" si="548"/>
        <v/>
      </c>
      <c r="AJ222" s="30" t="str">
        <f t="shared" si="548"/>
        <v/>
      </c>
      <c r="AK222" s="30" t="str">
        <f t="shared" si="548"/>
        <v/>
      </c>
      <c r="AL222" s="30" t="str">
        <f t="shared" si="548"/>
        <v/>
      </c>
      <c r="AM222" s="30" t="str">
        <f t="shared" si="548"/>
        <v/>
      </c>
      <c r="AN222" s="30" t="str">
        <f t="shared" si="548"/>
        <v/>
      </c>
      <c r="AO222" s="30" t="str">
        <f t="shared" si="548"/>
        <v/>
      </c>
      <c r="AP222" s="30" t="str">
        <f t="shared" si="548"/>
        <v/>
      </c>
      <c r="AQ222" s="30" t="str">
        <f t="shared" si="548"/>
        <v/>
      </c>
      <c r="AR222" s="30" t="str">
        <f t="shared" si="548"/>
        <v/>
      </c>
      <c r="AS222" s="30" t="str">
        <f t="shared" si="548"/>
        <v/>
      </c>
      <c r="AT222" s="30" t="str">
        <f t="shared" si="548"/>
        <v/>
      </c>
      <c r="AU222" s="30" t="str">
        <f t="shared" si="548"/>
        <v/>
      </c>
      <c r="AV222" s="30" t="str">
        <f t="shared" si="548"/>
        <v/>
      </c>
      <c r="AW222" s="30" t="str">
        <f t="shared" si="548"/>
        <v/>
      </c>
      <c r="AX222" s="30" t="str">
        <f t="shared" si="548"/>
        <v/>
      </c>
      <c r="AY222" s="30" t="str">
        <f t="shared" si="548"/>
        <v/>
      </c>
      <c r="AZ222" s="30" t="str">
        <f t="shared" si="548"/>
        <v/>
      </c>
      <c r="BA222" s="30" t="str">
        <f t="shared" si="548"/>
        <v/>
      </c>
      <c r="BB222" s="30" t="str">
        <f t="shared" si="548"/>
        <v/>
      </c>
      <c r="BC222" s="30" t="str">
        <f t="shared" si="548"/>
        <v/>
      </c>
      <c r="BD222" s="30" t="str">
        <f t="shared" si="548"/>
        <v/>
      </c>
      <c r="BE222" s="30" t="str">
        <f t="shared" si="548"/>
        <v/>
      </c>
      <c r="BF222" s="30" t="str">
        <f t="shared" si="548"/>
        <v/>
      </c>
      <c r="BG222" s="30" t="str">
        <f t="shared" si="548"/>
        <v/>
      </c>
      <c r="BH222" s="30" t="str">
        <f t="shared" si="548"/>
        <v/>
      </c>
      <c r="BI222" s="45" t="str">
        <f t="shared" si="548"/>
        <v/>
      </c>
      <c r="BJ222" s="30" t="str">
        <f t="shared" si="548"/>
        <v/>
      </c>
      <c r="BK222" s="30" t="str">
        <f t="shared" si="548"/>
        <v/>
      </c>
      <c r="BL222" s="30" t="str">
        <f t="shared" si="548"/>
        <v/>
      </c>
      <c r="BM222" s="30" t="str">
        <f t="shared" si="548"/>
        <v/>
      </c>
      <c r="BN222" s="30" t="str">
        <f t="shared" si="548"/>
        <v/>
      </c>
      <c r="BO222" s="30">
        <f t="shared" si="548"/>
        <v>0</v>
      </c>
      <c r="BP222" s="30">
        <f t="shared" si="548"/>
        <v>0</v>
      </c>
      <c r="BQ222" s="30">
        <f t="shared" si="548"/>
        <v>0</v>
      </c>
      <c r="BR222" s="30">
        <f t="shared" si="548"/>
        <v>0</v>
      </c>
      <c r="BS222" s="30">
        <f t="shared" si="548"/>
        <v>0</v>
      </c>
      <c r="BT222" s="30">
        <f t="shared" si="548"/>
        <v>0</v>
      </c>
      <c r="BU222" s="30">
        <f t="shared" ref="BU222:CZ222" si="549">IF(BU221="***","",IF(BU221&gt;$G$45,INT((BU221-$G$45)/0.25)*0.25,0))</f>
        <v>0</v>
      </c>
      <c r="BV222" s="30">
        <f t="shared" si="549"/>
        <v>0</v>
      </c>
      <c r="BW222" s="30">
        <f t="shared" si="549"/>
        <v>0</v>
      </c>
      <c r="BX222" s="30">
        <f t="shared" si="549"/>
        <v>0</v>
      </c>
      <c r="BY222" s="30">
        <f t="shared" si="549"/>
        <v>0</v>
      </c>
      <c r="BZ222" s="30">
        <f t="shared" si="549"/>
        <v>0</v>
      </c>
      <c r="CA222" s="30">
        <f t="shared" si="549"/>
        <v>0</v>
      </c>
      <c r="CB222" s="30">
        <f t="shared" si="549"/>
        <v>0</v>
      </c>
      <c r="CC222" s="30">
        <f t="shared" si="549"/>
        <v>0</v>
      </c>
      <c r="CD222" s="30">
        <f t="shared" si="549"/>
        <v>0</v>
      </c>
      <c r="CE222" s="30">
        <f t="shared" si="549"/>
        <v>0</v>
      </c>
      <c r="CF222" s="30">
        <f t="shared" si="549"/>
        <v>0</v>
      </c>
      <c r="CG222" s="30">
        <f t="shared" si="549"/>
        <v>0</v>
      </c>
      <c r="CH222" s="30">
        <f t="shared" si="549"/>
        <v>0</v>
      </c>
      <c r="CI222" s="30">
        <f t="shared" si="549"/>
        <v>0</v>
      </c>
      <c r="CJ222" s="30">
        <f t="shared" si="549"/>
        <v>0</v>
      </c>
      <c r="CK222" s="30">
        <f t="shared" si="549"/>
        <v>0</v>
      </c>
      <c r="CL222" s="30">
        <f t="shared" si="549"/>
        <v>0</v>
      </c>
      <c r="CM222" s="30">
        <f t="shared" si="549"/>
        <v>0</v>
      </c>
      <c r="CN222" s="30">
        <f t="shared" si="549"/>
        <v>0</v>
      </c>
      <c r="CO222" s="30">
        <f t="shared" si="549"/>
        <v>0</v>
      </c>
      <c r="CP222" s="30">
        <f t="shared" si="549"/>
        <v>0</v>
      </c>
      <c r="CQ222" s="30">
        <f t="shared" si="549"/>
        <v>0</v>
      </c>
      <c r="CR222" s="30">
        <f t="shared" si="549"/>
        <v>0</v>
      </c>
      <c r="CS222" s="30">
        <f t="shared" si="549"/>
        <v>0</v>
      </c>
      <c r="CT222" s="30">
        <f t="shared" si="549"/>
        <v>0</v>
      </c>
      <c r="CU222" s="30">
        <f t="shared" si="549"/>
        <v>0</v>
      </c>
      <c r="CV222" s="30">
        <f t="shared" si="549"/>
        <v>0</v>
      </c>
      <c r="CW222" s="30">
        <f t="shared" si="549"/>
        <v>0.25</v>
      </c>
      <c r="CX222" s="30">
        <f t="shared" si="549"/>
        <v>0.5</v>
      </c>
      <c r="CY222" s="30">
        <f t="shared" si="549"/>
        <v>0.75</v>
      </c>
      <c r="CZ222" s="30">
        <f t="shared" si="549"/>
        <v>0.75</v>
      </c>
      <c r="DA222" s="30">
        <f>IF(DA221="***","",IF(DA221&gt;$G$45,INT((DA221-$G$45)/0.25)*0.25,0))</f>
        <v>0.75</v>
      </c>
      <c r="DB222" s="109"/>
    </row>
    <row r="223" spans="2:106" ht="14.1" customHeight="1" thickBot="1">
      <c r="B223" s="46"/>
      <c r="C223" s="47"/>
      <c r="D223" s="48"/>
      <c r="E223" s="49"/>
      <c r="F223" s="50"/>
      <c r="G223" s="72" t="s">
        <v>33</v>
      </c>
      <c r="H223" s="73">
        <f t="shared" si="469"/>
        <v>177</v>
      </c>
      <c r="I223" s="112" t="str">
        <f t="shared" ref="I223:AN223" si="550">IF(OR(I221=0,I221="***"),"",IF(I$43&lt;22.25,"",IF(I$43&gt;29,H223,SUM(H223,I221,-H221))))</f>
        <v/>
      </c>
      <c r="J223" s="113" t="str">
        <f t="shared" si="550"/>
        <v/>
      </c>
      <c r="K223" s="113" t="str">
        <f t="shared" si="550"/>
        <v/>
      </c>
      <c r="L223" s="113" t="str">
        <f t="shared" si="550"/>
        <v/>
      </c>
      <c r="M223" s="113" t="str">
        <f t="shared" si="550"/>
        <v/>
      </c>
      <c r="N223" s="113" t="str">
        <f t="shared" si="550"/>
        <v/>
      </c>
      <c r="O223" s="113" t="str">
        <f t="shared" si="550"/>
        <v/>
      </c>
      <c r="P223" s="113" t="str">
        <f t="shared" si="550"/>
        <v/>
      </c>
      <c r="Q223" s="113" t="str">
        <f t="shared" si="550"/>
        <v/>
      </c>
      <c r="R223" s="113" t="str">
        <f t="shared" si="550"/>
        <v/>
      </c>
      <c r="S223" s="113" t="str">
        <f t="shared" si="550"/>
        <v/>
      </c>
      <c r="T223" s="113" t="str">
        <f t="shared" si="550"/>
        <v/>
      </c>
      <c r="U223" s="113" t="str">
        <f t="shared" si="550"/>
        <v/>
      </c>
      <c r="V223" s="113" t="str">
        <f t="shared" si="550"/>
        <v/>
      </c>
      <c r="W223" s="113" t="str">
        <f t="shared" si="550"/>
        <v/>
      </c>
      <c r="X223" s="113" t="str">
        <f t="shared" si="550"/>
        <v/>
      </c>
      <c r="Y223" s="113" t="str">
        <f t="shared" si="550"/>
        <v/>
      </c>
      <c r="Z223" s="113" t="str">
        <f t="shared" si="550"/>
        <v/>
      </c>
      <c r="AA223" s="113" t="str">
        <f t="shared" si="550"/>
        <v/>
      </c>
      <c r="AB223" s="113" t="str">
        <f t="shared" si="550"/>
        <v/>
      </c>
      <c r="AC223" s="113" t="str">
        <f t="shared" si="550"/>
        <v/>
      </c>
      <c r="AD223" s="113" t="str">
        <f t="shared" si="550"/>
        <v/>
      </c>
      <c r="AE223" s="113" t="str">
        <f t="shared" si="550"/>
        <v/>
      </c>
      <c r="AF223" s="113" t="str">
        <f t="shared" si="550"/>
        <v/>
      </c>
      <c r="AG223" s="113" t="str">
        <f t="shared" si="550"/>
        <v/>
      </c>
      <c r="AH223" s="113" t="str">
        <f t="shared" si="550"/>
        <v/>
      </c>
      <c r="AI223" s="113" t="str">
        <f t="shared" si="550"/>
        <v/>
      </c>
      <c r="AJ223" s="113" t="str">
        <f t="shared" si="550"/>
        <v/>
      </c>
      <c r="AK223" s="113" t="str">
        <f t="shared" si="550"/>
        <v/>
      </c>
      <c r="AL223" s="113" t="str">
        <f t="shared" si="550"/>
        <v/>
      </c>
      <c r="AM223" s="113" t="str">
        <f t="shared" si="550"/>
        <v/>
      </c>
      <c r="AN223" s="113" t="str">
        <f t="shared" si="550"/>
        <v/>
      </c>
      <c r="AO223" s="113" t="str">
        <f t="shared" ref="AO223:BT223" si="551">IF(OR(AO221=0,AO221="***"),"",IF(AO$43&lt;22.25,"",IF(AO$43&gt;29,AN223,SUM(AN223,AO221,-AN221))))</f>
        <v/>
      </c>
      <c r="AP223" s="113" t="str">
        <f t="shared" si="551"/>
        <v/>
      </c>
      <c r="AQ223" s="113" t="str">
        <f t="shared" si="551"/>
        <v/>
      </c>
      <c r="AR223" s="113" t="str">
        <f t="shared" si="551"/>
        <v/>
      </c>
      <c r="AS223" s="113" t="str">
        <f t="shared" si="551"/>
        <v/>
      </c>
      <c r="AT223" s="113" t="str">
        <f t="shared" si="551"/>
        <v/>
      </c>
      <c r="AU223" s="113" t="str">
        <f t="shared" si="551"/>
        <v/>
      </c>
      <c r="AV223" s="113" t="str">
        <f t="shared" si="551"/>
        <v/>
      </c>
      <c r="AW223" s="113" t="str">
        <f t="shared" si="551"/>
        <v/>
      </c>
      <c r="AX223" s="113" t="str">
        <f t="shared" si="551"/>
        <v/>
      </c>
      <c r="AY223" s="113" t="str">
        <f t="shared" si="551"/>
        <v/>
      </c>
      <c r="AZ223" s="113" t="str">
        <f t="shared" si="551"/>
        <v/>
      </c>
      <c r="BA223" s="113" t="str">
        <f t="shared" si="551"/>
        <v/>
      </c>
      <c r="BB223" s="113" t="str">
        <f t="shared" si="551"/>
        <v/>
      </c>
      <c r="BC223" s="113" t="str">
        <f t="shared" si="551"/>
        <v/>
      </c>
      <c r="BD223" s="113" t="str">
        <f t="shared" si="551"/>
        <v/>
      </c>
      <c r="BE223" s="113" t="str">
        <f t="shared" si="551"/>
        <v/>
      </c>
      <c r="BF223" s="113" t="str">
        <f t="shared" si="551"/>
        <v/>
      </c>
      <c r="BG223" s="113" t="str">
        <f t="shared" si="551"/>
        <v/>
      </c>
      <c r="BH223" s="113" t="str">
        <f t="shared" si="551"/>
        <v/>
      </c>
      <c r="BI223" s="114" t="str">
        <f t="shared" si="551"/>
        <v/>
      </c>
      <c r="BJ223" s="113" t="str">
        <f t="shared" si="551"/>
        <v/>
      </c>
      <c r="BK223" s="113" t="str">
        <f t="shared" si="551"/>
        <v/>
      </c>
      <c r="BL223" s="113" t="str">
        <f t="shared" si="551"/>
        <v/>
      </c>
      <c r="BM223" s="113" t="str">
        <f t="shared" si="551"/>
        <v/>
      </c>
      <c r="BN223" s="113" t="str">
        <f t="shared" si="551"/>
        <v/>
      </c>
      <c r="BO223" s="113" t="str">
        <f t="shared" si="551"/>
        <v/>
      </c>
      <c r="BP223" s="113">
        <f t="shared" si="551"/>
        <v>0.25</v>
      </c>
      <c r="BQ223" s="113">
        <f t="shared" si="551"/>
        <v>0.5</v>
      </c>
      <c r="BR223" s="113">
        <f t="shared" si="551"/>
        <v>0.75</v>
      </c>
      <c r="BS223" s="113">
        <f t="shared" si="551"/>
        <v>1</v>
      </c>
      <c r="BT223" s="113">
        <f t="shared" si="551"/>
        <v>1.25</v>
      </c>
      <c r="BU223" s="113">
        <f t="shared" ref="BU223:DA223" si="552">IF(OR(BU221=0,BU221="***"),"",IF(BU$43&lt;22.25,"",IF(BU$43&gt;29,BT223,SUM(BT223,BU221,-BT221))))</f>
        <v>1.5</v>
      </c>
      <c r="BV223" s="113">
        <f t="shared" si="552"/>
        <v>1.75</v>
      </c>
      <c r="BW223" s="113">
        <f t="shared" si="552"/>
        <v>2</v>
      </c>
      <c r="BX223" s="113">
        <f t="shared" si="552"/>
        <v>2.25</v>
      </c>
      <c r="BY223" s="113">
        <f t="shared" si="552"/>
        <v>2.5</v>
      </c>
      <c r="BZ223" s="113">
        <f t="shared" si="552"/>
        <v>2.75</v>
      </c>
      <c r="CA223" s="113">
        <f t="shared" si="552"/>
        <v>3</v>
      </c>
      <c r="CB223" s="113">
        <f t="shared" si="552"/>
        <v>3</v>
      </c>
      <c r="CC223" s="113">
        <f t="shared" si="552"/>
        <v>3</v>
      </c>
      <c r="CD223" s="113">
        <f t="shared" si="552"/>
        <v>3.25</v>
      </c>
      <c r="CE223" s="113">
        <f t="shared" si="552"/>
        <v>3.5</v>
      </c>
      <c r="CF223" s="113">
        <f t="shared" si="552"/>
        <v>3.75</v>
      </c>
      <c r="CG223" s="113">
        <f t="shared" si="552"/>
        <v>4</v>
      </c>
      <c r="CH223" s="113">
        <f t="shared" si="552"/>
        <v>4.25</v>
      </c>
      <c r="CI223" s="113">
        <f t="shared" si="552"/>
        <v>4.5</v>
      </c>
      <c r="CJ223" s="113">
        <f t="shared" si="552"/>
        <v>4.75</v>
      </c>
      <c r="CK223" s="113">
        <f t="shared" si="552"/>
        <v>5</v>
      </c>
      <c r="CL223" s="113">
        <f t="shared" si="552"/>
        <v>5</v>
      </c>
      <c r="CM223" s="113">
        <f t="shared" si="552"/>
        <v>5</v>
      </c>
      <c r="CN223" s="113">
        <f t="shared" si="552"/>
        <v>5</v>
      </c>
      <c r="CO223" s="113">
        <f t="shared" si="552"/>
        <v>5</v>
      </c>
      <c r="CP223" s="113">
        <f t="shared" si="552"/>
        <v>5</v>
      </c>
      <c r="CQ223" s="113">
        <f t="shared" si="552"/>
        <v>5</v>
      </c>
      <c r="CR223" s="113">
        <f t="shared" si="552"/>
        <v>5</v>
      </c>
      <c r="CS223" s="113">
        <f t="shared" si="552"/>
        <v>5</v>
      </c>
      <c r="CT223" s="113">
        <f t="shared" si="552"/>
        <v>5</v>
      </c>
      <c r="CU223" s="113">
        <f t="shared" si="552"/>
        <v>5</v>
      </c>
      <c r="CV223" s="113">
        <f t="shared" si="552"/>
        <v>5</v>
      </c>
      <c r="CW223" s="113">
        <f t="shared" si="552"/>
        <v>5</v>
      </c>
      <c r="CX223" s="113">
        <f t="shared" si="552"/>
        <v>5</v>
      </c>
      <c r="CY223" s="113">
        <f t="shared" si="552"/>
        <v>5</v>
      </c>
      <c r="CZ223" s="113">
        <f t="shared" si="552"/>
        <v>5</v>
      </c>
      <c r="DA223" s="113">
        <f t="shared" si="552"/>
        <v>5</v>
      </c>
      <c r="DB223" s="115"/>
    </row>
    <row r="224" spans="2:106" ht="14.1" customHeight="1" thickTop="1">
      <c r="B224" s="61">
        <f>ROUND((DAY(D224)*24*60+HOUR(D224)*60+MINUTE(D224))/60,2)</f>
        <v>23.75</v>
      </c>
      <c r="C224" s="62">
        <f>ROUND((DAY(F224)*24*60+HOUR(F224)*60+MINUTE(F224))/60,2)</f>
        <v>32.5</v>
      </c>
      <c r="D224" s="63">
        <f>D221+TIME(0,15,0)</f>
        <v>0.98958333333333182</v>
      </c>
      <c r="E224" s="64" t="s">
        <v>96</v>
      </c>
      <c r="F224" s="65">
        <f>F221+TIME(0,15,0)</f>
        <v>1.3541666666666683</v>
      </c>
      <c r="G224" s="66" t="s">
        <v>43</v>
      </c>
      <c r="H224" s="67">
        <f t="shared" si="469"/>
        <v>178</v>
      </c>
      <c r="I224" s="71" t="str">
        <f t="shared" ref="I224:AN224" si="553">IF(I$43&lt;$B224,"***",IF(I$43=$B224,0,IF(I$42=1,H224,H224+0.25)))</f>
        <v>***</v>
      </c>
      <c r="J224" s="68" t="str">
        <f t="shared" si="553"/>
        <v>***</v>
      </c>
      <c r="K224" s="68" t="str">
        <f t="shared" si="553"/>
        <v>***</v>
      </c>
      <c r="L224" s="68" t="str">
        <f t="shared" si="553"/>
        <v>***</v>
      </c>
      <c r="M224" s="68" t="str">
        <f t="shared" si="553"/>
        <v>***</v>
      </c>
      <c r="N224" s="68" t="str">
        <f t="shared" si="553"/>
        <v>***</v>
      </c>
      <c r="O224" s="68" t="str">
        <f t="shared" si="553"/>
        <v>***</v>
      </c>
      <c r="P224" s="68" t="str">
        <f t="shared" si="553"/>
        <v>***</v>
      </c>
      <c r="Q224" s="68" t="str">
        <f t="shared" si="553"/>
        <v>***</v>
      </c>
      <c r="R224" s="68" t="str">
        <f t="shared" si="553"/>
        <v>***</v>
      </c>
      <c r="S224" s="68" t="str">
        <f t="shared" si="553"/>
        <v>***</v>
      </c>
      <c r="T224" s="68" t="str">
        <f t="shared" si="553"/>
        <v>***</v>
      </c>
      <c r="U224" s="68" t="str">
        <f t="shared" si="553"/>
        <v>***</v>
      </c>
      <c r="V224" s="68" t="str">
        <f t="shared" si="553"/>
        <v>***</v>
      </c>
      <c r="W224" s="68" t="str">
        <f t="shared" si="553"/>
        <v>***</v>
      </c>
      <c r="X224" s="68" t="str">
        <f t="shared" si="553"/>
        <v>***</v>
      </c>
      <c r="Y224" s="68" t="str">
        <f t="shared" si="553"/>
        <v>***</v>
      </c>
      <c r="Z224" s="68" t="str">
        <f t="shared" si="553"/>
        <v>***</v>
      </c>
      <c r="AA224" s="68" t="str">
        <f t="shared" si="553"/>
        <v>***</v>
      </c>
      <c r="AB224" s="68" t="str">
        <f t="shared" si="553"/>
        <v>***</v>
      </c>
      <c r="AC224" s="68" t="str">
        <f t="shared" si="553"/>
        <v>***</v>
      </c>
      <c r="AD224" s="68" t="str">
        <f t="shared" si="553"/>
        <v>***</v>
      </c>
      <c r="AE224" s="68" t="str">
        <f t="shared" si="553"/>
        <v>***</v>
      </c>
      <c r="AF224" s="68" t="str">
        <f t="shared" si="553"/>
        <v>***</v>
      </c>
      <c r="AG224" s="68" t="str">
        <f t="shared" si="553"/>
        <v>***</v>
      </c>
      <c r="AH224" s="68" t="str">
        <f t="shared" si="553"/>
        <v>***</v>
      </c>
      <c r="AI224" s="68" t="str">
        <f t="shared" si="553"/>
        <v>***</v>
      </c>
      <c r="AJ224" s="68" t="str">
        <f t="shared" si="553"/>
        <v>***</v>
      </c>
      <c r="AK224" s="68" t="str">
        <f t="shared" si="553"/>
        <v>***</v>
      </c>
      <c r="AL224" s="68" t="str">
        <f t="shared" si="553"/>
        <v>***</v>
      </c>
      <c r="AM224" s="68" t="str">
        <f t="shared" si="553"/>
        <v>***</v>
      </c>
      <c r="AN224" s="68" t="str">
        <f t="shared" si="553"/>
        <v>***</v>
      </c>
      <c r="AO224" s="68" t="str">
        <f t="shared" ref="AO224:BT224" si="554">IF(AO$43&lt;$B224,"***",IF(AO$43=$B224,0,IF(AO$42=1,AN224,AN224+0.25)))</f>
        <v>***</v>
      </c>
      <c r="AP224" s="68" t="str">
        <f t="shared" si="554"/>
        <v>***</v>
      </c>
      <c r="AQ224" s="68" t="str">
        <f t="shared" si="554"/>
        <v>***</v>
      </c>
      <c r="AR224" s="68" t="str">
        <f t="shared" si="554"/>
        <v>***</v>
      </c>
      <c r="AS224" s="68" t="str">
        <f t="shared" si="554"/>
        <v>***</v>
      </c>
      <c r="AT224" s="68" t="str">
        <f t="shared" si="554"/>
        <v>***</v>
      </c>
      <c r="AU224" s="68" t="str">
        <f t="shared" si="554"/>
        <v>***</v>
      </c>
      <c r="AV224" s="68" t="str">
        <f t="shared" si="554"/>
        <v>***</v>
      </c>
      <c r="AW224" s="68" t="str">
        <f t="shared" si="554"/>
        <v>***</v>
      </c>
      <c r="AX224" s="68" t="str">
        <f t="shared" si="554"/>
        <v>***</v>
      </c>
      <c r="AY224" s="68" t="str">
        <f t="shared" si="554"/>
        <v>***</v>
      </c>
      <c r="AZ224" s="68" t="str">
        <f t="shared" si="554"/>
        <v>***</v>
      </c>
      <c r="BA224" s="68" t="str">
        <f t="shared" si="554"/>
        <v>***</v>
      </c>
      <c r="BB224" s="68" t="str">
        <f t="shared" si="554"/>
        <v>***</v>
      </c>
      <c r="BC224" s="68" t="str">
        <f t="shared" si="554"/>
        <v>***</v>
      </c>
      <c r="BD224" s="68" t="str">
        <f t="shared" si="554"/>
        <v>***</v>
      </c>
      <c r="BE224" s="68" t="str">
        <f t="shared" si="554"/>
        <v>***</v>
      </c>
      <c r="BF224" s="68" t="str">
        <f t="shared" si="554"/>
        <v>***</v>
      </c>
      <c r="BG224" s="68" t="str">
        <f t="shared" si="554"/>
        <v>***</v>
      </c>
      <c r="BH224" s="68" t="str">
        <f t="shared" si="554"/>
        <v>***</v>
      </c>
      <c r="BI224" s="69" t="str">
        <f t="shared" si="554"/>
        <v>***</v>
      </c>
      <c r="BJ224" s="68" t="str">
        <f t="shared" si="554"/>
        <v>***</v>
      </c>
      <c r="BK224" s="68" t="str">
        <f t="shared" si="554"/>
        <v>***</v>
      </c>
      <c r="BL224" s="68" t="str">
        <f t="shared" si="554"/>
        <v>***</v>
      </c>
      <c r="BM224" s="68" t="str">
        <f t="shared" si="554"/>
        <v>***</v>
      </c>
      <c r="BN224" s="68" t="str">
        <f t="shared" si="554"/>
        <v>***</v>
      </c>
      <c r="BO224" s="68" t="str">
        <f t="shared" si="554"/>
        <v>***</v>
      </c>
      <c r="BP224" s="68">
        <f t="shared" si="554"/>
        <v>0</v>
      </c>
      <c r="BQ224" s="68">
        <f t="shared" si="554"/>
        <v>0.25</v>
      </c>
      <c r="BR224" s="68">
        <f t="shared" si="554"/>
        <v>0.5</v>
      </c>
      <c r="BS224" s="68">
        <f t="shared" si="554"/>
        <v>0.75</v>
      </c>
      <c r="BT224" s="68">
        <f t="shared" si="554"/>
        <v>1</v>
      </c>
      <c r="BU224" s="68">
        <f t="shared" ref="BU224:DA224" si="555">IF(BU$43&lt;$B224,"***",IF(BU$43=$B224,0,IF(BU$42=1,BT224,BT224+0.25)))</f>
        <v>1.25</v>
      </c>
      <c r="BV224" s="68">
        <f t="shared" si="555"/>
        <v>1.5</v>
      </c>
      <c r="BW224" s="68">
        <f t="shared" si="555"/>
        <v>1.75</v>
      </c>
      <c r="BX224" s="68">
        <f t="shared" si="555"/>
        <v>2</v>
      </c>
      <c r="BY224" s="68">
        <f t="shared" si="555"/>
        <v>2.25</v>
      </c>
      <c r="BZ224" s="68">
        <f t="shared" si="555"/>
        <v>2.5</v>
      </c>
      <c r="CA224" s="68">
        <f t="shared" si="555"/>
        <v>2.75</v>
      </c>
      <c r="CB224" s="68">
        <f t="shared" si="555"/>
        <v>2.75</v>
      </c>
      <c r="CC224" s="68">
        <f t="shared" si="555"/>
        <v>2.75</v>
      </c>
      <c r="CD224" s="68">
        <f t="shared" si="555"/>
        <v>3</v>
      </c>
      <c r="CE224" s="68">
        <f t="shared" si="555"/>
        <v>3.25</v>
      </c>
      <c r="CF224" s="68">
        <f t="shared" si="555"/>
        <v>3.5</v>
      </c>
      <c r="CG224" s="68">
        <f t="shared" si="555"/>
        <v>3.75</v>
      </c>
      <c r="CH224" s="68">
        <f t="shared" si="555"/>
        <v>4</v>
      </c>
      <c r="CI224" s="68">
        <f t="shared" si="555"/>
        <v>4.25</v>
      </c>
      <c r="CJ224" s="68">
        <f t="shared" si="555"/>
        <v>4.5</v>
      </c>
      <c r="CK224" s="68">
        <f t="shared" si="555"/>
        <v>4.75</v>
      </c>
      <c r="CL224" s="68">
        <f t="shared" si="555"/>
        <v>5</v>
      </c>
      <c r="CM224" s="68">
        <f t="shared" si="555"/>
        <v>5.25</v>
      </c>
      <c r="CN224" s="68">
        <f t="shared" si="555"/>
        <v>5.5</v>
      </c>
      <c r="CO224" s="68">
        <f t="shared" si="555"/>
        <v>5.75</v>
      </c>
      <c r="CP224" s="68">
        <f t="shared" si="555"/>
        <v>6</v>
      </c>
      <c r="CQ224" s="68">
        <f t="shared" si="555"/>
        <v>6.25</v>
      </c>
      <c r="CR224" s="68">
        <f t="shared" si="555"/>
        <v>6.5</v>
      </c>
      <c r="CS224" s="68">
        <f t="shared" si="555"/>
        <v>6.75</v>
      </c>
      <c r="CT224" s="68">
        <f t="shared" si="555"/>
        <v>7</v>
      </c>
      <c r="CU224" s="68">
        <f t="shared" si="555"/>
        <v>7.25</v>
      </c>
      <c r="CV224" s="68">
        <f t="shared" si="555"/>
        <v>7.5</v>
      </c>
      <c r="CW224" s="68">
        <f t="shared" si="555"/>
        <v>7.75</v>
      </c>
      <c r="CX224" s="68">
        <f t="shared" si="555"/>
        <v>8</v>
      </c>
      <c r="CY224" s="68">
        <f t="shared" si="555"/>
        <v>8.25</v>
      </c>
      <c r="CZ224" s="68">
        <f t="shared" si="555"/>
        <v>8.25</v>
      </c>
      <c r="DA224" s="68">
        <f t="shared" si="555"/>
        <v>8.25</v>
      </c>
      <c r="DB224" s="111"/>
    </row>
    <row r="225" spans="2:106" ht="14.1" customHeight="1">
      <c r="B225" s="31"/>
      <c r="C225" s="32"/>
      <c r="D225" s="33"/>
      <c r="E225" s="4"/>
      <c r="F225" s="34"/>
      <c r="G225" s="5" t="s">
        <v>32</v>
      </c>
      <c r="H225" s="35">
        <f t="shared" si="469"/>
        <v>179</v>
      </c>
      <c r="I225" s="54" t="str">
        <f t="shared" ref="I225:BT225" si="556">IF(I224="***","",IF(I224&gt;$G$45,INT((I224-$G$45)/0.25)*0.25,0))</f>
        <v/>
      </c>
      <c r="J225" s="30" t="str">
        <f t="shared" si="556"/>
        <v/>
      </c>
      <c r="K225" s="30" t="str">
        <f t="shared" si="556"/>
        <v/>
      </c>
      <c r="L225" s="30" t="str">
        <f t="shared" si="556"/>
        <v/>
      </c>
      <c r="M225" s="30" t="str">
        <f t="shared" si="556"/>
        <v/>
      </c>
      <c r="N225" s="30" t="str">
        <f t="shared" si="556"/>
        <v/>
      </c>
      <c r="O225" s="30" t="str">
        <f t="shared" si="556"/>
        <v/>
      </c>
      <c r="P225" s="30" t="str">
        <f t="shared" si="556"/>
        <v/>
      </c>
      <c r="Q225" s="30" t="str">
        <f t="shared" si="556"/>
        <v/>
      </c>
      <c r="R225" s="30" t="str">
        <f t="shared" si="556"/>
        <v/>
      </c>
      <c r="S225" s="30" t="str">
        <f t="shared" si="556"/>
        <v/>
      </c>
      <c r="T225" s="30" t="str">
        <f t="shared" si="556"/>
        <v/>
      </c>
      <c r="U225" s="30" t="str">
        <f t="shared" si="556"/>
        <v/>
      </c>
      <c r="V225" s="30" t="str">
        <f t="shared" si="556"/>
        <v/>
      </c>
      <c r="W225" s="30" t="str">
        <f t="shared" si="556"/>
        <v/>
      </c>
      <c r="X225" s="30" t="str">
        <f t="shared" si="556"/>
        <v/>
      </c>
      <c r="Y225" s="30" t="str">
        <f t="shared" si="556"/>
        <v/>
      </c>
      <c r="Z225" s="30" t="str">
        <f t="shared" si="556"/>
        <v/>
      </c>
      <c r="AA225" s="30" t="str">
        <f t="shared" si="556"/>
        <v/>
      </c>
      <c r="AB225" s="30" t="str">
        <f t="shared" si="556"/>
        <v/>
      </c>
      <c r="AC225" s="30" t="str">
        <f t="shared" si="556"/>
        <v/>
      </c>
      <c r="AD225" s="30" t="str">
        <f t="shared" si="556"/>
        <v/>
      </c>
      <c r="AE225" s="30" t="str">
        <f t="shared" si="556"/>
        <v/>
      </c>
      <c r="AF225" s="30" t="str">
        <f t="shared" si="556"/>
        <v/>
      </c>
      <c r="AG225" s="30" t="str">
        <f t="shared" si="556"/>
        <v/>
      </c>
      <c r="AH225" s="30" t="str">
        <f t="shared" si="556"/>
        <v/>
      </c>
      <c r="AI225" s="30" t="str">
        <f t="shared" si="556"/>
        <v/>
      </c>
      <c r="AJ225" s="30" t="str">
        <f t="shared" si="556"/>
        <v/>
      </c>
      <c r="AK225" s="30" t="str">
        <f t="shared" si="556"/>
        <v/>
      </c>
      <c r="AL225" s="30" t="str">
        <f t="shared" si="556"/>
        <v/>
      </c>
      <c r="AM225" s="30" t="str">
        <f t="shared" si="556"/>
        <v/>
      </c>
      <c r="AN225" s="30" t="str">
        <f t="shared" si="556"/>
        <v/>
      </c>
      <c r="AO225" s="30" t="str">
        <f t="shared" si="556"/>
        <v/>
      </c>
      <c r="AP225" s="30" t="str">
        <f t="shared" si="556"/>
        <v/>
      </c>
      <c r="AQ225" s="30" t="str">
        <f t="shared" si="556"/>
        <v/>
      </c>
      <c r="AR225" s="30" t="str">
        <f t="shared" si="556"/>
        <v/>
      </c>
      <c r="AS225" s="30" t="str">
        <f t="shared" si="556"/>
        <v/>
      </c>
      <c r="AT225" s="30" t="str">
        <f t="shared" si="556"/>
        <v/>
      </c>
      <c r="AU225" s="30" t="str">
        <f t="shared" si="556"/>
        <v/>
      </c>
      <c r="AV225" s="30" t="str">
        <f t="shared" si="556"/>
        <v/>
      </c>
      <c r="AW225" s="30" t="str">
        <f t="shared" si="556"/>
        <v/>
      </c>
      <c r="AX225" s="30" t="str">
        <f t="shared" si="556"/>
        <v/>
      </c>
      <c r="AY225" s="30" t="str">
        <f t="shared" si="556"/>
        <v/>
      </c>
      <c r="AZ225" s="30" t="str">
        <f t="shared" si="556"/>
        <v/>
      </c>
      <c r="BA225" s="30" t="str">
        <f t="shared" si="556"/>
        <v/>
      </c>
      <c r="BB225" s="30" t="str">
        <f t="shared" si="556"/>
        <v/>
      </c>
      <c r="BC225" s="30" t="str">
        <f t="shared" si="556"/>
        <v/>
      </c>
      <c r="BD225" s="30" t="str">
        <f t="shared" si="556"/>
        <v/>
      </c>
      <c r="BE225" s="30" t="str">
        <f t="shared" si="556"/>
        <v/>
      </c>
      <c r="BF225" s="30" t="str">
        <f t="shared" si="556"/>
        <v/>
      </c>
      <c r="BG225" s="30" t="str">
        <f t="shared" si="556"/>
        <v/>
      </c>
      <c r="BH225" s="30" t="str">
        <f t="shared" si="556"/>
        <v/>
      </c>
      <c r="BI225" s="45" t="str">
        <f t="shared" si="556"/>
        <v/>
      </c>
      <c r="BJ225" s="30" t="str">
        <f t="shared" si="556"/>
        <v/>
      </c>
      <c r="BK225" s="30" t="str">
        <f t="shared" si="556"/>
        <v/>
      </c>
      <c r="BL225" s="30" t="str">
        <f t="shared" si="556"/>
        <v/>
      </c>
      <c r="BM225" s="30" t="str">
        <f t="shared" si="556"/>
        <v/>
      </c>
      <c r="BN225" s="30" t="str">
        <f t="shared" si="556"/>
        <v/>
      </c>
      <c r="BO225" s="30" t="str">
        <f t="shared" si="556"/>
        <v/>
      </c>
      <c r="BP225" s="30">
        <f t="shared" si="556"/>
        <v>0</v>
      </c>
      <c r="BQ225" s="30">
        <f t="shared" si="556"/>
        <v>0</v>
      </c>
      <c r="BR225" s="30">
        <f t="shared" si="556"/>
        <v>0</v>
      </c>
      <c r="BS225" s="30">
        <f t="shared" si="556"/>
        <v>0</v>
      </c>
      <c r="BT225" s="30">
        <f t="shared" si="556"/>
        <v>0</v>
      </c>
      <c r="BU225" s="30">
        <f t="shared" ref="BU225:CZ225" si="557">IF(BU224="***","",IF(BU224&gt;$G$45,INT((BU224-$G$45)/0.25)*0.25,0))</f>
        <v>0</v>
      </c>
      <c r="BV225" s="30">
        <f t="shared" si="557"/>
        <v>0</v>
      </c>
      <c r="BW225" s="30">
        <f t="shared" si="557"/>
        <v>0</v>
      </c>
      <c r="BX225" s="30">
        <f t="shared" si="557"/>
        <v>0</v>
      </c>
      <c r="BY225" s="30">
        <f t="shared" si="557"/>
        <v>0</v>
      </c>
      <c r="BZ225" s="30">
        <f t="shared" si="557"/>
        <v>0</v>
      </c>
      <c r="CA225" s="30">
        <f t="shared" si="557"/>
        <v>0</v>
      </c>
      <c r="CB225" s="30">
        <f t="shared" si="557"/>
        <v>0</v>
      </c>
      <c r="CC225" s="30">
        <f t="shared" si="557"/>
        <v>0</v>
      </c>
      <c r="CD225" s="30">
        <f t="shared" si="557"/>
        <v>0</v>
      </c>
      <c r="CE225" s="30">
        <f t="shared" si="557"/>
        <v>0</v>
      </c>
      <c r="CF225" s="30">
        <f t="shared" si="557"/>
        <v>0</v>
      </c>
      <c r="CG225" s="30">
        <f t="shared" si="557"/>
        <v>0</v>
      </c>
      <c r="CH225" s="30">
        <f t="shared" si="557"/>
        <v>0</v>
      </c>
      <c r="CI225" s="30">
        <f t="shared" si="557"/>
        <v>0</v>
      </c>
      <c r="CJ225" s="30">
        <f t="shared" si="557"/>
        <v>0</v>
      </c>
      <c r="CK225" s="30">
        <f t="shared" si="557"/>
        <v>0</v>
      </c>
      <c r="CL225" s="30">
        <f t="shared" si="557"/>
        <v>0</v>
      </c>
      <c r="CM225" s="30">
        <f t="shared" si="557"/>
        <v>0</v>
      </c>
      <c r="CN225" s="30">
        <f t="shared" si="557"/>
        <v>0</v>
      </c>
      <c r="CO225" s="30">
        <f t="shared" si="557"/>
        <v>0</v>
      </c>
      <c r="CP225" s="30">
        <f t="shared" si="557"/>
        <v>0</v>
      </c>
      <c r="CQ225" s="30">
        <f t="shared" si="557"/>
        <v>0</v>
      </c>
      <c r="CR225" s="30">
        <f t="shared" si="557"/>
        <v>0</v>
      </c>
      <c r="CS225" s="30">
        <f t="shared" si="557"/>
        <v>0</v>
      </c>
      <c r="CT225" s="30">
        <f t="shared" si="557"/>
        <v>0</v>
      </c>
      <c r="CU225" s="30">
        <f t="shared" si="557"/>
        <v>0</v>
      </c>
      <c r="CV225" s="30">
        <f t="shared" si="557"/>
        <v>0</v>
      </c>
      <c r="CW225" s="30">
        <f t="shared" si="557"/>
        <v>0</v>
      </c>
      <c r="CX225" s="30">
        <f t="shared" si="557"/>
        <v>0.25</v>
      </c>
      <c r="CY225" s="30">
        <f t="shared" si="557"/>
        <v>0.5</v>
      </c>
      <c r="CZ225" s="30">
        <f t="shared" si="557"/>
        <v>0.5</v>
      </c>
      <c r="DA225" s="30">
        <f>IF(DA224="***","",IF(DA224&gt;$G$45,INT((DA224-$G$45)/0.25)*0.25,0))</f>
        <v>0.5</v>
      </c>
      <c r="DB225" s="109"/>
    </row>
    <row r="226" spans="2:106" ht="14.1" customHeight="1" thickBot="1">
      <c r="B226" s="46"/>
      <c r="C226" s="47"/>
      <c r="D226" s="48"/>
      <c r="E226" s="49"/>
      <c r="F226" s="50"/>
      <c r="G226" s="72" t="s">
        <v>33</v>
      </c>
      <c r="H226" s="73">
        <f t="shared" si="469"/>
        <v>180</v>
      </c>
      <c r="I226" s="112" t="str">
        <f t="shared" ref="I226:AN226" si="558">IF(OR(I224=0,I224="***"),"",IF(I$43&lt;22.25,"",IF(I$43&gt;29,H226,SUM(H226,I224,-H224))))</f>
        <v/>
      </c>
      <c r="J226" s="113" t="str">
        <f t="shared" si="558"/>
        <v/>
      </c>
      <c r="K226" s="113" t="str">
        <f t="shared" si="558"/>
        <v/>
      </c>
      <c r="L226" s="113" t="str">
        <f t="shared" si="558"/>
        <v/>
      </c>
      <c r="M226" s="113" t="str">
        <f t="shared" si="558"/>
        <v/>
      </c>
      <c r="N226" s="113" t="str">
        <f t="shared" si="558"/>
        <v/>
      </c>
      <c r="O226" s="113" t="str">
        <f t="shared" si="558"/>
        <v/>
      </c>
      <c r="P226" s="113" t="str">
        <f t="shared" si="558"/>
        <v/>
      </c>
      <c r="Q226" s="113" t="str">
        <f t="shared" si="558"/>
        <v/>
      </c>
      <c r="R226" s="113" t="str">
        <f t="shared" si="558"/>
        <v/>
      </c>
      <c r="S226" s="113" t="str">
        <f t="shared" si="558"/>
        <v/>
      </c>
      <c r="T226" s="113" t="str">
        <f t="shared" si="558"/>
        <v/>
      </c>
      <c r="U226" s="113" t="str">
        <f t="shared" si="558"/>
        <v/>
      </c>
      <c r="V226" s="113" t="str">
        <f t="shared" si="558"/>
        <v/>
      </c>
      <c r="W226" s="113" t="str">
        <f t="shared" si="558"/>
        <v/>
      </c>
      <c r="X226" s="113" t="str">
        <f t="shared" si="558"/>
        <v/>
      </c>
      <c r="Y226" s="113" t="str">
        <f t="shared" si="558"/>
        <v/>
      </c>
      <c r="Z226" s="113" t="str">
        <f t="shared" si="558"/>
        <v/>
      </c>
      <c r="AA226" s="113" t="str">
        <f t="shared" si="558"/>
        <v/>
      </c>
      <c r="AB226" s="113" t="str">
        <f t="shared" si="558"/>
        <v/>
      </c>
      <c r="AC226" s="113" t="str">
        <f t="shared" si="558"/>
        <v/>
      </c>
      <c r="AD226" s="113" t="str">
        <f t="shared" si="558"/>
        <v/>
      </c>
      <c r="AE226" s="113" t="str">
        <f t="shared" si="558"/>
        <v/>
      </c>
      <c r="AF226" s="113" t="str">
        <f t="shared" si="558"/>
        <v/>
      </c>
      <c r="AG226" s="113" t="str">
        <f t="shared" si="558"/>
        <v/>
      </c>
      <c r="AH226" s="113" t="str">
        <f t="shared" si="558"/>
        <v/>
      </c>
      <c r="AI226" s="113" t="str">
        <f t="shared" si="558"/>
        <v/>
      </c>
      <c r="AJ226" s="113" t="str">
        <f t="shared" si="558"/>
        <v/>
      </c>
      <c r="AK226" s="113" t="str">
        <f t="shared" si="558"/>
        <v/>
      </c>
      <c r="AL226" s="113" t="str">
        <f t="shared" si="558"/>
        <v/>
      </c>
      <c r="AM226" s="113" t="str">
        <f t="shared" si="558"/>
        <v/>
      </c>
      <c r="AN226" s="113" t="str">
        <f t="shared" si="558"/>
        <v/>
      </c>
      <c r="AO226" s="113" t="str">
        <f t="shared" ref="AO226:BT226" si="559">IF(OR(AO224=0,AO224="***"),"",IF(AO$43&lt;22.25,"",IF(AO$43&gt;29,AN226,SUM(AN226,AO224,-AN224))))</f>
        <v/>
      </c>
      <c r="AP226" s="113" t="str">
        <f t="shared" si="559"/>
        <v/>
      </c>
      <c r="AQ226" s="113" t="str">
        <f t="shared" si="559"/>
        <v/>
      </c>
      <c r="AR226" s="113" t="str">
        <f t="shared" si="559"/>
        <v/>
      </c>
      <c r="AS226" s="113" t="str">
        <f t="shared" si="559"/>
        <v/>
      </c>
      <c r="AT226" s="113" t="str">
        <f t="shared" si="559"/>
        <v/>
      </c>
      <c r="AU226" s="113" t="str">
        <f t="shared" si="559"/>
        <v/>
      </c>
      <c r="AV226" s="113" t="str">
        <f t="shared" si="559"/>
        <v/>
      </c>
      <c r="AW226" s="113" t="str">
        <f t="shared" si="559"/>
        <v/>
      </c>
      <c r="AX226" s="113" t="str">
        <f t="shared" si="559"/>
        <v/>
      </c>
      <c r="AY226" s="113" t="str">
        <f t="shared" si="559"/>
        <v/>
      </c>
      <c r="AZ226" s="113" t="str">
        <f t="shared" si="559"/>
        <v/>
      </c>
      <c r="BA226" s="113" t="str">
        <f t="shared" si="559"/>
        <v/>
      </c>
      <c r="BB226" s="113" t="str">
        <f t="shared" si="559"/>
        <v/>
      </c>
      <c r="BC226" s="113" t="str">
        <f t="shared" si="559"/>
        <v/>
      </c>
      <c r="BD226" s="113" t="str">
        <f t="shared" si="559"/>
        <v/>
      </c>
      <c r="BE226" s="113" t="str">
        <f t="shared" si="559"/>
        <v/>
      </c>
      <c r="BF226" s="113" t="str">
        <f t="shared" si="559"/>
        <v/>
      </c>
      <c r="BG226" s="113" t="str">
        <f t="shared" si="559"/>
        <v/>
      </c>
      <c r="BH226" s="113" t="str">
        <f t="shared" si="559"/>
        <v/>
      </c>
      <c r="BI226" s="114" t="str">
        <f t="shared" si="559"/>
        <v/>
      </c>
      <c r="BJ226" s="113" t="str">
        <f t="shared" si="559"/>
        <v/>
      </c>
      <c r="BK226" s="113" t="str">
        <f t="shared" si="559"/>
        <v/>
      </c>
      <c r="BL226" s="113" t="str">
        <f t="shared" si="559"/>
        <v/>
      </c>
      <c r="BM226" s="113" t="str">
        <f t="shared" si="559"/>
        <v/>
      </c>
      <c r="BN226" s="113" t="str">
        <f t="shared" si="559"/>
        <v/>
      </c>
      <c r="BO226" s="113" t="str">
        <f t="shared" si="559"/>
        <v/>
      </c>
      <c r="BP226" s="113" t="str">
        <f t="shared" si="559"/>
        <v/>
      </c>
      <c r="BQ226" s="113">
        <f t="shared" si="559"/>
        <v>0.25</v>
      </c>
      <c r="BR226" s="113">
        <f t="shared" si="559"/>
        <v>0.5</v>
      </c>
      <c r="BS226" s="113">
        <f t="shared" si="559"/>
        <v>0.75</v>
      </c>
      <c r="BT226" s="113">
        <f t="shared" si="559"/>
        <v>1</v>
      </c>
      <c r="BU226" s="113">
        <f t="shared" ref="BU226:DA226" si="560">IF(OR(BU224=0,BU224="***"),"",IF(BU$43&lt;22.25,"",IF(BU$43&gt;29,BT226,SUM(BT226,BU224,-BT224))))</f>
        <v>1.25</v>
      </c>
      <c r="BV226" s="113">
        <f t="shared" si="560"/>
        <v>1.5</v>
      </c>
      <c r="BW226" s="113">
        <f t="shared" si="560"/>
        <v>1.75</v>
      </c>
      <c r="BX226" s="113">
        <f t="shared" si="560"/>
        <v>2</v>
      </c>
      <c r="BY226" s="113">
        <f t="shared" si="560"/>
        <v>2.25</v>
      </c>
      <c r="BZ226" s="113">
        <f t="shared" si="560"/>
        <v>2.5</v>
      </c>
      <c r="CA226" s="113">
        <f t="shared" si="560"/>
        <v>2.75</v>
      </c>
      <c r="CB226" s="113">
        <f t="shared" si="560"/>
        <v>2.75</v>
      </c>
      <c r="CC226" s="113">
        <f t="shared" si="560"/>
        <v>2.75</v>
      </c>
      <c r="CD226" s="113">
        <f t="shared" si="560"/>
        <v>3</v>
      </c>
      <c r="CE226" s="113">
        <f t="shared" si="560"/>
        <v>3.25</v>
      </c>
      <c r="CF226" s="113">
        <f t="shared" si="560"/>
        <v>3.5</v>
      </c>
      <c r="CG226" s="113">
        <f t="shared" si="560"/>
        <v>3.75</v>
      </c>
      <c r="CH226" s="113">
        <f t="shared" si="560"/>
        <v>4</v>
      </c>
      <c r="CI226" s="113">
        <f t="shared" si="560"/>
        <v>4.25</v>
      </c>
      <c r="CJ226" s="113">
        <f t="shared" si="560"/>
        <v>4.5</v>
      </c>
      <c r="CK226" s="113">
        <f t="shared" si="560"/>
        <v>4.75</v>
      </c>
      <c r="CL226" s="113">
        <f t="shared" si="560"/>
        <v>4.75</v>
      </c>
      <c r="CM226" s="113">
        <f t="shared" si="560"/>
        <v>4.75</v>
      </c>
      <c r="CN226" s="113">
        <f t="shared" si="560"/>
        <v>4.75</v>
      </c>
      <c r="CO226" s="113">
        <f t="shared" si="560"/>
        <v>4.75</v>
      </c>
      <c r="CP226" s="113">
        <f t="shared" si="560"/>
        <v>4.75</v>
      </c>
      <c r="CQ226" s="113">
        <f t="shared" si="560"/>
        <v>4.75</v>
      </c>
      <c r="CR226" s="113">
        <f t="shared" si="560"/>
        <v>4.75</v>
      </c>
      <c r="CS226" s="113">
        <f t="shared" si="560"/>
        <v>4.75</v>
      </c>
      <c r="CT226" s="113">
        <f t="shared" si="560"/>
        <v>4.75</v>
      </c>
      <c r="CU226" s="113">
        <f t="shared" si="560"/>
        <v>4.75</v>
      </c>
      <c r="CV226" s="113">
        <f t="shared" si="560"/>
        <v>4.75</v>
      </c>
      <c r="CW226" s="113">
        <f t="shared" si="560"/>
        <v>4.75</v>
      </c>
      <c r="CX226" s="113">
        <f t="shared" si="560"/>
        <v>4.75</v>
      </c>
      <c r="CY226" s="113">
        <f t="shared" si="560"/>
        <v>4.75</v>
      </c>
      <c r="CZ226" s="113">
        <f t="shared" si="560"/>
        <v>4.75</v>
      </c>
      <c r="DA226" s="113">
        <f t="shared" si="560"/>
        <v>4.75</v>
      </c>
      <c r="DB226" s="115"/>
    </row>
    <row r="227" spans="2:106" ht="14.1" customHeight="1" thickTop="1">
      <c r="B227" s="61">
        <f>ROUND((DAY(D227)*24*60+HOUR(D227)*60+MINUTE(D227))/60,2)</f>
        <v>24</v>
      </c>
      <c r="C227" s="62">
        <f>ROUND((DAY(F227)*24*60+HOUR(F227)*60+MINUTE(F227))/60,2)</f>
        <v>32.75</v>
      </c>
      <c r="D227" s="63">
        <f>D224+TIME(0,15,0)</f>
        <v>0.99999999999999845</v>
      </c>
      <c r="E227" s="64" t="s">
        <v>96</v>
      </c>
      <c r="F227" s="65">
        <f>F224+TIME(0,15,0)</f>
        <v>1.364583333333335</v>
      </c>
      <c r="G227" s="66" t="s">
        <v>43</v>
      </c>
      <c r="H227" s="67">
        <f t="shared" si="469"/>
        <v>181</v>
      </c>
      <c r="I227" s="71" t="str">
        <f t="shared" ref="I227:AN227" si="561">IF(I$43&lt;$B227,"***",IF(I$43=$B227,0,IF(I$42=1,H227,H227+0.25)))</f>
        <v>***</v>
      </c>
      <c r="J227" s="68" t="str">
        <f t="shared" si="561"/>
        <v>***</v>
      </c>
      <c r="K227" s="68" t="str">
        <f t="shared" si="561"/>
        <v>***</v>
      </c>
      <c r="L227" s="68" t="str">
        <f t="shared" si="561"/>
        <v>***</v>
      </c>
      <c r="M227" s="68" t="str">
        <f t="shared" si="561"/>
        <v>***</v>
      </c>
      <c r="N227" s="68" t="str">
        <f t="shared" si="561"/>
        <v>***</v>
      </c>
      <c r="O227" s="68" t="str">
        <f t="shared" si="561"/>
        <v>***</v>
      </c>
      <c r="P227" s="68" t="str">
        <f t="shared" si="561"/>
        <v>***</v>
      </c>
      <c r="Q227" s="68" t="str">
        <f t="shared" si="561"/>
        <v>***</v>
      </c>
      <c r="R227" s="68" t="str">
        <f t="shared" si="561"/>
        <v>***</v>
      </c>
      <c r="S227" s="68" t="str">
        <f t="shared" si="561"/>
        <v>***</v>
      </c>
      <c r="T227" s="68" t="str">
        <f t="shared" si="561"/>
        <v>***</v>
      </c>
      <c r="U227" s="68" t="str">
        <f t="shared" si="561"/>
        <v>***</v>
      </c>
      <c r="V227" s="68" t="str">
        <f t="shared" si="561"/>
        <v>***</v>
      </c>
      <c r="W227" s="68" t="str">
        <f t="shared" si="561"/>
        <v>***</v>
      </c>
      <c r="X227" s="68" t="str">
        <f t="shared" si="561"/>
        <v>***</v>
      </c>
      <c r="Y227" s="68" t="str">
        <f t="shared" si="561"/>
        <v>***</v>
      </c>
      <c r="Z227" s="68" t="str">
        <f t="shared" si="561"/>
        <v>***</v>
      </c>
      <c r="AA227" s="68" t="str">
        <f t="shared" si="561"/>
        <v>***</v>
      </c>
      <c r="AB227" s="68" t="str">
        <f t="shared" si="561"/>
        <v>***</v>
      </c>
      <c r="AC227" s="68" t="str">
        <f t="shared" si="561"/>
        <v>***</v>
      </c>
      <c r="AD227" s="68" t="str">
        <f t="shared" si="561"/>
        <v>***</v>
      </c>
      <c r="AE227" s="68" t="str">
        <f t="shared" si="561"/>
        <v>***</v>
      </c>
      <c r="AF227" s="68" t="str">
        <f t="shared" si="561"/>
        <v>***</v>
      </c>
      <c r="AG227" s="68" t="str">
        <f t="shared" si="561"/>
        <v>***</v>
      </c>
      <c r="AH227" s="68" t="str">
        <f t="shared" si="561"/>
        <v>***</v>
      </c>
      <c r="AI227" s="68" t="str">
        <f t="shared" si="561"/>
        <v>***</v>
      </c>
      <c r="AJ227" s="68" t="str">
        <f t="shared" si="561"/>
        <v>***</v>
      </c>
      <c r="AK227" s="68" t="str">
        <f t="shared" si="561"/>
        <v>***</v>
      </c>
      <c r="AL227" s="68" t="str">
        <f t="shared" si="561"/>
        <v>***</v>
      </c>
      <c r="AM227" s="68" t="str">
        <f t="shared" si="561"/>
        <v>***</v>
      </c>
      <c r="AN227" s="68" t="str">
        <f t="shared" si="561"/>
        <v>***</v>
      </c>
      <c r="AO227" s="68" t="str">
        <f t="shared" ref="AO227:BT227" si="562">IF(AO$43&lt;$B227,"***",IF(AO$43=$B227,0,IF(AO$42=1,AN227,AN227+0.25)))</f>
        <v>***</v>
      </c>
      <c r="AP227" s="68" t="str">
        <f t="shared" si="562"/>
        <v>***</v>
      </c>
      <c r="AQ227" s="68" t="str">
        <f t="shared" si="562"/>
        <v>***</v>
      </c>
      <c r="AR227" s="68" t="str">
        <f t="shared" si="562"/>
        <v>***</v>
      </c>
      <c r="AS227" s="68" t="str">
        <f t="shared" si="562"/>
        <v>***</v>
      </c>
      <c r="AT227" s="68" t="str">
        <f t="shared" si="562"/>
        <v>***</v>
      </c>
      <c r="AU227" s="68" t="str">
        <f t="shared" si="562"/>
        <v>***</v>
      </c>
      <c r="AV227" s="68" t="str">
        <f t="shared" si="562"/>
        <v>***</v>
      </c>
      <c r="AW227" s="68" t="str">
        <f t="shared" si="562"/>
        <v>***</v>
      </c>
      <c r="AX227" s="68" t="str">
        <f t="shared" si="562"/>
        <v>***</v>
      </c>
      <c r="AY227" s="68" t="str">
        <f t="shared" si="562"/>
        <v>***</v>
      </c>
      <c r="AZ227" s="68" t="str">
        <f t="shared" si="562"/>
        <v>***</v>
      </c>
      <c r="BA227" s="68" t="str">
        <f t="shared" si="562"/>
        <v>***</v>
      </c>
      <c r="BB227" s="68" t="str">
        <f t="shared" si="562"/>
        <v>***</v>
      </c>
      <c r="BC227" s="68" t="str">
        <f t="shared" si="562"/>
        <v>***</v>
      </c>
      <c r="BD227" s="68" t="str">
        <f t="shared" si="562"/>
        <v>***</v>
      </c>
      <c r="BE227" s="68" t="str">
        <f t="shared" si="562"/>
        <v>***</v>
      </c>
      <c r="BF227" s="68" t="str">
        <f t="shared" si="562"/>
        <v>***</v>
      </c>
      <c r="BG227" s="68" t="str">
        <f t="shared" si="562"/>
        <v>***</v>
      </c>
      <c r="BH227" s="68" t="str">
        <f t="shared" si="562"/>
        <v>***</v>
      </c>
      <c r="BI227" s="69" t="str">
        <f t="shared" si="562"/>
        <v>***</v>
      </c>
      <c r="BJ227" s="68" t="str">
        <f t="shared" si="562"/>
        <v>***</v>
      </c>
      <c r="BK227" s="68" t="str">
        <f t="shared" si="562"/>
        <v>***</v>
      </c>
      <c r="BL227" s="68" t="str">
        <f t="shared" si="562"/>
        <v>***</v>
      </c>
      <c r="BM227" s="68" t="str">
        <f t="shared" si="562"/>
        <v>***</v>
      </c>
      <c r="BN227" s="68" t="str">
        <f t="shared" si="562"/>
        <v>***</v>
      </c>
      <c r="BO227" s="68" t="str">
        <f t="shared" si="562"/>
        <v>***</v>
      </c>
      <c r="BP227" s="68" t="str">
        <f t="shared" si="562"/>
        <v>***</v>
      </c>
      <c r="BQ227" s="68">
        <f t="shared" si="562"/>
        <v>0</v>
      </c>
      <c r="BR227" s="68">
        <f t="shared" si="562"/>
        <v>0.25</v>
      </c>
      <c r="BS227" s="68">
        <f t="shared" si="562"/>
        <v>0.5</v>
      </c>
      <c r="BT227" s="68">
        <f t="shared" si="562"/>
        <v>0.75</v>
      </c>
      <c r="BU227" s="68">
        <f t="shared" ref="BU227:DA227" si="563">IF(BU$43&lt;$B227,"***",IF(BU$43=$B227,0,IF(BU$42=1,BT227,BT227+0.25)))</f>
        <v>1</v>
      </c>
      <c r="BV227" s="68">
        <f t="shared" si="563"/>
        <v>1.25</v>
      </c>
      <c r="BW227" s="68">
        <f t="shared" si="563"/>
        <v>1.5</v>
      </c>
      <c r="BX227" s="68">
        <f t="shared" si="563"/>
        <v>1.75</v>
      </c>
      <c r="BY227" s="68">
        <f t="shared" si="563"/>
        <v>2</v>
      </c>
      <c r="BZ227" s="68">
        <f t="shared" si="563"/>
        <v>2.25</v>
      </c>
      <c r="CA227" s="68">
        <f t="shared" si="563"/>
        <v>2.5</v>
      </c>
      <c r="CB227" s="68">
        <f t="shared" si="563"/>
        <v>2.5</v>
      </c>
      <c r="CC227" s="68">
        <f t="shared" si="563"/>
        <v>2.5</v>
      </c>
      <c r="CD227" s="68">
        <f t="shared" si="563"/>
        <v>2.75</v>
      </c>
      <c r="CE227" s="68">
        <f t="shared" si="563"/>
        <v>3</v>
      </c>
      <c r="CF227" s="68">
        <f t="shared" si="563"/>
        <v>3.25</v>
      </c>
      <c r="CG227" s="68">
        <f t="shared" si="563"/>
        <v>3.5</v>
      </c>
      <c r="CH227" s="68">
        <f t="shared" si="563"/>
        <v>3.75</v>
      </c>
      <c r="CI227" s="68">
        <f t="shared" si="563"/>
        <v>4</v>
      </c>
      <c r="CJ227" s="68">
        <f t="shared" si="563"/>
        <v>4.25</v>
      </c>
      <c r="CK227" s="68">
        <f t="shared" si="563"/>
        <v>4.5</v>
      </c>
      <c r="CL227" s="68">
        <f t="shared" si="563"/>
        <v>4.75</v>
      </c>
      <c r="CM227" s="68">
        <f t="shared" si="563"/>
        <v>5</v>
      </c>
      <c r="CN227" s="68">
        <f t="shared" si="563"/>
        <v>5.25</v>
      </c>
      <c r="CO227" s="68">
        <f t="shared" si="563"/>
        <v>5.5</v>
      </c>
      <c r="CP227" s="68">
        <f t="shared" si="563"/>
        <v>5.75</v>
      </c>
      <c r="CQ227" s="68">
        <f t="shared" si="563"/>
        <v>6</v>
      </c>
      <c r="CR227" s="68">
        <f t="shared" si="563"/>
        <v>6.25</v>
      </c>
      <c r="CS227" s="68">
        <f t="shared" si="563"/>
        <v>6.5</v>
      </c>
      <c r="CT227" s="68">
        <f t="shared" si="563"/>
        <v>6.75</v>
      </c>
      <c r="CU227" s="68">
        <f t="shared" si="563"/>
        <v>7</v>
      </c>
      <c r="CV227" s="68">
        <f t="shared" si="563"/>
        <v>7.25</v>
      </c>
      <c r="CW227" s="68">
        <f t="shared" si="563"/>
        <v>7.5</v>
      </c>
      <c r="CX227" s="68">
        <f t="shared" si="563"/>
        <v>7.75</v>
      </c>
      <c r="CY227" s="68">
        <f t="shared" si="563"/>
        <v>8</v>
      </c>
      <c r="CZ227" s="68">
        <f t="shared" si="563"/>
        <v>8</v>
      </c>
      <c r="DA227" s="68">
        <f t="shared" si="563"/>
        <v>8</v>
      </c>
      <c r="DB227" s="111"/>
    </row>
    <row r="228" spans="2:106" ht="14.1" customHeight="1">
      <c r="B228" s="31"/>
      <c r="C228" s="32"/>
      <c r="D228" s="33"/>
      <c r="E228" s="4"/>
      <c r="F228" s="34"/>
      <c r="G228" s="5" t="s">
        <v>32</v>
      </c>
      <c r="H228" s="35">
        <f t="shared" si="469"/>
        <v>182</v>
      </c>
      <c r="I228" s="54" t="str">
        <f t="shared" ref="I228:BT228" si="564">IF(I227="***","",IF(I227&gt;$G$45,INT((I227-$G$45)/0.25)*0.25,0))</f>
        <v/>
      </c>
      <c r="J228" s="30" t="str">
        <f t="shared" si="564"/>
        <v/>
      </c>
      <c r="K228" s="30" t="str">
        <f t="shared" si="564"/>
        <v/>
      </c>
      <c r="L228" s="30" t="str">
        <f t="shared" si="564"/>
        <v/>
      </c>
      <c r="M228" s="30" t="str">
        <f t="shared" si="564"/>
        <v/>
      </c>
      <c r="N228" s="30" t="str">
        <f t="shared" si="564"/>
        <v/>
      </c>
      <c r="O228" s="30" t="str">
        <f t="shared" si="564"/>
        <v/>
      </c>
      <c r="P228" s="30" t="str">
        <f t="shared" si="564"/>
        <v/>
      </c>
      <c r="Q228" s="30" t="str">
        <f t="shared" si="564"/>
        <v/>
      </c>
      <c r="R228" s="30" t="str">
        <f t="shared" si="564"/>
        <v/>
      </c>
      <c r="S228" s="30" t="str">
        <f t="shared" si="564"/>
        <v/>
      </c>
      <c r="T228" s="30" t="str">
        <f t="shared" si="564"/>
        <v/>
      </c>
      <c r="U228" s="30" t="str">
        <f t="shared" si="564"/>
        <v/>
      </c>
      <c r="V228" s="30" t="str">
        <f t="shared" si="564"/>
        <v/>
      </c>
      <c r="W228" s="30" t="str">
        <f t="shared" si="564"/>
        <v/>
      </c>
      <c r="X228" s="30" t="str">
        <f t="shared" si="564"/>
        <v/>
      </c>
      <c r="Y228" s="30" t="str">
        <f t="shared" si="564"/>
        <v/>
      </c>
      <c r="Z228" s="30" t="str">
        <f t="shared" si="564"/>
        <v/>
      </c>
      <c r="AA228" s="30" t="str">
        <f t="shared" si="564"/>
        <v/>
      </c>
      <c r="AB228" s="30" t="str">
        <f t="shared" si="564"/>
        <v/>
      </c>
      <c r="AC228" s="30" t="str">
        <f t="shared" si="564"/>
        <v/>
      </c>
      <c r="AD228" s="30" t="str">
        <f t="shared" si="564"/>
        <v/>
      </c>
      <c r="AE228" s="30" t="str">
        <f t="shared" si="564"/>
        <v/>
      </c>
      <c r="AF228" s="30" t="str">
        <f t="shared" si="564"/>
        <v/>
      </c>
      <c r="AG228" s="30" t="str">
        <f t="shared" si="564"/>
        <v/>
      </c>
      <c r="AH228" s="30" t="str">
        <f t="shared" si="564"/>
        <v/>
      </c>
      <c r="AI228" s="30" t="str">
        <f t="shared" si="564"/>
        <v/>
      </c>
      <c r="AJ228" s="30" t="str">
        <f t="shared" si="564"/>
        <v/>
      </c>
      <c r="AK228" s="30" t="str">
        <f t="shared" si="564"/>
        <v/>
      </c>
      <c r="AL228" s="30" t="str">
        <f t="shared" si="564"/>
        <v/>
      </c>
      <c r="AM228" s="30" t="str">
        <f t="shared" si="564"/>
        <v/>
      </c>
      <c r="AN228" s="30" t="str">
        <f t="shared" si="564"/>
        <v/>
      </c>
      <c r="AO228" s="30" t="str">
        <f t="shared" si="564"/>
        <v/>
      </c>
      <c r="AP228" s="30" t="str">
        <f t="shared" si="564"/>
        <v/>
      </c>
      <c r="AQ228" s="30" t="str">
        <f t="shared" si="564"/>
        <v/>
      </c>
      <c r="AR228" s="30" t="str">
        <f t="shared" si="564"/>
        <v/>
      </c>
      <c r="AS228" s="30" t="str">
        <f t="shared" si="564"/>
        <v/>
      </c>
      <c r="AT228" s="30" t="str">
        <f t="shared" si="564"/>
        <v/>
      </c>
      <c r="AU228" s="30" t="str">
        <f t="shared" si="564"/>
        <v/>
      </c>
      <c r="AV228" s="30" t="str">
        <f t="shared" si="564"/>
        <v/>
      </c>
      <c r="AW228" s="30" t="str">
        <f t="shared" si="564"/>
        <v/>
      </c>
      <c r="AX228" s="30" t="str">
        <f t="shared" si="564"/>
        <v/>
      </c>
      <c r="AY228" s="30" t="str">
        <f t="shared" si="564"/>
        <v/>
      </c>
      <c r="AZ228" s="30" t="str">
        <f t="shared" si="564"/>
        <v/>
      </c>
      <c r="BA228" s="30" t="str">
        <f t="shared" si="564"/>
        <v/>
      </c>
      <c r="BB228" s="30" t="str">
        <f t="shared" si="564"/>
        <v/>
      </c>
      <c r="BC228" s="30" t="str">
        <f t="shared" si="564"/>
        <v/>
      </c>
      <c r="BD228" s="30" t="str">
        <f t="shared" si="564"/>
        <v/>
      </c>
      <c r="BE228" s="30" t="str">
        <f t="shared" si="564"/>
        <v/>
      </c>
      <c r="BF228" s="30" t="str">
        <f t="shared" si="564"/>
        <v/>
      </c>
      <c r="BG228" s="30" t="str">
        <f t="shared" si="564"/>
        <v/>
      </c>
      <c r="BH228" s="30" t="str">
        <f t="shared" si="564"/>
        <v/>
      </c>
      <c r="BI228" s="45" t="str">
        <f t="shared" si="564"/>
        <v/>
      </c>
      <c r="BJ228" s="30" t="str">
        <f t="shared" si="564"/>
        <v/>
      </c>
      <c r="BK228" s="30" t="str">
        <f t="shared" si="564"/>
        <v/>
      </c>
      <c r="BL228" s="30" t="str">
        <f t="shared" si="564"/>
        <v/>
      </c>
      <c r="BM228" s="30" t="str">
        <f t="shared" si="564"/>
        <v/>
      </c>
      <c r="BN228" s="30" t="str">
        <f t="shared" si="564"/>
        <v/>
      </c>
      <c r="BO228" s="30" t="str">
        <f t="shared" si="564"/>
        <v/>
      </c>
      <c r="BP228" s="30" t="str">
        <f t="shared" si="564"/>
        <v/>
      </c>
      <c r="BQ228" s="30">
        <f t="shared" si="564"/>
        <v>0</v>
      </c>
      <c r="BR228" s="30">
        <f t="shared" si="564"/>
        <v>0</v>
      </c>
      <c r="BS228" s="30">
        <f t="shared" si="564"/>
        <v>0</v>
      </c>
      <c r="BT228" s="30">
        <f t="shared" si="564"/>
        <v>0</v>
      </c>
      <c r="BU228" s="30">
        <f t="shared" ref="BU228:CZ228" si="565">IF(BU227="***","",IF(BU227&gt;$G$45,INT((BU227-$G$45)/0.25)*0.25,0))</f>
        <v>0</v>
      </c>
      <c r="BV228" s="30">
        <f t="shared" si="565"/>
        <v>0</v>
      </c>
      <c r="BW228" s="30">
        <f t="shared" si="565"/>
        <v>0</v>
      </c>
      <c r="BX228" s="30">
        <f t="shared" si="565"/>
        <v>0</v>
      </c>
      <c r="BY228" s="30">
        <f t="shared" si="565"/>
        <v>0</v>
      </c>
      <c r="BZ228" s="30">
        <f t="shared" si="565"/>
        <v>0</v>
      </c>
      <c r="CA228" s="30">
        <f t="shared" si="565"/>
        <v>0</v>
      </c>
      <c r="CB228" s="30">
        <f t="shared" si="565"/>
        <v>0</v>
      </c>
      <c r="CC228" s="30">
        <f t="shared" si="565"/>
        <v>0</v>
      </c>
      <c r="CD228" s="30">
        <f t="shared" si="565"/>
        <v>0</v>
      </c>
      <c r="CE228" s="30">
        <f t="shared" si="565"/>
        <v>0</v>
      </c>
      <c r="CF228" s="30">
        <f t="shared" si="565"/>
        <v>0</v>
      </c>
      <c r="CG228" s="30">
        <f t="shared" si="565"/>
        <v>0</v>
      </c>
      <c r="CH228" s="30">
        <f t="shared" si="565"/>
        <v>0</v>
      </c>
      <c r="CI228" s="30">
        <f t="shared" si="565"/>
        <v>0</v>
      </c>
      <c r="CJ228" s="30">
        <f t="shared" si="565"/>
        <v>0</v>
      </c>
      <c r="CK228" s="30">
        <f t="shared" si="565"/>
        <v>0</v>
      </c>
      <c r="CL228" s="30">
        <f t="shared" si="565"/>
        <v>0</v>
      </c>
      <c r="CM228" s="30">
        <f t="shared" si="565"/>
        <v>0</v>
      </c>
      <c r="CN228" s="30">
        <f t="shared" si="565"/>
        <v>0</v>
      </c>
      <c r="CO228" s="30">
        <f t="shared" si="565"/>
        <v>0</v>
      </c>
      <c r="CP228" s="30">
        <f t="shared" si="565"/>
        <v>0</v>
      </c>
      <c r="CQ228" s="30">
        <f t="shared" si="565"/>
        <v>0</v>
      </c>
      <c r="CR228" s="30">
        <f t="shared" si="565"/>
        <v>0</v>
      </c>
      <c r="CS228" s="30">
        <f t="shared" si="565"/>
        <v>0</v>
      </c>
      <c r="CT228" s="30">
        <f t="shared" si="565"/>
        <v>0</v>
      </c>
      <c r="CU228" s="30">
        <f t="shared" si="565"/>
        <v>0</v>
      </c>
      <c r="CV228" s="30">
        <f t="shared" si="565"/>
        <v>0</v>
      </c>
      <c r="CW228" s="30">
        <f t="shared" si="565"/>
        <v>0</v>
      </c>
      <c r="CX228" s="30">
        <f t="shared" si="565"/>
        <v>0</v>
      </c>
      <c r="CY228" s="30">
        <f t="shared" si="565"/>
        <v>0.25</v>
      </c>
      <c r="CZ228" s="30">
        <f t="shared" si="565"/>
        <v>0.25</v>
      </c>
      <c r="DA228" s="30">
        <f>IF(DA227="***","",IF(DA227&gt;$G$45,INT((DA227-$G$45)/0.25)*0.25,0))</f>
        <v>0.25</v>
      </c>
      <c r="DB228" s="109"/>
    </row>
    <row r="229" spans="2:106" ht="14.1" customHeight="1" thickBot="1">
      <c r="B229" s="46"/>
      <c r="C229" s="47"/>
      <c r="D229" s="48"/>
      <c r="E229" s="49"/>
      <c r="F229" s="50"/>
      <c r="G229" s="72" t="s">
        <v>33</v>
      </c>
      <c r="H229" s="73">
        <f t="shared" si="469"/>
        <v>183</v>
      </c>
      <c r="I229" s="112" t="str">
        <f t="shared" ref="I229:AN229" si="566">IF(OR(I227=0,I227="***"),"",IF(I$43&lt;22.25,"",IF(I$43&gt;29,H229,SUM(H229,I227,-H227))))</f>
        <v/>
      </c>
      <c r="J229" s="113" t="str">
        <f t="shared" si="566"/>
        <v/>
      </c>
      <c r="K229" s="113" t="str">
        <f t="shared" si="566"/>
        <v/>
      </c>
      <c r="L229" s="113" t="str">
        <f t="shared" si="566"/>
        <v/>
      </c>
      <c r="M229" s="113" t="str">
        <f t="shared" si="566"/>
        <v/>
      </c>
      <c r="N229" s="113" t="str">
        <f t="shared" si="566"/>
        <v/>
      </c>
      <c r="O229" s="113" t="str">
        <f t="shared" si="566"/>
        <v/>
      </c>
      <c r="P229" s="113" t="str">
        <f t="shared" si="566"/>
        <v/>
      </c>
      <c r="Q229" s="113" t="str">
        <f t="shared" si="566"/>
        <v/>
      </c>
      <c r="R229" s="113" t="str">
        <f t="shared" si="566"/>
        <v/>
      </c>
      <c r="S229" s="113" t="str">
        <f t="shared" si="566"/>
        <v/>
      </c>
      <c r="T229" s="113" t="str">
        <f t="shared" si="566"/>
        <v/>
      </c>
      <c r="U229" s="113" t="str">
        <f t="shared" si="566"/>
        <v/>
      </c>
      <c r="V229" s="113" t="str">
        <f t="shared" si="566"/>
        <v/>
      </c>
      <c r="W229" s="113" t="str">
        <f t="shared" si="566"/>
        <v/>
      </c>
      <c r="X229" s="113" t="str">
        <f t="shared" si="566"/>
        <v/>
      </c>
      <c r="Y229" s="113" t="str">
        <f t="shared" si="566"/>
        <v/>
      </c>
      <c r="Z229" s="113" t="str">
        <f t="shared" si="566"/>
        <v/>
      </c>
      <c r="AA229" s="113" t="str">
        <f t="shared" si="566"/>
        <v/>
      </c>
      <c r="AB229" s="113" t="str">
        <f t="shared" si="566"/>
        <v/>
      </c>
      <c r="AC229" s="113" t="str">
        <f t="shared" si="566"/>
        <v/>
      </c>
      <c r="AD229" s="113" t="str">
        <f t="shared" si="566"/>
        <v/>
      </c>
      <c r="AE229" s="113" t="str">
        <f t="shared" si="566"/>
        <v/>
      </c>
      <c r="AF229" s="113" t="str">
        <f t="shared" si="566"/>
        <v/>
      </c>
      <c r="AG229" s="113" t="str">
        <f t="shared" si="566"/>
        <v/>
      </c>
      <c r="AH229" s="113" t="str">
        <f t="shared" si="566"/>
        <v/>
      </c>
      <c r="AI229" s="113" t="str">
        <f t="shared" si="566"/>
        <v/>
      </c>
      <c r="AJ229" s="113" t="str">
        <f t="shared" si="566"/>
        <v/>
      </c>
      <c r="AK229" s="113" t="str">
        <f t="shared" si="566"/>
        <v/>
      </c>
      <c r="AL229" s="113" t="str">
        <f t="shared" si="566"/>
        <v/>
      </c>
      <c r="AM229" s="113" t="str">
        <f t="shared" si="566"/>
        <v/>
      </c>
      <c r="AN229" s="113" t="str">
        <f t="shared" si="566"/>
        <v/>
      </c>
      <c r="AO229" s="113" t="str">
        <f t="shared" ref="AO229:BT229" si="567">IF(OR(AO227=0,AO227="***"),"",IF(AO$43&lt;22.25,"",IF(AO$43&gt;29,AN229,SUM(AN229,AO227,-AN227))))</f>
        <v/>
      </c>
      <c r="AP229" s="113" t="str">
        <f t="shared" si="567"/>
        <v/>
      </c>
      <c r="AQ229" s="113" t="str">
        <f t="shared" si="567"/>
        <v/>
      </c>
      <c r="AR229" s="113" t="str">
        <f t="shared" si="567"/>
        <v/>
      </c>
      <c r="AS229" s="113" t="str">
        <f t="shared" si="567"/>
        <v/>
      </c>
      <c r="AT229" s="113" t="str">
        <f t="shared" si="567"/>
        <v/>
      </c>
      <c r="AU229" s="113" t="str">
        <f t="shared" si="567"/>
        <v/>
      </c>
      <c r="AV229" s="113" t="str">
        <f t="shared" si="567"/>
        <v/>
      </c>
      <c r="AW229" s="113" t="str">
        <f t="shared" si="567"/>
        <v/>
      </c>
      <c r="AX229" s="113" t="str">
        <f t="shared" si="567"/>
        <v/>
      </c>
      <c r="AY229" s="113" t="str">
        <f t="shared" si="567"/>
        <v/>
      </c>
      <c r="AZ229" s="113" t="str">
        <f t="shared" si="567"/>
        <v/>
      </c>
      <c r="BA229" s="113" t="str">
        <f t="shared" si="567"/>
        <v/>
      </c>
      <c r="BB229" s="113" t="str">
        <f t="shared" si="567"/>
        <v/>
      </c>
      <c r="BC229" s="113" t="str">
        <f t="shared" si="567"/>
        <v/>
      </c>
      <c r="BD229" s="113" t="str">
        <f t="shared" si="567"/>
        <v/>
      </c>
      <c r="BE229" s="113" t="str">
        <f t="shared" si="567"/>
        <v/>
      </c>
      <c r="BF229" s="113" t="str">
        <f t="shared" si="567"/>
        <v/>
      </c>
      <c r="BG229" s="113" t="str">
        <f t="shared" si="567"/>
        <v/>
      </c>
      <c r="BH229" s="113" t="str">
        <f t="shared" si="567"/>
        <v/>
      </c>
      <c r="BI229" s="114" t="str">
        <f t="shared" si="567"/>
        <v/>
      </c>
      <c r="BJ229" s="113" t="str">
        <f t="shared" si="567"/>
        <v/>
      </c>
      <c r="BK229" s="113" t="str">
        <f t="shared" si="567"/>
        <v/>
      </c>
      <c r="BL229" s="113" t="str">
        <f t="shared" si="567"/>
        <v/>
      </c>
      <c r="BM229" s="113" t="str">
        <f t="shared" si="567"/>
        <v/>
      </c>
      <c r="BN229" s="113" t="str">
        <f t="shared" si="567"/>
        <v/>
      </c>
      <c r="BO229" s="113" t="str">
        <f t="shared" si="567"/>
        <v/>
      </c>
      <c r="BP229" s="113" t="str">
        <f t="shared" si="567"/>
        <v/>
      </c>
      <c r="BQ229" s="113" t="str">
        <f t="shared" si="567"/>
        <v/>
      </c>
      <c r="BR229" s="113">
        <f t="shared" si="567"/>
        <v>0.25</v>
      </c>
      <c r="BS229" s="113">
        <f t="shared" si="567"/>
        <v>0.5</v>
      </c>
      <c r="BT229" s="113">
        <f t="shared" si="567"/>
        <v>0.75</v>
      </c>
      <c r="BU229" s="113">
        <f t="shared" ref="BU229:DA229" si="568">IF(OR(BU227=0,BU227="***"),"",IF(BU$43&lt;22.25,"",IF(BU$43&gt;29,BT229,SUM(BT229,BU227,-BT227))))</f>
        <v>1</v>
      </c>
      <c r="BV229" s="113">
        <f t="shared" si="568"/>
        <v>1.25</v>
      </c>
      <c r="BW229" s="113">
        <f t="shared" si="568"/>
        <v>1.5</v>
      </c>
      <c r="BX229" s="113">
        <f t="shared" si="568"/>
        <v>1.75</v>
      </c>
      <c r="BY229" s="113">
        <f t="shared" si="568"/>
        <v>2</v>
      </c>
      <c r="BZ229" s="113">
        <f t="shared" si="568"/>
        <v>2.25</v>
      </c>
      <c r="CA229" s="113">
        <f t="shared" si="568"/>
        <v>2.5</v>
      </c>
      <c r="CB229" s="113">
        <f t="shared" si="568"/>
        <v>2.5</v>
      </c>
      <c r="CC229" s="113">
        <f t="shared" si="568"/>
        <v>2.5</v>
      </c>
      <c r="CD229" s="113">
        <f t="shared" si="568"/>
        <v>2.75</v>
      </c>
      <c r="CE229" s="113">
        <f t="shared" si="568"/>
        <v>3</v>
      </c>
      <c r="CF229" s="113">
        <f t="shared" si="568"/>
        <v>3.25</v>
      </c>
      <c r="CG229" s="113">
        <f t="shared" si="568"/>
        <v>3.5</v>
      </c>
      <c r="CH229" s="113">
        <f t="shared" si="568"/>
        <v>3.75</v>
      </c>
      <c r="CI229" s="113">
        <f t="shared" si="568"/>
        <v>4</v>
      </c>
      <c r="CJ229" s="113">
        <f t="shared" si="568"/>
        <v>4.25</v>
      </c>
      <c r="CK229" s="113">
        <f t="shared" si="568"/>
        <v>4.5</v>
      </c>
      <c r="CL229" s="113">
        <f t="shared" si="568"/>
        <v>4.5</v>
      </c>
      <c r="CM229" s="113">
        <f t="shared" si="568"/>
        <v>4.5</v>
      </c>
      <c r="CN229" s="113">
        <f t="shared" si="568"/>
        <v>4.5</v>
      </c>
      <c r="CO229" s="113">
        <f t="shared" si="568"/>
        <v>4.5</v>
      </c>
      <c r="CP229" s="113">
        <f t="shared" si="568"/>
        <v>4.5</v>
      </c>
      <c r="CQ229" s="113">
        <f t="shared" si="568"/>
        <v>4.5</v>
      </c>
      <c r="CR229" s="113">
        <f t="shared" si="568"/>
        <v>4.5</v>
      </c>
      <c r="CS229" s="113">
        <f t="shared" si="568"/>
        <v>4.5</v>
      </c>
      <c r="CT229" s="113">
        <f t="shared" si="568"/>
        <v>4.5</v>
      </c>
      <c r="CU229" s="113">
        <f t="shared" si="568"/>
        <v>4.5</v>
      </c>
      <c r="CV229" s="113">
        <f t="shared" si="568"/>
        <v>4.5</v>
      </c>
      <c r="CW229" s="113">
        <f t="shared" si="568"/>
        <v>4.5</v>
      </c>
      <c r="CX229" s="113">
        <f t="shared" si="568"/>
        <v>4.5</v>
      </c>
      <c r="CY229" s="113">
        <f t="shared" si="568"/>
        <v>4.5</v>
      </c>
      <c r="CZ229" s="113">
        <f t="shared" si="568"/>
        <v>4.5</v>
      </c>
      <c r="DA229" s="113">
        <f t="shared" si="568"/>
        <v>4.5</v>
      </c>
      <c r="DB229" s="115"/>
    </row>
    <row r="230" spans="2:106" ht="13.6" thickTop="1">
      <c r="G230" s="42"/>
      <c r="I230" s="44"/>
      <c r="J230" s="44"/>
      <c r="K230" s="44"/>
      <c r="L230" s="44"/>
      <c r="M230" s="44"/>
      <c r="N230" s="44"/>
      <c r="O230" s="44"/>
      <c r="P230" s="44"/>
      <c r="Q230" s="44"/>
      <c r="R230" s="44"/>
      <c r="S230" s="44"/>
      <c r="T230" s="44"/>
      <c r="U230" s="44"/>
      <c r="V230" s="44"/>
      <c r="W230" s="44"/>
      <c r="X230" s="44"/>
      <c r="Y230" s="44"/>
      <c r="Z230" s="44"/>
      <c r="AA230" s="44"/>
      <c r="AB230" s="44"/>
      <c r="AC230" s="44"/>
      <c r="AD230" s="44"/>
      <c r="AE230" s="44"/>
      <c r="AF230" s="44"/>
      <c r="AG230" s="44"/>
      <c r="AH230" s="44"/>
      <c r="AI230" s="44"/>
      <c r="AJ230" s="44"/>
      <c r="AK230" s="44"/>
      <c r="AL230" s="44"/>
      <c r="AM230" s="44"/>
      <c r="AN230" s="44"/>
      <c r="AO230" s="44"/>
      <c r="AP230" s="44"/>
      <c r="AQ230" s="44"/>
      <c r="AR230" s="44"/>
      <c r="AS230" s="44"/>
      <c r="AT230" s="44"/>
      <c r="AU230" s="44"/>
      <c r="AV230" s="44"/>
      <c r="AW230" s="44"/>
      <c r="AX230" s="44"/>
      <c r="AY230" s="44"/>
      <c r="AZ230" s="44"/>
      <c r="BA230" s="44"/>
      <c r="BB230" s="44"/>
      <c r="BC230" s="44"/>
      <c r="BD230" s="44"/>
      <c r="BE230" s="44"/>
      <c r="BF230" s="44"/>
      <c r="BG230" s="44"/>
      <c r="BH230" s="44"/>
      <c r="BI230" s="44"/>
      <c r="BJ230" s="44"/>
      <c r="BK230" s="44"/>
      <c r="BL230" s="44"/>
      <c r="BM230" s="44"/>
      <c r="BN230" s="44"/>
      <c r="BO230" s="44"/>
      <c r="BP230" s="44"/>
      <c r="BQ230" s="44"/>
      <c r="BR230" s="44"/>
      <c r="BS230" s="44"/>
      <c r="BT230" s="44"/>
      <c r="BU230" s="44"/>
      <c r="BV230" s="44"/>
      <c r="BW230" s="44"/>
      <c r="BX230" s="44"/>
      <c r="BY230" s="44"/>
      <c r="BZ230" s="44"/>
      <c r="CA230" s="44"/>
      <c r="CB230" s="44"/>
      <c r="CC230" s="44"/>
      <c r="CD230" s="44"/>
      <c r="CE230" s="44"/>
      <c r="CF230" s="44"/>
      <c r="CG230" s="44"/>
      <c r="CH230" s="44"/>
      <c r="CI230" s="44"/>
      <c r="CJ230" s="44"/>
      <c r="CK230" s="44"/>
      <c r="CL230" s="44"/>
      <c r="CM230" s="44"/>
      <c r="CN230" s="44"/>
      <c r="CO230" s="44"/>
      <c r="CP230" s="44"/>
      <c r="CQ230" s="44"/>
      <c r="CR230" s="44"/>
      <c r="CS230" s="44"/>
      <c r="CT230" s="44"/>
      <c r="CU230" s="44"/>
      <c r="CV230" s="44"/>
      <c r="CW230" s="44"/>
      <c r="CX230" s="44"/>
      <c r="CY230" s="44"/>
      <c r="CZ230" s="44"/>
      <c r="DA230" s="44"/>
      <c r="DB230" s="101"/>
    </row>
  </sheetData>
  <sheetProtection password="C71F" sheet="1" objects="1" scenarios="1"/>
  <phoneticPr fontId="4"/>
  <conditionalFormatting sqref="I12:DB19">
    <cfRule type="expression" dxfId="6" priority="1" stopIfTrue="1">
      <formula>I$12=1</formula>
    </cfRule>
  </conditionalFormatting>
  <conditionalFormatting sqref="I2:DB9">
    <cfRule type="expression" dxfId="5" priority="2" stopIfTrue="1">
      <formula>I$2=1</formula>
    </cfRule>
  </conditionalFormatting>
  <conditionalFormatting sqref="I42:DA42 DB42:DB229">
    <cfRule type="expression" dxfId="4" priority="3" stopIfTrue="1">
      <formula>I$42=1</formula>
    </cfRule>
  </conditionalFormatting>
  <conditionalFormatting sqref="I22:DB29">
    <cfRule type="expression" dxfId="3" priority="4" stopIfTrue="1">
      <formula>I$22=1</formula>
    </cfRule>
  </conditionalFormatting>
  <conditionalFormatting sqref="I32:DB39">
    <cfRule type="expression" dxfId="2" priority="5" stopIfTrue="1">
      <formula>I$32=1</formula>
    </cfRule>
  </conditionalFormatting>
  <conditionalFormatting sqref="I43:DA229">
    <cfRule type="expression" dxfId="1" priority="6" stopIfTrue="1">
      <formula>I$42=1</formula>
    </cfRule>
    <cfRule type="expression" dxfId="0" priority="7" stopIfTrue="1">
      <formula>OR(J$43=22.25,J$43=29.25)</formula>
    </cfRule>
  </conditionalFormatting>
  <pageMargins left="0.59055118110236227" right="0.39370078740157483" top="0.59055118110236227" bottom="0.39370078740157483" header="0.39370078740157483" footer="0.19685039370078741"/>
  <pageSetup paperSize="9" scale="61" fitToWidth="3" fitToHeight="0" pageOrder="overThenDown" orientation="landscape" horizontalDpi="4294967292" r:id="rId1"/>
  <headerFooter alignWithMargins="0">
    <oddHeader>&amp;C&amp;"ＭＳ Ｐゴシック,太字"&amp;12&amp;A&amp;R&amp;"ＭＳ Ｐゴシック,太字"&amp;12平成15年４月30日
作成：総務本部</oddHeader>
    <oddFooter>&amp;C&amp;"ＭＳ Ｐゴシック,標準"&amp;P/&amp;N&amp;R&amp;"ＭＳ Ｐゴシック,標準"&amp;F</oddFooter>
  </headerFooter>
  <rowBreaks count="1" manualBreakCount="1">
    <brk id="165" max="65535" man="1"/>
  </rowBreaks>
  <colBreaks count="1" manualBreakCount="1">
    <brk id="54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L42"/>
  <sheetViews>
    <sheetView view="pageBreakPreview" zoomScaleNormal="100" zoomScaleSheetLayoutView="100" workbookViewId="0">
      <selection activeCell="E3" sqref="E3"/>
    </sheetView>
  </sheetViews>
  <sheetFormatPr defaultRowHeight="12.25"/>
  <cols>
    <col min="1" max="1" width="7.5" style="566" bestFit="1" customWidth="1"/>
    <col min="2" max="2" width="11.625" style="566" bestFit="1" customWidth="1"/>
    <col min="3" max="3" width="9.375" style="566" bestFit="1" customWidth="1"/>
    <col min="4" max="4" width="9.125" style="566" bestFit="1" customWidth="1"/>
    <col min="5" max="5" width="24.625" style="566" customWidth="1"/>
    <col min="6" max="9" width="9.5" style="566" customWidth="1"/>
    <col min="10" max="38" width="8" style="565" customWidth="1"/>
    <col min="39" max="16384" width="9" style="565"/>
  </cols>
  <sheetData>
    <row r="1" spans="1:38" s="571" customFormat="1" ht="20.399999999999999">
      <c r="A1" s="570" t="s">
        <v>102</v>
      </c>
      <c r="B1" s="570" t="s">
        <v>103</v>
      </c>
      <c r="C1" s="570" t="s">
        <v>104</v>
      </c>
      <c r="D1" s="570" t="s">
        <v>265</v>
      </c>
      <c r="E1" s="570" t="s">
        <v>101</v>
      </c>
      <c r="F1" s="570" t="s">
        <v>105</v>
      </c>
      <c r="G1" s="570" t="s">
        <v>106</v>
      </c>
      <c r="H1" s="570" t="s">
        <v>107</v>
      </c>
      <c r="I1" s="570" t="s">
        <v>264</v>
      </c>
      <c r="J1" s="558" t="s">
        <v>251</v>
      </c>
      <c r="K1" s="558" t="s">
        <v>252</v>
      </c>
      <c r="L1" s="558" t="s">
        <v>310</v>
      </c>
      <c r="M1" s="558" t="s">
        <v>285</v>
      </c>
      <c r="N1" s="558" t="s">
        <v>279</v>
      </c>
      <c r="O1" s="558" t="s">
        <v>31</v>
      </c>
      <c r="P1" s="558" t="s">
        <v>253</v>
      </c>
      <c r="Q1" s="558" t="s">
        <v>311</v>
      </c>
      <c r="R1" s="558" t="s">
        <v>312</v>
      </c>
      <c r="S1" s="558" t="s">
        <v>313</v>
      </c>
      <c r="T1" s="558" t="s">
        <v>289</v>
      </c>
      <c r="U1" s="558" t="s">
        <v>286</v>
      </c>
      <c r="V1" s="558" t="s">
        <v>287</v>
      </c>
      <c r="W1" s="558" t="s">
        <v>254</v>
      </c>
      <c r="X1" s="558" t="s">
        <v>266</v>
      </c>
      <c r="Y1" s="558" t="s">
        <v>255</v>
      </c>
      <c r="Z1" s="558" t="s">
        <v>267</v>
      </c>
      <c r="AA1" s="558" t="s">
        <v>256</v>
      </c>
      <c r="AB1" s="558" t="s">
        <v>268</v>
      </c>
      <c r="AC1" s="558" t="s">
        <v>257</v>
      </c>
      <c r="AD1" s="558" t="s">
        <v>258</v>
      </c>
      <c r="AE1" s="558" t="s">
        <v>259</v>
      </c>
      <c r="AF1" s="558" t="s">
        <v>260</v>
      </c>
      <c r="AG1" s="558" t="s">
        <v>261</v>
      </c>
      <c r="AH1" s="558" t="s">
        <v>269</v>
      </c>
      <c r="AI1" s="558" t="s">
        <v>270</v>
      </c>
      <c r="AJ1" s="558" t="s">
        <v>262</v>
      </c>
      <c r="AK1" s="558" t="s">
        <v>263</v>
      </c>
      <c r="AL1" s="571" t="s">
        <v>280</v>
      </c>
    </row>
    <row r="2" spans="1:38">
      <c r="A2" s="561" t="str">
        <f>ASC(IF(ISNUMBER(勤務状況表!$AE$4),CONCATENATE(REPT(0,5-LENB(勤務状況表!$AE$4)),勤務状況表!$AE$4),""))</f>
        <v/>
      </c>
      <c r="B2" s="561">
        <f>勤務状況表!$AO$3</f>
        <v>2015</v>
      </c>
      <c r="C2" s="561">
        <f>勤務状況表!$AO$4</f>
        <v>11</v>
      </c>
      <c r="D2" s="561" t="str">
        <f>IF(ISNUMBER(勤務状況表!$AE$3),CONCATENATE(REPT(0,6-LENB(勤務状況表!$AE$3)),勤務状況表!$AE$3),"")</f>
        <v/>
      </c>
      <c r="E2" s="559" t="str">
        <f>ASC(IF(勤務状況表!$GK45="",0,TEXT(勤務状況表!$GK45,"000000000000000000")))</f>
        <v>000000000000000001</v>
      </c>
      <c r="F2" s="561" t="str">
        <f>ASC(IF(勤務状況表!$GL$45="",0,勤務状況表!$GL$45))</f>
        <v>F</v>
      </c>
      <c r="G2" s="562">
        <f>IF(ISNUMBER(勤務状況表!$GM$45),勤務状況表!$GM$45,0)</f>
        <v>0</v>
      </c>
      <c r="H2" s="562">
        <f>IF(ISNUMBER(勤務状況表!$GN$45),勤務状況表!$GN$45,0)</f>
        <v>0</v>
      </c>
      <c r="I2" s="562">
        <f>IF(ISNUMBER(勤務状況表!$GO$45),勤務状況表!$GO$45,0)</f>
        <v>0</v>
      </c>
      <c r="J2" s="561">
        <f>IF(勤務状況表!$O$45="","",勤務状況表!$O$45)</f>
        <v>0</v>
      </c>
      <c r="K2" s="561">
        <f>IF(勤務状況表!$Q$45="","",勤務状況表!$Q$45)</f>
        <v>0</v>
      </c>
      <c r="L2" s="561">
        <f>IF(勤務状況表!$R$45="","",勤務状況表!$R$45)</f>
        <v>0</v>
      </c>
      <c r="M2" s="561">
        <f>IF(勤務状況表!$S$45="","",勤務状況表!$S$45)</f>
        <v>0</v>
      </c>
      <c r="N2" s="561">
        <f>IF(勤務状況表!$T$45="","",勤務状況表!$T$45)</f>
        <v>0</v>
      </c>
      <c r="O2" s="561">
        <f>IF(勤務状況表!$U$45="","",勤務状況表!$U$45)</f>
        <v>0</v>
      </c>
      <c r="P2" s="561">
        <f>IF(勤務状況表!$V$45="","",勤務状況表!$V$45)</f>
        <v>0</v>
      </c>
      <c r="Q2" s="561">
        <f>IF(勤務状況表!$W$45="","",勤務状況表!$W$45)</f>
        <v>0</v>
      </c>
      <c r="R2" s="561">
        <f>IF(勤務状況表!$X$45="","",勤務状況表!$X$45)</f>
        <v>0</v>
      </c>
      <c r="S2" s="561">
        <f>IF(勤務状況表!$Y$45="","",勤務状況表!$Y$45)</f>
        <v>0</v>
      </c>
      <c r="T2" s="561">
        <f>IF(勤務状況表!$Z$45="","",勤務状況表!$Z$45)</f>
        <v>0</v>
      </c>
      <c r="U2" s="561">
        <f>IF(勤務状況表!$AA$45="","",勤務状況表!$AA$45)</f>
        <v>0</v>
      </c>
      <c r="V2" s="561">
        <f>IF(勤務状況表!$AB$45="","",勤務状況表!$AB$45)</f>
        <v>0</v>
      </c>
      <c r="W2" s="563">
        <f>IF(勤務状況表!$AD$45="",0,勤務状況表!$AD$45)</f>
        <v>0</v>
      </c>
      <c r="X2" s="563">
        <f>IF(勤務状況表!$AE$45="","",勤務状況表!$AE$45)</f>
        <v>0</v>
      </c>
      <c r="Y2" s="563">
        <f>IF(勤務状況表!$AF$45="",0,勤務状況表!$AF$45)</f>
        <v>0</v>
      </c>
      <c r="Z2" s="563">
        <f>IF(勤務状況表!$AG$45="","",勤務状況表!$AG$45)</f>
        <v>0</v>
      </c>
      <c r="AA2" s="563">
        <f>IF(勤務状況表!$AH$45="",0,勤務状況表!$AH$45)</f>
        <v>0</v>
      </c>
      <c r="AB2" s="563">
        <f>IF(勤務状況表!$AI$45="","",勤務状況表!$AI$45)</f>
        <v>0</v>
      </c>
      <c r="AC2" s="563">
        <f>IF(勤務状況表!$AJ$45="",0,勤務状況表!$AJ$45)</f>
        <v>0</v>
      </c>
      <c r="AD2" s="561">
        <f>IF(勤務状況表!$AL$45="","",勤務状況表!$AL$46)</f>
        <v>0</v>
      </c>
      <c r="AE2" s="563">
        <f>IF(勤務状況表!$AL$45="","",勤務状況表!$AL$45)</f>
        <v>0</v>
      </c>
      <c r="AF2" s="561">
        <f>IF(勤務状況表!$AM$45="","",勤務状況表!$AM$46)</f>
        <v>0</v>
      </c>
      <c r="AG2" s="563">
        <f>IF(勤務状況表!$AM$45="","",勤務状況表!$AM$45)</f>
        <v>0</v>
      </c>
      <c r="AH2" s="561">
        <f>IF(勤務状況表!$AP$45="","",勤務状況表!$AP$46)</f>
        <v>0</v>
      </c>
      <c r="AI2" s="563">
        <f>IF(勤務状況表!$AP$45="","",勤務状況表!$AP$45)</f>
        <v>0</v>
      </c>
      <c r="AJ2" s="561">
        <f>IF(勤務状況表!$AT$45="","",勤務状況表!$AT$46)</f>
        <v>0</v>
      </c>
      <c r="AK2" s="563">
        <f>IF(勤務状況表!$AT$45="","",勤務状況表!$AT$45)</f>
        <v>0</v>
      </c>
      <c r="AL2" s="564">
        <f>勤務状況表!$AE$5</f>
        <v>0</v>
      </c>
    </row>
    <row r="3" spans="1:38">
      <c r="A3" s="561" t="str">
        <f>ASC(IF(ISNUMBER(勤務状況表!$AE$4),CONCATENATE(REPT(0,5-LENB(勤務状況表!$AE$4)),勤務状況表!$AE$4),""))</f>
        <v/>
      </c>
      <c r="B3" s="561">
        <f>勤務状況表!$AO$3</f>
        <v>2015</v>
      </c>
      <c r="C3" s="561">
        <f>勤務状況表!$AO$4</f>
        <v>11</v>
      </c>
      <c r="D3" s="561" t="str">
        <f>IF(ISNUMBER(勤務状況表!$AE$3),CONCATENATE(REPT(0,6-LENB(勤務状況表!$AE$3)),勤務状況表!$AE$3),"")</f>
        <v/>
      </c>
      <c r="E3" s="559" t="str">
        <f>ASC(IF(勤務状況表!$GK46="",0,TEXT(勤務状況表!$GK46,"000000000000000000")))</f>
        <v>000000000000000001</v>
      </c>
      <c r="F3" s="561" t="str">
        <f>ASC(IF(勤務状況表!$GL$46="",0,勤務状況表!$GL$46))</f>
        <v>Z9000</v>
      </c>
      <c r="G3" s="562">
        <f>IF(ISNUMBER(勤務状況表!$GM$46),勤務状況表!$GM$46,0)</f>
        <v>0</v>
      </c>
      <c r="H3" s="562">
        <f>IF(ISNUMBER(勤務状況表!$GN$46),勤務状況表!$GN$46,0)</f>
        <v>0</v>
      </c>
      <c r="I3" s="562">
        <f>IF(ISNUMBER(勤務状況表!$GO$46),勤務状況表!$GO$46,0)</f>
        <v>0</v>
      </c>
      <c r="J3" s="561">
        <f>IF(勤務状況表!$O$45="","",勤務状況表!$O$45)</f>
        <v>0</v>
      </c>
      <c r="K3" s="561">
        <f>IF(勤務状況表!$Q$45="","",勤務状況表!$Q$45)</f>
        <v>0</v>
      </c>
      <c r="L3" s="561">
        <f>IF(勤務状況表!$R$45="","",勤務状況表!$R$45)</f>
        <v>0</v>
      </c>
      <c r="M3" s="561">
        <f>IF(勤務状況表!$S$45="","",勤務状況表!$S$45)</f>
        <v>0</v>
      </c>
      <c r="N3" s="561">
        <f>IF(勤務状況表!$T$45="","",勤務状況表!$T$45)</f>
        <v>0</v>
      </c>
      <c r="O3" s="561">
        <f>IF(勤務状況表!$U$45="","",勤務状況表!$U$45)</f>
        <v>0</v>
      </c>
      <c r="P3" s="561">
        <f>IF(勤務状況表!$V$45="","",勤務状況表!$V$45)</f>
        <v>0</v>
      </c>
      <c r="Q3" s="561">
        <f>IF(勤務状況表!$W$45="","",勤務状況表!$W$45)</f>
        <v>0</v>
      </c>
      <c r="R3" s="561">
        <f>IF(勤務状況表!$X$45="","",勤務状況表!$X$45)</f>
        <v>0</v>
      </c>
      <c r="S3" s="561">
        <f>IF(勤務状況表!$Y$45="","",勤務状況表!$Y$45)</f>
        <v>0</v>
      </c>
      <c r="T3" s="561">
        <f>IF(勤務状況表!$Z$45="","",勤務状況表!$Z$45)</f>
        <v>0</v>
      </c>
      <c r="U3" s="561">
        <f>IF(勤務状況表!$AA$45="","",勤務状況表!$AA$45)</f>
        <v>0</v>
      </c>
      <c r="V3" s="561">
        <f>IF(勤務状況表!$AB$45="","",勤務状況表!$AB$45)</f>
        <v>0</v>
      </c>
      <c r="W3" s="563">
        <f>IF(勤務状況表!$AD$45="",0,勤務状況表!$AD$45)</f>
        <v>0</v>
      </c>
      <c r="X3" s="563">
        <f>IF(勤務状況表!$AE$45="","",勤務状況表!$AE$45)</f>
        <v>0</v>
      </c>
      <c r="Y3" s="563">
        <f>IF(勤務状況表!$AF$45="",0,勤務状況表!$AF$45)</f>
        <v>0</v>
      </c>
      <c r="Z3" s="563">
        <f>IF(勤務状況表!$AG$45="","",勤務状況表!$AG$45)</f>
        <v>0</v>
      </c>
      <c r="AA3" s="563">
        <f>IF(勤務状況表!$AH$45="",0,勤務状況表!$AH$45)</f>
        <v>0</v>
      </c>
      <c r="AB3" s="563">
        <f>IF(勤務状況表!$AI$45="","",勤務状況表!$AI$45)</f>
        <v>0</v>
      </c>
      <c r="AC3" s="563">
        <f>IF(勤務状況表!$AJ$45="",0,勤務状況表!$AJ$45)</f>
        <v>0</v>
      </c>
      <c r="AD3" s="561">
        <f>IF(勤務状況表!$AL$45="","",勤務状況表!$AL$46)</f>
        <v>0</v>
      </c>
      <c r="AE3" s="563">
        <f>IF(勤務状況表!$AL$45="","",勤務状況表!$AL$45)</f>
        <v>0</v>
      </c>
      <c r="AF3" s="561">
        <f>IF(勤務状況表!$AM$45="","",勤務状況表!$AM$46)</f>
        <v>0</v>
      </c>
      <c r="AG3" s="563">
        <f>IF(勤務状況表!$AM$45="","",勤務状況表!$AM$45)</f>
        <v>0</v>
      </c>
      <c r="AH3" s="561">
        <f>IF(勤務状況表!$AP$45="","",勤務状況表!$AP$46)</f>
        <v>0</v>
      </c>
      <c r="AI3" s="563">
        <f>IF(勤務状況表!$AP$45="","",勤務状況表!$AP$45)</f>
        <v>0</v>
      </c>
      <c r="AJ3" s="561">
        <f>IF(勤務状況表!$AT$45="","",勤務状況表!$AT$46)</f>
        <v>0</v>
      </c>
      <c r="AK3" s="563">
        <f>IF(勤務状況表!$AT$45="","",勤務状況表!$AT$45)</f>
        <v>0</v>
      </c>
      <c r="AL3" s="564">
        <f>勤務状況表!$AE$5</f>
        <v>0</v>
      </c>
    </row>
    <row r="4" spans="1:38">
      <c r="A4" s="561" t="str">
        <f>ASC(IF(ISNUMBER(勤務状況表!$AE$4),CONCATENATE(REPT(0,5-LENB(勤務状況表!$AE$4)),勤務状況表!$AE$4),""))</f>
        <v/>
      </c>
      <c r="B4" s="561">
        <f>勤務状況表!$AO$3</f>
        <v>2015</v>
      </c>
      <c r="C4" s="561">
        <f>勤務状況表!$AO$4</f>
        <v>11</v>
      </c>
      <c r="D4" s="561" t="str">
        <f>IF(ISNUMBER(勤務状況表!$AE$3),CONCATENATE(REPT(0,6-LENB(勤務状況表!$AE$3)),勤務状況表!$AE$3),"")</f>
        <v/>
      </c>
      <c r="E4" s="559" t="str">
        <f>ASC(IF(勤務状況表!$GK47="",0,TEXT(勤務状況表!$GK47,"000000000000000000")))</f>
        <v>0</v>
      </c>
      <c r="F4" s="561" t="str">
        <f>ASC(IF(勤務状況表!$GL$47="",0,勤務状況表!$GL$47))</f>
        <v>0</v>
      </c>
      <c r="G4" s="562">
        <f>IF(ISNUMBER(勤務状況表!$GM$47),勤務状況表!$GM$47,0)</f>
        <v>0</v>
      </c>
      <c r="H4" s="562">
        <f>IF(ISNUMBER(勤務状況表!$GN$47),勤務状況表!$GN$47,0)</f>
        <v>0</v>
      </c>
      <c r="I4" s="562">
        <f>IF(ISNUMBER(勤務状況表!$GO$47),勤務状況表!$GO$47,0)</f>
        <v>0</v>
      </c>
      <c r="J4" s="561">
        <f>IF(勤務状況表!$O$45="","",勤務状況表!$O$45)</f>
        <v>0</v>
      </c>
      <c r="K4" s="561">
        <f>IF(勤務状況表!$Q$45="","",勤務状況表!$Q$45)</f>
        <v>0</v>
      </c>
      <c r="L4" s="561">
        <f>IF(勤務状況表!$R$45="","",勤務状況表!$R$45)</f>
        <v>0</v>
      </c>
      <c r="M4" s="561">
        <f>IF(勤務状況表!$S$45="","",勤務状況表!$S$45)</f>
        <v>0</v>
      </c>
      <c r="N4" s="561">
        <f>IF(勤務状況表!$T$45="","",勤務状況表!$T$45)</f>
        <v>0</v>
      </c>
      <c r="O4" s="561">
        <f>IF(勤務状況表!$U$45="","",勤務状況表!$U$45)</f>
        <v>0</v>
      </c>
      <c r="P4" s="561">
        <f>IF(勤務状況表!$V$45="","",勤務状況表!$V$45)</f>
        <v>0</v>
      </c>
      <c r="Q4" s="561">
        <f>IF(勤務状況表!$W$45="","",勤務状況表!$W$45)</f>
        <v>0</v>
      </c>
      <c r="R4" s="561">
        <f>IF(勤務状況表!$X$45="","",勤務状況表!$X$45)</f>
        <v>0</v>
      </c>
      <c r="S4" s="561">
        <f>IF(勤務状況表!$Y$45="","",勤務状況表!$Y$45)</f>
        <v>0</v>
      </c>
      <c r="T4" s="561">
        <f>IF(勤務状況表!$Z$45="","",勤務状況表!$Z$45)</f>
        <v>0</v>
      </c>
      <c r="U4" s="561">
        <f>IF(勤務状況表!$AA$45="","",勤務状況表!$AA$45)</f>
        <v>0</v>
      </c>
      <c r="V4" s="561">
        <f>IF(勤務状況表!$AB$45="","",勤務状況表!$AB$45)</f>
        <v>0</v>
      </c>
      <c r="W4" s="563">
        <f>IF(勤務状況表!$AD$45="",0,勤務状況表!$AD$45)</f>
        <v>0</v>
      </c>
      <c r="X4" s="563">
        <f>IF(勤務状況表!$AE$45="","",勤務状況表!$AE$45)</f>
        <v>0</v>
      </c>
      <c r="Y4" s="563">
        <f>IF(勤務状況表!$AF$45="",0,勤務状況表!$AF$45)</f>
        <v>0</v>
      </c>
      <c r="Z4" s="563">
        <f>IF(勤務状況表!$AG$45="","",勤務状況表!$AG$45)</f>
        <v>0</v>
      </c>
      <c r="AA4" s="563">
        <f>IF(勤務状況表!$AH$45="",0,勤務状況表!$AH$45)</f>
        <v>0</v>
      </c>
      <c r="AB4" s="563">
        <f>IF(勤務状況表!$AI$45="","",勤務状況表!$AI$45)</f>
        <v>0</v>
      </c>
      <c r="AC4" s="563">
        <f>IF(勤務状況表!$AJ$45="",0,勤務状況表!$AJ$45)</f>
        <v>0</v>
      </c>
      <c r="AD4" s="561">
        <f>IF(勤務状況表!$AL$45="","",勤務状況表!$AL$46)</f>
        <v>0</v>
      </c>
      <c r="AE4" s="563">
        <f>IF(勤務状況表!$AL$45="","",勤務状況表!$AL$45)</f>
        <v>0</v>
      </c>
      <c r="AF4" s="561">
        <f>IF(勤務状況表!$AM$45="","",勤務状況表!$AM$46)</f>
        <v>0</v>
      </c>
      <c r="AG4" s="563">
        <f>IF(勤務状況表!$AM$45="","",勤務状況表!$AM$45)</f>
        <v>0</v>
      </c>
      <c r="AH4" s="561">
        <f>IF(勤務状況表!$AP$45="","",勤務状況表!$AP$46)</f>
        <v>0</v>
      </c>
      <c r="AI4" s="563">
        <f>IF(勤務状況表!$AP$45="","",勤務状況表!$AP$45)</f>
        <v>0</v>
      </c>
      <c r="AJ4" s="561">
        <f>IF(勤務状況表!$AT$45="","",勤務状況表!$AT$46)</f>
        <v>0</v>
      </c>
      <c r="AK4" s="563">
        <f>IF(勤務状況表!$AT$45="","",勤務状況表!$AT$45)</f>
        <v>0</v>
      </c>
      <c r="AL4" s="564">
        <f>勤務状況表!$AE$5</f>
        <v>0</v>
      </c>
    </row>
    <row r="5" spans="1:38">
      <c r="A5" s="561" t="str">
        <f>ASC(IF(ISNUMBER(勤務状況表!$AE$4),CONCATENATE(REPT(0,5-LENB(勤務状況表!$AE$4)),勤務状況表!$AE$4),""))</f>
        <v/>
      </c>
      <c r="B5" s="561">
        <f>勤務状況表!$AO$3</f>
        <v>2015</v>
      </c>
      <c r="C5" s="561">
        <f>勤務状況表!$AO$4</f>
        <v>11</v>
      </c>
      <c r="D5" s="561" t="str">
        <f>IF(ISNUMBER(勤務状況表!$AE$3),CONCATENATE(REPT(0,6-LENB(勤務状況表!$AE$3)),勤務状況表!$AE$3),"")</f>
        <v/>
      </c>
      <c r="E5" s="559" t="str">
        <f>ASC(IF(勤務状況表!$GK48="",0,TEXT(勤務状況表!$GK48,"000000000000000000")))</f>
        <v>0</v>
      </c>
      <c r="F5" s="561" t="str">
        <f>ASC(IF(勤務状況表!$GL$48="",0,勤務状況表!$GL$48))</f>
        <v>0</v>
      </c>
      <c r="G5" s="562">
        <f>IF(ISNUMBER(勤務状況表!$GM$48),勤務状況表!$GM$48,0)</f>
        <v>0</v>
      </c>
      <c r="H5" s="562">
        <f>IF(ISNUMBER(勤務状況表!$GN$48),勤務状況表!$GN$48,0)</f>
        <v>0</v>
      </c>
      <c r="I5" s="562">
        <f>IF(ISNUMBER(勤務状況表!$GO$48),勤務状況表!$GO$48,0)</f>
        <v>0</v>
      </c>
      <c r="J5" s="561">
        <f>IF(勤務状況表!$O$45="","",勤務状況表!$O$45)</f>
        <v>0</v>
      </c>
      <c r="K5" s="561">
        <f>IF(勤務状況表!$Q$45="","",勤務状況表!$Q$45)</f>
        <v>0</v>
      </c>
      <c r="L5" s="561">
        <f>IF(勤務状況表!$R$45="","",勤務状況表!$R$45)</f>
        <v>0</v>
      </c>
      <c r="M5" s="561">
        <f>IF(勤務状況表!$S$45="","",勤務状況表!$S$45)</f>
        <v>0</v>
      </c>
      <c r="N5" s="561">
        <f>IF(勤務状況表!$T$45="","",勤務状況表!$T$45)</f>
        <v>0</v>
      </c>
      <c r="O5" s="561">
        <f>IF(勤務状況表!$U$45="","",勤務状況表!$U$45)</f>
        <v>0</v>
      </c>
      <c r="P5" s="561">
        <f>IF(勤務状況表!$V$45="","",勤務状況表!$V$45)</f>
        <v>0</v>
      </c>
      <c r="Q5" s="561">
        <f>IF(勤務状況表!$W$45="","",勤務状況表!$W$45)</f>
        <v>0</v>
      </c>
      <c r="R5" s="561">
        <f>IF(勤務状況表!$X$45="","",勤務状況表!$X$45)</f>
        <v>0</v>
      </c>
      <c r="S5" s="561">
        <f>IF(勤務状況表!$Y$45="","",勤務状況表!$Y$45)</f>
        <v>0</v>
      </c>
      <c r="T5" s="561">
        <f>IF(勤務状況表!$Z$45="","",勤務状況表!$Z$45)</f>
        <v>0</v>
      </c>
      <c r="U5" s="561">
        <f>IF(勤務状況表!$AA$45="","",勤務状況表!$AA$45)</f>
        <v>0</v>
      </c>
      <c r="V5" s="561">
        <f>IF(勤務状況表!$AB$45="","",勤務状況表!$AB$45)</f>
        <v>0</v>
      </c>
      <c r="W5" s="563">
        <f>IF(勤務状況表!$AD$45="",0,勤務状況表!$AD$45)</f>
        <v>0</v>
      </c>
      <c r="X5" s="563">
        <f>IF(勤務状況表!$AE$45="","",勤務状況表!$AE$45)</f>
        <v>0</v>
      </c>
      <c r="Y5" s="563">
        <f>IF(勤務状況表!$AF$45="",0,勤務状況表!$AF$45)</f>
        <v>0</v>
      </c>
      <c r="Z5" s="563">
        <f>IF(勤務状況表!$AG$45="","",勤務状況表!$AG$45)</f>
        <v>0</v>
      </c>
      <c r="AA5" s="563">
        <f>IF(勤務状況表!$AH$45="",0,勤務状況表!$AH$45)</f>
        <v>0</v>
      </c>
      <c r="AB5" s="563">
        <f>IF(勤務状況表!$AI$45="","",勤務状況表!$AI$45)</f>
        <v>0</v>
      </c>
      <c r="AC5" s="563">
        <f>IF(勤務状況表!$AJ$45="",0,勤務状況表!$AJ$45)</f>
        <v>0</v>
      </c>
      <c r="AD5" s="561">
        <f>IF(勤務状況表!$AL$45="","",勤務状況表!$AL$46)</f>
        <v>0</v>
      </c>
      <c r="AE5" s="563">
        <f>IF(勤務状況表!$AL$45="","",勤務状況表!$AL$45)</f>
        <v>0</v>
      </c>
      <c r="AF5" s="561">
        <f>IF(勤務状況表!$AM$45="","",勤務状況表!$AM$46)</f>
        <v>0</v>
      </c>
      <c r="AG5" s="563">
        <f>IF(勤務状況表!$AM$45="","",勤務状況表!$AM$45)</f>
        <v>0</v>
      </c>
      <c r="AH5" s="561">
        <f>IF(勤務状況表!$AP$45="","",勤務状況表!$AP$46)</f>
        <v>0</v>
      </c>
      <c r="AI5" s="563">
        <f>IF(勤務状況表!$AP$45="","",勤務状況表!$AP$45)</f>
        <v>0</v>
      </c>
      <c r="AJ5" s="561">
        <f>IF(勤務状況表!$AT$45="","",勤務状況表!$AT$46)</f>
        <v>0</v>
      </c>
      <c r="AK5" s="563">
        <f>IF(勤務状況表!$AT$45="","",勤務状況表!$AT$45)</f>
        <v>0</v>
      </c>
      <c r="AL5" s="564">
        <f>勤務状況表!$AE$5</f>
        <v>0</v>
      </c>
    </row>
    <row r="6" spans="1:38">
      <c r="A6" s="561" t="str">
        <f>ASC(IF(ISNUMBER(勤務状況表!$AE$4),CONCATENATE(REPT(0,5-LENB(勤務状況表!$AE$4)),勤務状況表!$AE$4),""))</f>
        <v/>
      </c>
      <c r="B6" s="561">
        <f>勤務状況表!$AO$3</f>
        <v>2015</v>
      </c>
      <c r="C6" s="561">
        <f>勤務状況表!$AO$4</f>
        <v>11</v>
      </c>
      <c r="D6" s="561" t="str">
        <f>IF(ISNUMBER(勤務状況表!$AE$3),CONCATENATE(REPT(0,6-LENB(勤務状況表!$AE$3)),勤務状況表!$AE$3),"")</f>
        <v/>
      </c>
      <c r="E6" s="559" t="str">
        <f>ASC(IF(勤務状況表!$GK49="",0,TEXT(勤務状況表!$GK49,"000000000000000000")))</f>
        <v>0</v>
      </c>
      <c r="F6" s="561" t="str">
        <f>ASC(IF(勤務状況表!$GL$49="",0,勤務状況表!$GL$49))</f>
        <v>0</v>
      </c>
      <c r="G6" s="562">
        <f>IF(ISNUMBER(勤務状況表!$GM$49),勤務状況表!$GM$49,0)</f>
        <v>0</v>
      </c>
      <c r="H6" s="562">
        <f>IF(ISNUMBER(勤務状況表!$GN$49),勤務状況表!$GN$49,0)</f>
        <v>0</v>
      </c>
      <c r="I6" s="562">
        <f>IF(ISNUMBER(勤務状況表!$GO$49),勤務状況表!$GO$49,0)</f>
        <v>0</v>
      </c>
      <c r="J6" s="561">
        <f>IF(勤務状況表!$O$45="","",勤務状況表!$O$45)</f>
        <v>0</v>
      </c>
      <c r="K6" s="561">
        <f>IF(勤務状況表!$Q$45="","",勤務状況表!$Q$45)</f>
        <v>0</v>
      </c>
      <c r="L6" s="561">
        <f>IF(勤務状況表!$R$45="","",勤務状況表!$R$45)</f>
        <v>0</v>
      </c>
      <c r="M6" s="561">
        <f>IF(勤務状況表!$S$45="","",勤務状況表!$S$45)</f>
        <v>0</v>
      </c>
      <c r="N6" s="561">
        <f>IF(勤務状況表!$T$45="","",勤務状況表!$T$45)</f>
        <v>0</v>
      </c>
      <c r="O6" s="561">
        <f>IF(勤務状況表!$U$45="","",勤務状況表!$U$45)</f>
        <v>0</v>
      </c>
      <c r="P6" s="561">
        <f>IF(勤務状況表!$V$45="","",勤務状況表!$V$45)</f>
        <v>0</v>
      </c>
      <c r="Q6" s="561">
        <f>IF(勤務状況表!$W$45="","",勤務状況表!$W$45)</f>
        <v>0</v>
      </c>
      <c r="R6" s="561">
        <f>IF(勤務状況表!$X$45="","",勤務状況表!$X$45)</f>
        <v>0</v>
      </c>
      <c r="S6" s="561">
        <f>IF(勤務状況表!$Y$45="","",勤務状況表!$Y$45)</f>
        <v>0</v>
      </c>
      <c r="T6" s="561">
        <f>IF(勤務状況表!$Z$45="","",勤務状況表!$Z$45)</f>
        <v>0</v>
      </c>
      <c r="U6" s="561">
        <f>IF(勤務状況表!$AA$45="","",勤務状況表!$AA$45)</f>
        <v>0</v>
      </c>
      <c r="V6" s="561">
        <f>IF(勤務状況表!$AB$45="","",勤務状況表!$AB$45)</f>
        <v>0</v>
      </c>
      <c r="W6" s="563">
        <f>IF(勤務状況表!$AD$45="",0,勤務状況表!$AD$45)</f>
        <v>0</v>
      </c>
      <c r="X6" s="563">
        <f>IF(勤務状況表!$AE$45="","",勤務状況表!$AE$45)</f>
        <v>0</v>
      </c>
      <c r="Y6" s="563">
        <f>IF(勤務状況表!$AF$45="",0,勤務状況表!$AF$45)</f>
        <v>0</v>
      </c>
      <c r="Z6" s="563">
        <f>IF(勤務状況表!$AG$45="","",勤務状況表!$AG$45)</f>
        <v>0</v>
      </c>
      <c r="AA6" s="563">
        <f>IF(勤務状況表!$AH$45="",0,勤務状況表!$AH$45)</f>
        <v>0</v>
      </c>
      <c r="AB6" s="563">
        <f>IF(勤務状況表!$AI$45="","",勤務状況表!$AI$45)</f>
        <v>0</v>
      </c>
      <c r="AC6" s="563">
        <f>IF(勤務状況表!$AJ$45="",0,勤務状況表!$AJ$45)</f>
        <v>0</v>
      </c>
      <c r="AD6" s="561">
        <f>IF(勤務状況表!$AL$45="","",勤務状況表!$AL$46)</f>
        <v>0</v>
      </c>
      <c r="AE6" s="563">
        <f>IF(勤務状況表!$AL$45="","",勤務状況表!$AL$45)</f>
        <v>0</v>
      </c>
      <c r="AF6" s="561">
        <f>IF(勤務状況表!$AM$45="","",勤務状況表!$AM$46)</f>
        <v>0</v>
      </c>
      <c r="AG6" s="563">
        <f>IF(勤務状況表!$AM$45="","",勤務状況表!$AM$45)</f>
        <v>0</v>
      </c>
      <c r="AH6" s="561">
        <f>IF(勤務状況表!$AP$45="","",勤務状況表!$AP$46)</f>
        <v>0</v>
      </c>
      <c r="AI6" s="563">
        <f>IF(勤務状況表!$AP$45="","",勤務状況表!$AP$45)</f>
        <v>0</v>
      </c>
      <c r="AJ6" s="561">
        <f>IF(勤務状況表!$AT$45="","",勤務状況表!$AT$46)</f>
        <v>0</v>
      </c>
      <c r="AK6" s="563">
        <f>IF(勤務状況表!$AT$45="","",勤務状況表!$AT$45)</f>
        <v>0</v>
      </c>
      <c r="AL6" s="564">
        <f>勤務状況表!$AE$5</f>
        <v>0</v>
      </c>
    </row>
    <row r="7" spans="1:38">
      <c r="A7" s="561" t="str">
        <f>ASC(IF(ISNUMBER(勤務状況表!$AE$4),CONCATENATE(REPT(0,5-LENB(勤務状況表!$AE$4)),勤務状況表!$AE$4),""))</f>
        <v/>
      </c>
      <c r="B7" s="561">
        <f>勤務状況表!$AO$3</f>
        <v>2015</v>
      </c>
      <c r="C7" s="561">
        <f>勤務状況表!$AO$4</f>
        <v>11</v>
      </c>
      <c r="D7" s="561" t="str">
        <f>IF(ISNUMBER(勤務状況表!$AE$3),CONCATENATE(REPT(0,6-LENB(勤務状況表!$AE$3)),勤務状況表!$AE$3),"")</f>
        <v/>
      </c>
      <c r="E7" s="559" t="str">
        <f>ASC(IF(勤務状況表!$GK50="",0,TEXT(勤務状況表!$GK50,"000000000000000000")))</f>
        <v>0</v>
      </c>
      <c r="F7" s="561" t="str">
        <f>ASC(IF(勤務状況表!$GL$50="",0,勤務状況表!$GL$50))</f>
        <v>0</v>
      </c>
      <c r="G7" s="562">
        <f>IF(ISNUMBER(勤務状況表!$GM$50),勤務状況表!$GM$50,0)</f>
        <v>0</v>
      </c>
      <c r="H7" s="562">
        <f>IF(ISNUMBER(勤務状況表!$GN$50),勤務状況表!$GN$50,0)</f>
        <v>0</v>
      </c>
      <c r="I7" s="562">
        <f>IF(ISNUMBER(勤務状況表!$GO$50),勤務状況表!$GO$50,0)</f>
        <v>0</v>
      </c>
      <c r="J7" s="561">
        <f>IF(勤務状況表!$O$45="","",勤務状況表!$O$45)</f>
        <v>0</v>
      </c>
      <c r="K7" s="561">
        <f>IF(勤務状況表!$Q$45="","",勤務状況表!$Q$45)</f>
        <v>0</v>
      </c>
      <c r="L7" s="561">
        <f>IF(勤務状況表!$R$45="","",勤務状況表!$R$45)</f>
        <v>0</v>
      </c>
      <c r="M7" s="561">
        <f>IF(勤務状況表!$S$45="","",勤務状況表!$S$45)</f>
        <v>0</v>
      </c>
      <c r="N7" s="561">
        <f>IF(勤務状況表!$T$45="","",勤務状況表!$T$45)</f>
        <v>0</v>
      </c>
      <c r="O7" s="561">
        <f>IF(勤務状況表!$U$45="","",勤務状況表!$U$45)</f>
        <v>0</v>
      </c>
      <c r="P7" s="561">
        <f>IF(勤務状況表!$V$45="","",勤務状況表!$V$45)</f>
        <v>0</v>
      </c>
      <c r="Q7" s="561">
        <f>IF(勤務状況表!$W$45="","",勤務状況表!$W$45)</f>
        <v>0</v>
      </c>
      <c r="R7" s="561">
        <f>IF(勤務状況表!$X$45="","",勤務状況表!$X$45)</f>
        <v>0</v>
      </c>
      <c r="S7" s="561">
        <f>IF(勤務状況表!$Y$45="","",勤務状況表!$Y$45)</f>
        <v>0</v>
      </c>
      <c r="T7" s="561">
        <f>IF(勤務状況表!$Z$45="","",勤務状況表!$Z$45)</f>
        <v>0</v>
      </c>
      <c r="U7" s="561">
        <f>IF(勤務状況表!$AA$45="","",勤務状況表!$AA$45)</f>
        <v>0</v>
      </c>
      <c r="V7" s="561">
        <f>IF(勤務状況表!$AB$45="","",勤務状況表!$AB$45)</f>
        <v>0</v>
      </c>
      <c r="W7" s="563">
        <f>IF(勤務状況表!$AD$45="",0,勤務状況表!$AD$45)</f>
        <v>0</v>
      </c>
      <c r="X7" s="563">
        <f>IF(勤務状況表!$AE$45="","",勤務状況表!$AE$45)</f>
        <v>0</v>
      </c>
      <c r="Y7" s="563">
        <f>IF(勤務状況表!$AF$45="",0,勤務状況表!$AF$45)</f>
        <v>0</v>
      </c>
      <c r="Z7" s="563">
        <f>IF(勤務状況表!$AG$45="","",勤務状況表!$AG$45)</f>
        <v>0</v>
      </c>
      <c r="AA7" s="563">
        <f>IF(勤務状況表!$AH$45="",0,勤務状況表!$AH$45)</f>
        <v>0</v>
      </c>
      <c r="AB7" s="563">
        <f>IF(勤務状況表!$AI$45="","",勤務状況表!$AI$45)</f>
        <v>0</v>
      </c>
      <c r="AC7" s="563">
        <f>IF(勤務状況表!$AJ$45="",0,勤務状況表!$AJ$45)</f>
        <v>0</v>
      </c>
      <c r="AD7" s="561">
        <f>IF(勤務状況表!$AL$45="","",勤務状況表!$AL$46)</f>
        <v>0</v>
      </c>
      <c r="AE7" s="563">
        <f>IF(勤務状況表!$AL$45="","",勤務状況表!$AL$45)</f>
        <v>0</v>
      </c>
      <c r="AF7" s="561">
        <f>IF(勤務状況表!$AM$45="","",勤務状況表!$AM$46)</f>
        <v>0</v>
      </c>
      <c r="AG7" s="563">
        <f>IF(勤務状況表!$AM$45="","",勤務状況表!$AM$45)</f>
        <v>0</v>
      </c>
      <c r="AH7" s="561">
        <f>IF(勤務状況表!$AP$45="","",勤務状況表!$AP$46)</f>
        <v>0</v>
      </c>
      <c r="AI7" s="563">
        <f>IF(勤務状況表!$AP$45="","",勤務状況表!$AP$45)</f>
        <v>0</v>
      </c>
      <c r="AJ7" s="561">
        <f>IF(勤務状況表!$AT$45="","",勤務状況表!$AT$46)</f>
        <v>0</v>
      </c>
      <c r="AK7" s="563">
        <f>IF(勤務状況表!$AT$45="","",勤務状況表!$AT$45)</f>
        <v>0</v>
      </c>
      <c r="AL7" s="564">
        <f>勤務状況表!$AE$5</f>
        <v>0</v>
      </c>
    </row>
    <row r="8" spans="1:38">
      <c r="A8" s="561" t="str">
        <f>ASC(IF(ISNUMBER(勤務状況表!$AE$4),CONCATENATE(REPT(0,5-LENB(勤務状況表!$AE$4)),勤務状況表!$AE$4),""))</f>
        <v/>
      </c>
      <c r="B8" s="561">
        <f>勤務状況表!$AO$3</f>
        <v>2015</v>
      </c>
      <c r="C8" s="561">
        <f>勤務状況表!$AO$4</f>
        <v>11</v>
      </c>
      <c r="D8" s="561" t="str">
        <f>IF(ISNUMBER(勤務状況表!$AE$3),CONCATENATE(REPT(0,6-LENB(勤務状況表!$AE$3)),勤務状況表!$AE$3),"")</f>
        <v/>
      </c>
      <c r="E8" s="559" t="str">
        <f>ASC(IF(勤務状況表!$GK51="",0,TEXT(勤務状況表!$GK51,"000000000000000000")))</f>
        <v>0</v>
      </c>
      <c r="F8" s="561" t="str">
        <f>ASC(IF(勤務状況表!$GL$51="",0,勤務状況表!$GL$51))</f>
        <v>0</v>
      </c>
      <c r="G8" s="562">
        <f>IF(ISNUMBER(勤務状況表!$GM$51),勤務状況表!$GM$51,0)</f>
        <v>0</v>
      </c>
      <c r="H8" s="562">
        <f>IF(ISNUMBER(勤務状況表!$GN$51),勤務状況表!$GN$51,0)</f>
        <v>0</v>
      </c>
      <c r="I8" s="562">
        <f>IF(ISNUMBER(勤務状況表!$GO$51),勤務状況表!$GO$51,0)</f>
        <v>0</v>
      </c>
      <c r="J8" s="561">
        <f>IF(勤務状況表!$O$45="","",勤務状況表!$O$45)</f>
        <v>0</v>
      </c>
      <c r="K8" s="561">
        <f>IF(勤務状況表!$Q$45="","",勤務状況表!$Q$45)</f>
        <v>0</v>
      </c>
      <c r="L8" s="561">
        <f>IF(勤務状況表!$R$45="","",勤務状況表!$R$45)</f>
        <v>0</v>
      </c>
      <c r="M8" s="561">
        <f>IF(勤務状況表!$S$45="","",勤務状況表!$S$45)</f>
        <v>0</v>
      </c>
      <c r="N8" s="561">
        <f>IF(勤務状況表!$T$45="","",勤務状況表!$T$45)</f>
        <v>0</v>
      </c>
      <c r="O8" s="561">
        <f>IF(勤務状況表!$U$45="","",勤務状況表!$U$45)</f>
        <v>0</v>
      </c>
      <c r="P8" s="561">
        <f>IF(勤務状況表!$V$45="","",勤務状況表!$V$45)</f>
        <v>0</v>
      </c>
      <c r="Q8" s="561">
        <f>IF(勤務状況表!$W$45="","",勤務状況表!$W$45)</f>
        <v>0</v>
      </c>
      <c r="R8" s="561">
        <f>IF(勤務状況表!$X$45="","",勤務状況表!$X$45)</f>
        <v>0</v>
      </c>
      <c r="S8" s="561">
        <f>IF(勤務状況表!$Y$45="","",勤務状況表!$Y$45)</f>
        <v>0</v>
      </c>
      <c r="T8" s="561">
        <f>IF(勤務状況表!$Z$45="","",勤務状況表!$Z$45)</f>
        <v>0</v>
      </c>
      <c r="U8" s="561">
        <f>IF(勤務状況表!$AA$45="","",勤務状況表!$AA$45)</f>
        <v>0</v>
      </c>
      <c r="V8" s="561">
        <f>IF(勤務状況表!$AB$45="","",勤務状況表!$AB$45)</f>
        <v>0</v>
      </c>
      <c r="W8" s="563">
        <f>IF(勤務状況表!$AD$45="",0,勤務状況表!$AD$45)</f>
        <v>0</v>
      </c>
      <c r="X8" s="563">
        <f>IF(勤務状況表!$AE$45="","",勤務状況表!$AE$45)</f>
        <v>0</v>
      </c>
      <c r="Y8" s="563">
        <f>IF(勤務状況表!$AF$45="",0,勤務状況表!$AF$45)</f>
        <v>0</v>
      </c>
      <c r="Z8" s="563">
        <f>IF(勤務状況表!$AG$45="","",勤務状況表!$AG$45)</f>
        <v>0</v>
      </c>
      <c r="AA8" s="563">
        <f>IF(勤務状況表!$AH$45="",0,勤務状況表!$AH$45)</f>
        <v>0</v>
      </c>
      <c r="AB8" s="563">
        <f>IF(勤務状況表!$AI$45="","",勤務状況表!$AI$45)</f>
        <v>0</v>
      </c>
      <c r="AC8" s="563">
        <f>IF(勤務状況表!$AJ$45="",0,勤務状況表!$AJ$45)</f>
        <v>0</v>
      </c>
      <c r="AD8" s="561">
        <f>IF(勤務状況表!$AL$45="","",勤務状況表!$AL$46)</f>
        <v>0</v>
      </c>
      <c r="AE8" s="563">
        <f>IF(勤務状況表!$AL$45="","",勤務状況表!$AL$45)</f>
        <v>0</v>
      </c>
      <c r="AF8" s="561">
        <f>IF(勤務状況表!$AM$45="","",勤務状況表!$AM$46)</f>
        <v>0</v>
      </c>
      <c r="AG8" s="563">
        <f>IF(勤務状況表!$AM$45="","",勤務状況表!$AM$45)</f>
        <v>0</v>
      </c>
      <c r="AH8" s="561">
        <f>IF(勤務状況表!$AP$45="","",勤務状況表!$AP$46)</f>
        <v>0</v>
      </c>
      <c r="AI8" s="563">
        <f>IF(勤務状況表!$AP$45="","",勤務状況表!$AP$45)</f>
        <v>0</v>
      </c>
      <c r="AJ8" s="561">
        <f>IF(勤務状況表!$AT$45="","",勤務状況表!$AT$46)</f>
        <v>0</v>
      </c>
      <c r="AK8" s="563">
        <f>IF(勤務状況表!$AT$45="","",勤務状況表!$AT$45)</f>
        <v>0</v>
      </c>
      <c r="AL8" s="564">
        <f>勤務状況表!$AE$5</f>
        <v>0</v>
      </c>
    </row>
    <row r="9" spans="1:38">
      <c r="A9" s="561" t="str">
        <f>ASC(IF(ISNUMBER(勤務状況表!$AE$4),CONCATENATE(REPT(0,5-LENB(勤務状況表!$AE$4)),勤務状況表!$AE$4),""))</f>
        <v/>
      </c>
      <c r="B9" s="561">
        <f>勤務状況表!$AO$3</f>
        <v>2015</v>
      </c>
      <c r="C9" s="561">
        <f>勤務状況表!$AO$4</f>
        <v>11</v>
      </c>
      <c r="D9" s="561" t="str">
        <f>IF(ISNUMBER(勤務状況表!$AE$3),CONCATENATE(REPT(0,6-LENB(勤務状況表!$AE$3)),勤務状況表!$AE$3),"")</f>
        <v/>
      </c>
      <c r="E9" s="559" t="str">
        <f>ASC(IF(勤務状況表!$GK52="",0,TEXT(勤務状況表!$GK52,"000000000000000000")))</f>
        <v>0</v>
      </c>
      <c r="F9" s="561" t="str">
        <f>ASC(IF(勤務状況表!$GL$52="",0,勤務状況表!$GL$52))</f>
        <v>0</v>
      </c>
      <c r="G9" s="562">
        <f>IF(ISNUMBER(勤務状況表!$GM$52),勤務状況表!$GM$52,0)</f>
        <v>0</v>
      </c>
      <c r="H9" s="562">
        <f>IF(ISNUMBER(勤務状況表!$GN$52),勤務状況表!$GN$52,0)</f>
        <v>0</v>
      </c>
      <c r="I9" s="562">
        <f>IF(ISNUMBER(勤務状況表!$GO$52),勤務状況表!$GO$52,0)</f>
        <v>0</v>
      </c>
      <c r="J9" s="561">
        <f>IF(勤務状況表!$O$45="","",勤務状況表!$O$45)</f>
        <v>0</v>
      </c>
      <c r="K9" s="561">
        <f>IF(勤務状況表!$Q$45="","",勤務状況表!$Q$45)</f>
        <v>0</v>
      </c>
      <c r="L9" s="561">
        <f>IF(勤務状況表!$R$45="","",勤務状況表!$R$45)</f>
        <v>0</v>
      </c>
      <c r="M9" s="561">
        <f>IF(勤務状況表!$S$45="","",勤務状況表!$S$45)</f>
        <v>0</v>
      </c>
      <c r="N9" s="561">
        <f>IF(勤務状況表!$T$45="","",勤務状況表!$T$45)</f>
        <v>0</v>
      </c>
      <c r="O9" s="561">
        <f>IF(勤務状況表!$U$45="","",勤務状況表!$U$45)</f>
        <v>0</v>
      </c>
      <c r="P9" s="561">
        <f>IF(勤務状況表!$V$45="","",勤務状況表!$V$45)</f>
        <v>0</v>
      </c>
      <c r="Q9" s="561">
        <f>IF(勤務状況表!$W$45="","",勤務状況表!$W$45)</f>
        <v>0</v>
      </c>
      <c r="R9" s="561">
        <f>IF(勤務状況表!$X$45="","",勤務状況表!$X$45)</f>
        <v>0</v>
      </c>
      <c r="S9" s="561">
        <f>IF(勤務状況表!$Y$45="","",勤務状況表!$Y$45)</f>
        <v>0</v>
      </c>
      <c r="T9" s="561">
        <f>IF(勤務状況表!$Z$45="","",勤務状況表!$Z$45)</f>
        <v>0</v>
      </c>
      <c r="U9" s="561">
        <f>IF(勤務状況表!$AA$45="","",勤務状況表!$AA$45)</f>
        <v>0</v>
      </c>
      <c r="V9" s="561">
        <f>IF(勤務状況表!$AB$45="","",勤務状況表!$AB$45)</f>
        <v>0</v>
      </c>
      <c r="W9" s="563">
        <f>IF(勤務状況表!$AD$45="",0,勤務状況表!$AD$45)</f>
        <v>0</v>
      </c>
      <c r="X9" s="563">
        <f>IF(勤務状況表!$AE$45="","",勤務状況表!$AE$45)</f>
        <v>0</v>
      </c>
      <c r="Y9" s="563">
        <f>IF(勤務状況表!$AF$45="",0,勤務状況表!$AF$45)</f>
        <v>0</v>
      </c>
      <c r="Z9" s="563">
        <f>IF(勤務状況表!$AG$45="","",勤務状況表!$AG$45)</f>
        <v>0</v>
      </c>
      <c r="AA9" s="563">
        <f>IF(勤務状況表!$AH$45="",0,勤務状況表!$AH$45)</f>
        <v>0</v>
      </c>
      <c r="AB9" s="563">
        <f>IF(勤務状況表!$AI$45="","",勤務状況表!$AI$45)</f>
        <v>0</v>
      </c>
      <c r="AC9" s="563">
        <f>IF(勤務状況表!$AJ$45="",0,勤務状況表!$AJ$45)</f>
        <v>0</v>
      </c>
      <c r="AD9" s="561">
        <f>IF(勤務状況表!$AL$45="","",勤務状況表!$AL$46)</f>
        <v>0</v>
      </c>
      <c r="AE9" s="563">
        <f>IF(勤務状況表!$AL$45="","",勤務状況表!$AL$45)</f>
        <v>0</v>
      </c>
      <c r="AF9" s="561">
        <f>IF(勤務状況表!$AM$45="","",勤務状況表!$AM$46)</f>
        <v>0</v>
      </c>
      <c r="AG9" s="563">
        <f>IF(勤務状況表!$AM$45="","",勤務状況表!$AM$45)</f>
        <v>0</v>
      </c>
      <c r="AH9" s="561">
        <f>IF(勤務状況表!$AP$45="","",勤務状況表!$AP$46)</f>
        <v>0</v>
      </c>
      <c r="AI9" s="563">
        <f>IF(勤務状況表!$AP$45="","",勤務状況表!$AP$45)</f>
        <v>0</v>
      </c>
      <c r="AJ9" s="561">
        <f>IF(勤務状況表!$AT$45="","",勤務状況表!$AT$46)</f>
        <v>0</v>
      </c>
      <c r="AK9" s="563">
        <f>IF(勤務状況表!$AT$45="","",勤務状況表!$AT$45)</f>
        <v>0</v>
      </c>
      <c r="AL9" s="564">
        <f>勤務状況表!$AE$5</f>
        <v>0</v>
      </c>
    </row>
    <row r="10" spans="1:38">
      <c r="B10" s="560"/>
      <c r="C10" s="567"/>
      <c r="G10" s="567"/>
      <c r="H10" s="567"/>
      <c r="I10" s="567"/>
    </row>
    <row r="11" spans="1:38" s="574" customFormat="1" ht="13.1" customHeight="1">
      <c r="A11" s="568" t="s">
        <v>102</v>
      </c>
      <c r="B11" s="568" t="s">
        <v>281</v>
      </c>
      <c r="C11" s="568" t="s">
        <v>282</v>
      </c>
      <c r="D11" s="572"/>
      <c r="E11" s="572"/>
      <c r="F11" s="572"/>
      <c r="G11" s="573"/>
      <c r="H11" s="573"/>
      <c r="I11" s="573"/>
    </row>
    <row r="12" spans="1:38">
      <c r="A12" s="566" t="str">
        <f>ASC(IF(ISNUMBER(勤務状況表!$AE$4),CONCATENATE(REPT(0,5-LENB(勤務状況表!$AE$4)),勤務状況表!$AE$4),""))</f>
        <v/>
      </c>
      <c r="B12" s="566" t="str">
        <f>勤務状況表!$AO$3&amp;"/"&amp;TEXT(勤務状況表!$AO$4,"00")&amp;"/"&amp;"01"</f>
        <v>2015/11/01</v>
      </c>
      <c r="C12" s="566">
        <f>IF(ISERROR(WEEKDAY($B12)),0,IF(OR(WEEKDAY($B12)=1,WEEKDAY($B12)=7),0,勤務状況表!$K12))</f>
        <v>0</v>
      </c>
      <c r="E12" s="567"/>
      <c r="F12" s="567"/>
      <c r="G12" s="567"/>
    </row>
    <row r="13" spans="1:38">
      <c r="A13" s="566" t="str">
        <f>ASC(IF(ISNUMBER(勤務状況表!$AE$4),CONCATENATE(REPT(0,5-LENB(勤務状況表!$AE$4)),勤務状況表!$AE$4),""))</f>
        <v/>
      </c>
      <c r="B13" s="566" t="str">
        <f>勤務状況表!$AO$3&amp;"/"&amp;TEXT(勤務状況表!$AO$4,"00")&amp;"/"&amp;"02"</f>
        <v>2015/11/02</v>
      </c>
      <c r="C13" s="566">
        <f>IF(ISERROR(WEEKDAY($B13)),0,IF(OR(WEEKDAY($B13)=1,WEEKDAY($B13)=7),0,勤務状況表!$K13))</f>
        <v>0</v>
      </c>
      <c r="E13" s="567"/>
      <c r="F13" s="567"/>
      <c r="G13" s="567"/>
    </row>
    <row r="14" spans="1:38">
      <c r="A14" s="566" t="str">
        <f>ASC(IF(ISNUMBER(勤務状況表!$AE$4),CONCATENATE(REPT(0,5-LENB(勤務状況表!$AE$4)),勤務状況表!$AE$4),""))</f>
        <v/>
      </c>
      <c r="B14" s="566" t="str">
        <f>勤務状況表!$AO$3&amp;"/"&amp;TEXT(勤務状況表!$AO$4,"00")&amp;"/"&amp;"03"</f>
        <v>2015/11/03</v>
      </c>
      <c r="C14" s="566">
        <f>IF(ISERROR(WEEKDAY($B14)),0,IF(OR(WEEKDAY($B14)=1,WEEKDAY($B14)=7),0,勤務状況表!$K14))</f>
        <v>0</v>
      </c>
      <c r="E14" s="567"/>
      <c r="F14" s="567"/>
      <c r="G14" s="567"/>
    </row>
    <row r="15" spans="1:38">
      <c r="A15" s="566" t="str">
        <f>ASC(IF(ISNUMBER(勤務状況表!$AE$4),CONCATENATE(REPT(0,5-LENB(勤務状況表!$AE$4)),勤務状況表!$AE$4),""))</f>
        <v/>
      </c>
      <c r="B15" s="566" t="str">
        <f>勤務状況表!$AO$3&amp;"/"&amp;TEXT(勤務状況表!$AO$4,"00")&amp;"/"&amp;"04"</f>
        <v>2015/11/04</v>
      </c>
      <c r="C15" s="566">
        <f>IF(ISERROR(WEEKDAY($B15)),0,IF(OR(WEEKDAY($B15)=1,WEEKDAY($B15)=7),0,勤務状況表!$K15))</f>
        <v>0</v>
      </c>
    </row>
    <row r="16" spans="1:38">
      <c r="A16" s="566" t="str">
        <f>ASC(IF(ISNUMBER(勤務状況表!$AE$4),CONCATENATE(REPT(0,5-LENB(勤務状況表!$AE$4)),勤務状況表!$AE$4),""))</f>
        <v/>
      </c>
      <c r="B16" s="566" t="str">
        <f>勤務状況表!$AO$3&amp;"/"&amp;TEXT(勤務状況表!$AO$4,"00")&amp;"/"&amp;"05"</f>
        <v>2015/11/05</v>
      </c>
      <c r="C16" s="566">
        <f>IF(ISERROR(WEEKDAY($B16)),0,IF(OR(WEEKDAY($B16)=1,WEEKDAY($B16)=7),0,勤務状況表!$K16))</f>
        <v>0</v>
      </c>
      <c r="G16" s="569"/>
    </row>
    <row r="17" spans="1:3">
      <c r="A17" s="566" t="str">
        <f>ASC(IF(ISNUMBER(勤務状況表!$AE$4),CONCATENATE(REPT(0,5-LENB(勤務状況表!$AE$4)),勤務状況表!$AE$4),""))</f>
        <v/>
      </c>
      <c r="B17" s="566" t="str">
        <f>勤務状況表!$AO$3&amp;"/"&amp;TEXT(勤務状況表!$AO$4,"00")&amp;"/"&amp;"06"</f>
        <v>2015/11/06</v>
      </c>
      <c r="C17" s="566">
        <f>IF(ISERROR(WEEKDAY($B17)),0,IF(OR(WEEKDAY($B17)=1,WEEKDAY($B17)=7),0,勤務状況表!$K17))</f>
        <v>0</v>
      </c>
    </row>
    <row r="18" spans="1:3">
      <c r="A18" s="566" t="str">
        <f>ASC(IF(ISNUMBER(勤務状況表!$AE$4),CONCATENATE(REPT(0,5-LENB(勤務状況表!$AE$4)),勤務状況表!$AE$4),""))</f>
        <v/>
      </c>
      <c r="B18" s="566" t="str">
        <f>勤務状況表!$AO$3&amp;"/"&amp;TEXT(勤務状況表!$AO$4,"00")&amp;"/"&amp;"07"</f>
        <v>2015/11/07</v>
      </c>
      <c r="C18" s="566">
        <f>IF(ISERROR(WEEKDAY($B18)),0,IF(OR(WEEKDAY($B18)=1,WEEKDAY($B18)=7),0,勤務状況表!$K18))</f>
        <v>0</v>
      </c>
    </row>
    <row r="19" spans="1:3">
      <c r="A19" s="566" t="str">
        <f>ASC(IF(ISNUMBER(勤務状況表!$AE$4),CONCATENATE(REPT(0,5-LENB(勤務状況表!$AE$4)),勤務状況表!$AE$4),""))</f>
        <v/>
      </c>
      <c r="B19" s="566" t="str">
        <f>勤務状況表!$AO$3&amp;"/"&amp;TEXT(勤務状況表!$AO$4,"00")&amp;"/"&amp;"08"</f>
        <v>2015/11/08</v>
      </c>
      <c r="C19" s="566">
        <f>IF(ISERROR(WEEKDAY($B19)),0,IF(OR(WEEKDAY($B19)=1,WEEKDAY($B19)=7),0,勤務状況表!$K19))</f>
        <v>0</v>
      </c>
    </row>
    <row r="20" spans="1:3">
      <c r="A20" s="566" t="str">
        <f>ASC(IF(ISNUMBER(勤務状況表!$AE$4),CONCATENATE(REPT(0,5-LENB(勤務状況表!$AE$4)),勤務状況表!$AE$4),""))</f>
        <v/>
      </c>
      <c r="B20" s="566" t="str">
        <f>勤務状況表!$AO$3&amp;"/"&amp;TEXT(勤務状況表!$AO$4,"00")&amp;"/"&amp;"09"</f>
        <v>2015/11/09</v>
      </c>
      <c r="C20" s="566">
        <f>IF(ISERROR(WEEKDAY($B20)),0,IF(OR(WEEKDAY($B20)=1,WEEKDAY($B20)=7),0,勤務状況表!$K20))</f>
        <v>0</v>
      </c>
    </row>
    <row r="21" spans="1:3">
      <c r="A21" s="566" t="str">
        <f>ASC(IF(ISNUMBER(勤務状況表!$AE$4),CONCATENATE(REPT(0,5-LENB(勤務状況表!$AE$4)),勤務状況表!$AE$4),""))</f>
        <v/>
      </c>
      <c r="B21" s="566" t="str">
        <f>勤務状況表!$AO$3&amp;"/"&amp;TEXT(勤務状況表!$AO$4,"00")&amp;"/"&amp;"10"</f>
        <v>2015/11/10</v>
      </c>
      <c r="C21" s="566">
        <f>IF(ISERROR(WEEKDAY($B21)),0,IF(OR(WEEKDAY($B21)=1,WEEKDAY($B21)=7),0,勤務状況表!$K21))</f>
        <v>0</v>
      </c>
    </row>
    <row r="22" spans="1:3">
      <c r="A22" s="566" t="str">
        <f>ASC(IF(ISNUMBER(勤務状況表!$AE$4),CONCATENATE(REPT(0,5-LENB(勤務状況表!$AE$4)),勤務状況表!$AE$4),""))</f>
        <v/>
      </c>
      <c r="B22" s="566" t="str">
        <f>勤務状況表!$AO$3&amp;"/"&amp;TEXT(勤務状況表!$AO$4,"00")&amp;"/"&amp;"11"</f>
        <v>2015/11/11</v>
      </c>
      <c r="C22" s="566">
        <f>IF(ISERROR(WEEKDAY($B22)),0,IF(OR(WEEKDAY($B22)=1,WEEKDAY($B22)=7),0,勤務状況表!$K22))</f>
        <v>0</v>
      </c>
    </row>
    <row r="23" spans="1:3">
      <c r="A23" s="566" t="str">
        <f>ASC(IF(ISNUMBER(勤務状況表!$AE$4),CONCATENATE(REPT(0,5-LENB(勤務状況表!$AE$4)),勤務状況表!$AE$4),""))</f>
        <v/>
      </c>
      <c r="B23" s="566" t="str">
        <f>勤務状況表!$AO$3&amp;"/"&amp;TEXT(勤務状況表!$AO$4,"00")&amp;"/"&amp;"12"</f>
        <v>2015/11/12</v>
      </c>
      <c r="C23" s="566">
        <f>IF(ISERROR(WEEKDAY($B23)),0,IF(OR(WEEKDAY($B23)=1,WEEKDAY($B23)=7),0,勤務状況表!$K23))</f>
        <v>0</v>
      </c>
    </row>
    <row r="24" spans="1:3">
      <c r="A24" s="566" t="str">
        <f>ASC(IF(ISNUMBER(勤務状況表!$AE$4),CONCATENATE(REPT(0,5-LENB(勤務状況表!$AE$4)),勤務状況表!$AE$4),""))</f>
        <v/>
      </c>
      <c r="B24" s="566" t="str">
        <f>勤務状況表!$AO$3&amp;"/"&amp;TEXT(勤務状況表!$AO$4,"00")&amp;"/"&amp;"13"</f>
        <v>2015/11/13</v>
      </c>
      <c r="C24" s="566">
        <f>IF(ISERROR(WEEKDAY($B24)),0,IF(OR(WEEKDAY($B24)=1,WEEKDAY($B24)=7),0,勤務状況表!$K24))</f>
        <v>0</v>
      </c>
    </row>
    <row r="25" spans="1:3">
      <c r="A25" s="566" t="str">
        <f>ASC(IF(ISNUMBER(勤務状況表!$AE$4),CONCATENATE(REPT(0,5-LENB(勤務状況表!$AE$4)),勤務状況表!$AE$4),""))</f>
        <v/>
      </c>
      <c r="B25" s="566" t="str">
        <f>勤務状況表!$AO$3&amp;"/"&amp;TEXT(勤務状況表!$AO$4,"00")&amp;"/"&amp;"14"</f>
        <v>2015/11/14</v>
      </c>
      <c r="C25" s="566">
        <f>IF(ISERROR(WEEKDAY($B25)),0,IF(OR(WEEKDAY($B25)=1,WEEKDAY($B25)=7),0,勤務状況表!$K25))</f>
        <v>0</v>
      </c>
    </row>
    <row r="26" spans="1:3">
      <c r="A26" s="566" t="str">
        <f>ASC(IF(ISNUMBER(勤務状況表!$AE$4),CONCATENATE(REPT(0,5-LENB(勤務状況表!$AE$4)),勤務状況表!$AE$4),""))</f>
        <v/>
      </c>
      <c r="B26" s="566" t="str">
        <f>勤務状況表!$AO$3&amp;"/"&amp;TEXT(勤務状況表!$AO$4,"00")&amp;"/"&amp;"15"</f>
        <v>2015/11/15</v>
      </c>
      <c r="C26" s="566">
        <f>IF(ISERROR(WEEKDAY($B26)),0,IF(OR(WEEKDAY($B26)=1,WEEKDAY($B26)=7),0,勤務状況表!$K26))</f>
        <v>0</v>
      </c>
    </row>
    <row r="27" spans="1:3">
      <c r="A27" s="566" t="str">
        <f>ASC(IF(ISNUMBER(勤務状況表!$AE$4),CONCATENATE(REPT(0,5-LENB(勤務状況表!$AE$4)),勤務状況表!$AE$4),""))</f>
        <v/>
      </c>
      <c r="B27" s="566" t="str">
        <f>勤務状況表!$AO$3&amp;"/"&amp;TEXT(勤務状況表!$AO$4,"00")&amp;"/"&amp;"16"</f>
        <v>2015/11/16</v>
      </c>
      <c r="C27" s="566">
        <f>IF(ISERROR(WEEKDAY($B27)),0,IF(OR(WEEKDAY($B27)=1,WEEKDAY($B27)=7),0,勤務状況表!$K27))</f>
        <v>0</v>
      </c>
    </row>
    <row r="28" spans="1:3">
      <c r="A28" s="566" t="str">
        <f>ASC(IF(ISNUMBER(勤務状況表!$AE$4),CONCATENATE(REPT(0,5-LENB(勤務状況表!$AE$4)),勤務状況表!$AE$4),""))</f>
        <v/>
      </c>
      <c r="B28" s="566" t="str">
        <f>勤務状況表!$AO$3&amp;"/"&amp;TEXT(勤務状況表!$AO$4,"00")&amp;"/"&amp;"17"</f>
        <v>2015/11/17</v>
      </c>
      <c r="C28" s="566">
        <f>IF(ISERROR(WEEKDAY($B28)),0,IF(OR(WEEKDAY($B28)=1,WEEKDAY($B28)=7),0,勤務状況表!$K28))</f>
        <v>0</v>
      </c>
    </row>
    <row r="29" spans="1:3">
      <c r="A29" s="566" t="str">
        <f>ASC(IF(ISNUMBER(勤務状況表!$AE$4),CONCATENATE(REPT(0,5-LENB(勤務状況表!$AE$4)),勤務状況表!$AE$4),""))</f>
        <v/>
      </c>
      <c r="B29" s="566" t="str">
        <f>勤務状況表!$AO$3&amp;"/"&amp;TEXT(勤務状況表!$AO$4,"00")&amp;"/"&amp;"18"</f>
        <v>2015/11/18</v>
      </c>
      <c r="C29" s="566">
        <f>IF(ISERROR(WEEKDAY($B29)),0,IF(OR(WEEKDAY($B29)=1,WEEKDAY($B29)=7),0,勤務状況表!$K29))</f>
        <v>0</v>
      </c>
    </row>
    <row r="30" spans="1:3">
      <c r="A30" s="566" t="str">
        <f>ASC(IF(ISNUMBER(勤務状況表!$AE$4),CONCATENATE(REPT(0,5-LENB(勤務状況表!$AE$4)),勤務状況表!$AE$4),""))</f>
        <v/>
      </c>
      <c r="B30" s="566" t="str">
        <f>勤務状況表!$AO$3&amp;"/"&amp;TEXT(勤務状況表!$AO$4,"00")&amp;"/"&amp;"19"</f>
        <v>2015/11/19</v>
      </c>
      <c r="C30" s="566">
        <f>IF(ISERROR(WEEKDAY($B30)),0,IF(OR(WEEKDAY($B30)=1,WEEKDAY($B30)=7),0,勤務状況表!$K30))</f>
        <v>0</v>
      </c>
    </row>
    <row r="31" spans="1:3">
      <c r="A31" s="566" t="str">
        <f>ASC(IF(ISNUMBER(勤務状況表!$AE$4),CONCATENATE(REPT(0,5-LENB(勤務状況表!$AE$4)),勤務状況表!$AE$4),""))</f>
        <v/>
      </c>
      <c r="B31" s="566" t="str">
        <f>勤務状況表!$AO$3&amp;"/"&amp;TEXT(勤務状況表!$AO$4,"00")&amp;"/"&amp;"20"</f>
        <v>2015/11/20</v>
      </c>
      <c r="C31" s="566">
        <f>IF(ISERROR(WEEKDAY($B31)),0,IF(OR(WEEKDAY($B31)=1,WEEKDAY($B31)=7),0,勤務状況表!$K31))</f>
        <v>0</v>
      </c>
    </row>
    <row r="32" spans="1:3">
      <c r="A32" s="566" t="str">
        <f>ASC(IF(ISNUMBER(勤務状況表!$AE$4),CONCATENATE(REPT(0,5-LENB(勤務状況表!$AE$4)),勤務状況表!$AE$4),""))</f>
        <v/>
      </c>
      <c r="B32" s="566" t="str">
        <f>勤務状況表!$AO$3&amp;"/"&amp;TEXT(勤務状況表!$AO$4,"00")&amp;"/"&amp;"21"</f>
        <v>2015/11/21</v>
      </c>
      <c r="C32" s="566">
        <f>IF(ISERROR(WEEKDAY($B32)),0,IF(OR(WEEKDAY($B32)=1,WEEKDAY($B32)=7),0,勤務状況表!$K32))</f>
        <v>0</v>
      </c>
    </row>
    <row r="33" spans="1:3">
      <c r="A33" s="566" t="str">
        <f>ASC(IF(ISNUMBER(勤務状況表!$AE$4),CONCATENATE(REPT(0,5-LENB(勤務状況表!$AE$4)),勤務状況表!$AE$4),""))</f>
        <v/>
      </c>
      <c r="B33" s="566" t="str">
        <f>勤務状況表!$AO$3&amp;"/"&amp;TEXT(勤務状況表!$AO$4,"00")&amp;"/"&amp;"22"</f>
        <v>2015/11/22</v>
      </c>
      <c r="C33" s="566">
        <f>IF(ISERROR(WEEKDAY($B33)),0,IF(OR(WEEKDAY($B33)=1,WEEKDAY($B33)=7),0,勤務状況表!$K33))</f>
        <v>0</v>
      </c>
    </row>
    <row r="34" spans="1:3">
      <c r="A34" s="566" t="str">
        <f>ASC(IF(ISNUMBER(勤務状況表!$AE$4),CONCATENATE(REPT(0,5-LENB(勤務状況表!$AE$4)),勤務状況表!$AE$4),""))</f>
        <v/>
      </c>
      <c r="B34" s="566" t="str">
        <f>勤務状況表!$AO$3&amp;"/"&amp;TEXT(勤務状況表!$AO$4,"00")&amp;"/"&amp;"23"</f>
        <v>2015/11/23</v>
      </c>
      <c r="C34" s="566">
        <f>IF(ISERROR(WEEKDAY($B34)),0,IF(OR(WEEKDAY($B34)=1,WEEKDAY($B34)=7),0,勤務状況表!$K34))</f>
        <v>0</v>
      </c>
    </row>
    <row r="35" spans="1:3">
      <c r="A35" s="566" t="str">
        <f>ASC(IF(ISNUMBER(勤務状況表!$AE$4),CONCATENATE(REPT(0,5-LENB(勤務状況表!$AE$4)),勤務状況表!$AE$4),""))</f>
        <v/>
      </c>
      <c r="B35" s="566" t="str">
        <f>勤務状況表!$AO$3&amp;"/"&amp;TEXT(勤務状況表!$AO$4,"00")&amp;"/"&amp;"24"</f>
        <v>2015/11/24</v>
      </c>
      <c r="C35" s="566">
        <f>IF(ISERROR(WEEKDAY($B35)),0,IF(OR(WEEKDAY($B35)=1,WEEKDAY($B35)=7),0,勤務状況表!$K35))</f>
        <v>0</v>
      </c>
    </row>
    <row r="36" spans="1:3">
      <c r="A36" s="566" t="str">
        <f>ASC(IF(ISNUMBER(勤務状況表!$AE$4),CONCATENATE(REPT(0,5-LENB(勤務状況表!$AE$4)),勤務状況表!$AE$4),""))</f>
        <v/>
      </c>
      <c r="B36" s="566" t="str">
        <f>勤務状況表!$AO$3&amp;"/"&amp;TEXT(勤務状況表!$AO$4,"00")&amp;"/"&amp;"25"</f>
        <v>2015/11/25</v>
      </c>
      <c r="C36" s="566">
        <f>IF(ISERROR(WEEKDAY($B36)),0,IF(OR(WEEKDAY($B36)=1,WEEKDAY($B36)=7),0,勤務状況表!$K36))</f>
        <v>0</v>
      </c>
    </row>
    <row r="37" spans="1:3">
      <c r="A37" s="566" t="str">
        <f>ASC(IF(ISNUMBER(勤務状況表!$AE$4),CONCATENATE(REPT(0,5-LENB(勤務状況表!$AE$4)),勤務状況表!$AE$4),""))</f>
        <v/>
      </c>
      <c r="B37" s="566" t="str">
        <f>勤務状況表!$AO$3&amp;"/"&amp;TEXT(勤務状況表!$AO$4,"00")&amp;"/"&amp;"26"</f>
        <v>2015/11/26</v>
      </c>
      <c r="C37" s="566">
        <f>IF(ISERROR(WEEKDAY($B37)),0,IF(OR(WEEKDAY($B37)=1,WEEKDAY($B37)=7),0,勤務状況表!$K37))</f>
        <v>0</v>
      </c>
    </row>
    <row r="38" spans="1:3">
      <c r="A38" s="566" t="str">
        <f>ASC(IF(ISNUMBER(勤務状況表!$AE$4),CONCATENATE(REPT(0,5-LENB(勤務状況表!$AE$4)),勤務状況表!$AE$4),""))</f>
        <v/>
      </c>
      <c r="B38" s="566" t="str">
        <f>勤務状況表!$AO$3&amp;"/"&amp;TEXT(勤務状況表!$AO$4,"00")&amp;"/"&amp;"27"</f>
        <v>2015/11/27</v>
      </c>
      <c r="C38" s="566">
        <f>IF(ISERROR(WEEKDAY($B38)),0,IF(OR(WEEKDAY($B38)=1,WEEKDAY($B38)=7),0,勤務状況表!$K38))</f>
        <v>0</v>
      </c>
    </row>
    <row r="39" spans="1:3">
      <c r="A39" s="566" t="str">
        <f>ASC(IF(ISNUMBER(勤務状況表!$AE$4),CONCATENATE(REPT(0,5-LENB(勤務状況表!$AE$4)),勤務状況表!$AE$4),""))</f>
        <v/>
      </c>
      <c r="B39" s="566" t="str">
        <f>勤務状況表!$AO$3&amp;"/"&amp;TEXT(勤務状況表!$AO$4,"00")&amp;"/"&amp;"28"</f>
        <v>2015/11/28</v>
      </c>
      <c r="C39" s="566">
        <f>IF(ISERROR(WEEKDAY($B39)),0,IF(OR(WEEKDAY($B39)=1,WEEKDAY($B39)=7),0,勤務状況表!$K39))</f>
        <v>0</v>
      </c>
    </row>
    <row r="40" spans="1:3">
      <c r="A40" s="566" t="str">
        <f>ASC(IF(ISNUMBER(勤務状況表!$AE$4),CONCATENATE(REPT(0,5-LENB(勤務状況表!$AE$4)),勤務状況表!$AE$4),""))</f>
        <v/>
      </c>
      <c r="B40" s="566" t="str">
        <f>勤務状況表!$AO$3&amp;"/"&amp;TEXT(勤務状況表!$AO$4,"00")&amp;"/"&amp;"29"</f>
        <v>2015/11/29</v>
      </c>
      <c r="C40" s="566">
        <f>IF(ISERROR(WEEKDAY($B40)),0,IF(OR(WEEKDAY($B40)=1,WEEKDAY($B40)=7),0,勤務状況表!$K40))</f>
        <v>0</v>
      </c>
    </row>
    <row r="41" spans="1:3">
      <c r="A41" s="566" t="str">
        <f>ASC(IF(ISNUMBER(勤務状況表!$AE$4),CONCATENATE(REPT(0,5-LENB(勤務状況表!$AE$4)),勤務状況表!$AE$4),""))</f>
        <v/>
      </c>
      <c r="B41" s="566" t="str">
        <f>勤務状況表!$AO$3&amp;"/"&amp;TEXT(勤務状況表!$AO$4,"00")&amp;"/"&amp;"30"</f>
        <v>2015/11/30</v>
      </c>
      <c r="C41" s="566">
        <f>IF(ISERROR(WEEKDAY($B41)),0,IF(OR(WEEKDAY($B41)=1,WEEKDAY($B41)=7),0,勤務状況表!$K41))</f>
        <v>0</v>
      </c>
    </row>
    <row r="42" spans="1:3">
      <c r="A42" s="566" t="str">
        <f>ASC(IF(ISNUMBER(勤務状況表!$AE$4),CONCATENATE(REPT(0,5-LENB(勤務状況表!$AE$4)),勤務状況表!$AE$4),""))</f>
        <v/>
      </c>
      <c r="B42" s="566" t="str">
        <f>勤務状況表!$AO$3&amp;"/"&amp;TEXT(勤務状況表!$AO$4,"00")&amp;"/"&amp;"31"</f>
        <v>2015/11/31</v>
      </c>
      <c r="C42" s="566">
        <f>IF(ISERROR(WEEKDAY($B42)),0,IF(OR(WEEKDAY($B42)=1,WEEKDAY($B42)=7),0,勤務状況表!$K42))</f>
        <v>0</v>
      </c>
    </row>
  </sheetData>
  <sheetProtection password="C71F" sheet="1" objects="1" scenarios="1"/>
  <phoneticPr fontId="4"/>
  <pageMargins left="0" right="0" top="0.98425196850393704" bottom="0.98425196850393704" header="0.51181102362204722" footer="0.51181102362204722"/>
  <pageSetup paperSize="9" scale="43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43</vt:i4>
      </vt:variant>
    </vt:vector>
  </HeadingPairs>
  <TitlesOfParts>
    <vt:vector size="46" baseType="lpstr">
      <vt:lpstr>勤務状況表</vt:lpstr>
      <vt:lpstr>TIME_TBL</vt:lpstr>
      <vt:lpstr>インポート</vt:lpstr>
      <vt:lpstr>TIME_TBL!Print_Area</vt:lpstr>
      <vt:lpstr>インポート!Print_Area</vt:lpstr>
      <vt:lpstr>勤務状況表!Print_Area</vt:lpstr>
      <vt:lpstr>TIME_TBL!Print_Titles</vt:lpstr>
      <vt:lpstr>インポート範囲</vt:lpstr>
      <vt:lpstr>インポート範囲_休暇</vt:lpstr>
      <vt:lpstr>管理</vt:lpstr>
      <vt:lpstr>管理１</vt:lpstr>
      <vt:lpstr>休憩1</vt:lpstr>
      <vt:lpstr>休憩2</vt:lpstr>
      <vt:lpstr>休憩3</vt:lpstr>
      <vt:lpstr>休憩4</vt:lpstr>
      <vt:lpstr>休憩5</vt:lpstr>
      <vt:lpstr>休憩6</vt:lpstr>
      <vt:lpstr>休出</vt:lpstr>
      <vt:lpstr>休出始業</vt:lpstr>
      <vt:lpstr>休出時間INDEX</vt:lpstr>
      <vt:lpstr>月</vt:lpstr>
      <vt:lpstr>項目ＴＢＬ</vt:lpstr>
      <vt:lpstr>TIME_TBL!残業ＴＢＬ</vt:lpstr>
      <vt:lpstr>TIME_TBL!始業ＴＢＬ</vt:lpstr>
      <vt:lpstr>始業ＴＢＬ</vt:lpstr>
      <vt:lpstr>始終INDEX</vt:lpstr>
      <vt:lpstr>終業1ＴＢＬ</vt:lpstr>
      <vt:lpstr>終業2ＴＢＬ</vt:lpstr>
      <vt:lpstr>終業3ＴＢＬ</vt:lpstr>
      <vt:lpstr>終業4ＴＢＬ</vt:lpstr>
      <vt:lpstr>TIME_TBL!終業ＴＢＬ</vt:lpstr>
      <vt:lpstr>終業ＴＢＬ</vt:lpstr>
      <vt:lpstr>祝日TBL</vt:lpstr>
      <vt:lpstr>所定ＴＢＬ</vt:lpstr>
      <vt:lpstr>所定時間</vt:lpstr>
      <vt:lpstr>所定時間INDEX</vt:lpstr>
      <vt:lpstr>昼休み</vt:lpstr>
      <vt:lpstr>日数ＴＢＬ</vt:lpstr>
      <vt:lpstr>日標準INDEX</vt:lpstr>
      <vt:lpstr>日標準時間</vt:lpstr>
      <vt:lpstr>年</vt:lpstr>
      <vt:lpstr>部署名ＴＢＬ</vt:lpstr>
      <vt:lpstr>法定残業</vt:lpstr>
      <vt:lpstr>無給休暇</vt:lpstr>
      <vt:lpstr>曜日</vt:lpstr>
      <vt:lpstr>曜日ＴＢＬ</vt:lpstr>
    </vt:vector>
  </TitlesOfParts>
  <Company>㈱ＳＪアルピーヌ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管理統括本部／総務人事本部／総務部／nojima</dc:creator>
  <cp:lastModifiedBy>吉田 美枝</cp:lastModifiedBy>
  <cp:lastPrinted>2015-04-15T10:50:56Z</cp:lastPrinted>
  <dcterms:created xsi:type="dcterms:W3CDTF">2003-04-25T11:06:42Z</dcterms:created>
  <dcterms:modified xsi:type="dcterms:W3CDTF">2015-11-05T06:34:10Z</dcterms:modified>
</cp:coreProperties>
</file>