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r\Desktop\"/>
    </mc:Choice>
  </mc:AlternateContent>
  <xr:revisionPtr revIDLastSave="0" documentId="13_ncr:1_{362633D5-0C4F-40E0-80E6-3C40BF02A687}" xr6:coauthVersionLast="38" xr6:coauthVersionMax="38" xr10:uidLastSave="{00000000-0000-0000-0000-000000000000}"/>
  <bookViews>
    <workbookView xWindow="0" yWindow="0" windowWidth="28800" windowHeight="12210" xr2:uid="{771160C2-2908-4DA1-89F7-6588201FD461}"/>
  </bookViews>
  <sheets>
    <sheet name="total custo" sheetId="1" r:id="rId1"/>
    <sheet name="peças " sheetId="2" r:id="rId2"/>
    <sheet name="placa e chicote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K11" i="1" s="1"/>
  <c r="H10" i="1"/>
  <c r="O10" i="1" s="1"/>
  <c r="P10" i="1" s="1"/>
  <c r="H5" i="1"/>
  <c r="H6" i="1"/>
  <c r="H7" i="1"/>
  <c r="H4" i="1"/>
  <c r="I11" i="1"/>
  <c r="O11" i="1"/>
  <c r="P11" i="1" s="1"/>
  <c r="E25" i="1"/>
  <c r="E24" i="1"/>
  <c r="E23" i="1"/>
  <c r="E22" i="1"/>
  <c r="D22" i="1"/>
  <c r="D20" i="1"/>
  <c r="D19" i="1"/>
  <c r="D15" i="1"/>
  <c r="D13" i="1"/>
  <c r="D8" i="1"/>
  <c r="D7" i="1"/>
  <c r="D6" i="1"/>
  <c r="D6" i="2"/>
  <c r="E3" i="3"/>
  <c r="E4" i="3"/>
  <c r="E5" i="3"/>
  <c r="E6" i="3"/>
  <c r="E7" i="3"/>
  <c r="E8" i="3"/>
  <c r="E9" i="3"/>
  <c r="E10" i="3"/>
  <c r="E11" i="3"/>
  <c r="E12" i="3"/>
  <c r="E13" i="3"/>
  <c r="E41" i="3"/>
  <c r="E42" i="3"/>
  <c r="E14" i="3"/>
  <c r="E15" i="3"/>
  <c r="E16" i="3"/>
  <c r="E17" i="3"/>
  <c r="E18" i="3"/>
  <c r="E39" i="3" s="1"/>
  <c r="E10" i="1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I10" i="1" l="1"/>
  <c r="K10" i="1"/>
  <c r="M7" i="1"/>
  <c r="D25" i="1"/>
  <c r="D24" i="1"/>
  <c r="D23" i="1"/>
  <c r="E15" i="1"/>
  <c r="E20" i="1"/>
  <c r="E19" i="1"/>
  <c r="E6" i="1"/>
  <c r="E7" i="1"/>
  <c r="E8" i="1"/>
  <c r="E13" i="1"/>
  <c r="E16" i="1" l="1"/>
  <c r="O4" i="1" l="1"/>
  <c r="P4" i="1" s="1"/>
  <c r="K4" i="1"/>
  <c r="O6" i="1" l="1"/>
  <c r="P6" i="1" s="1"/>
  <c r="K6" i="1"/>
  <c r="O7" i="1"/>
  <c r="P7" i="1" s="1"/>
  <c r="K7" i="1"/>
  <c r="K5" i="1"/>
  <c r="O5" i="1"/>
  <c r="P5" i="1" s="1"/>
  <c r="I5" i="1"/>
  <c r="I6" i="1"/>
  <c r="I7" i="1"/>
  <c r="I4" i="1"/>
</calcChain>
</file>

<file path=xl/sharedStrings.xml><?xml version="1.0" encoding="utf-8"?>
<sst xmlns="http://schemas.openxmlformats.org/spreadsheetml/2006/main" count="142" uniqueCount="92">
  <si>
    <t>amazon</t>
  </si>
  <si>
    <t>dolar</t>
  </si>
  <si>
    <t>qtd</t>
  </si>
  <si>
    <t>buydisplay.com</t>
  </si>
  <si>
    <t>outros</t>
  </si>
  <si>
    <t>Basico</t>
  </si>
  <si>
    <t>Arduino</t>
  </si>
  <si>
    <t>Rele</t>
  </si>
  <si>
    <t>RFID</t>
  </si>
  <si>
    <t>Fonte 24V</t>
  </si>
  <si>
    <t>Opcional</t>
  </si>
  <si>
    <t>Fonte 5V</t>
  </si>
  <si>
    <t>Tela touch 3,5"</t>
  </si>
  <si>
    <t>Tela touch 7"</t>
  </si>
  <si>
    <t>Carcaça principal</t>
  </si>
  <si>
    <t>Carcaça fonte</t>
  </si>
  <si>
    <t>$</t>
  </si>
  <si>
    <t>R$</t>
  </si>
  <si>
    <t>Sistema 1 Tap</t>
  </si>
  <si>
    <t>Sistema 2 Tap</t>
  </si>
  <si>
    <t>Sistema 3 Tap</t>
  </si>
  <si>
    <t>Sistema 4 Tap</t>
  </si>
  <si>
    <t>frete estimado</t>
  </si>
  <si>
    <t>Custo por torneira</t>
  </si>
  <si>
    <t>Preço de venda ideal</t>
  </si>
  <si>
    <t>Preço de venda ajustado</t>
  </si>
  <si>
    <t>X 2</t>
  </si>
  <si>
    <t>Margem</t>
  </si>
  <si>
    <t>descrição</t>
  </si>
  <si>
    <t>buzzer passivo 5V</t>
  </si>
  <si>
    <t>unidades</t>
  </si>
  <si>
    <t>resistor buzzer - de 100 ohms</t>
  </si>
  <si>
    <t>resistor led - de 330 ohms</t>
  </si>
  <si>
    <t>LED RGB Alto Brilho Catodo Comum</t>
  </si>
  <si>
    <t>barra de pinos 180º - 40 pinos</t>
  </si>
  <si>
    <t>conector kk 2 vias macho</t>
  </si>
  <si>
    <t>conector kk 4 vias macho</t>
  </si>
  <si>
    <t>conector kk 5 vias macho</t>
  </si>
  <si>
    <t>conector kk 6 vias macho</t>
  </si>
  <si>
    <t>conector kk 8 vias macho</t>
  </si>
  <si>
    <t>Barra de Pinos Dupla Fêmea BCI003-2E (conector  3 + 3 vias femea)</t>
  </si>
  <si>
    <t>barra pino longo 90º - 20 pinos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</si>
  <si>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  <r>
      <rPr>
        <sz val="11"/>
        <color theme="1"/>
        <rFont val="Calibri"/>
        <family val="2"/>
        <scheme val="minor"/>
      </rPr>
      <t xml:space="preserve"> (Mini Fonte Chaveada Industrial 25W 24V 1A (MS-25W 24VDC/MS-25-24))</t>
    </r>
  </si>
  <si>
    <r>
      <t xml:space="preserve">Fonte chaveada 5V - </t>
    </r>
    <r>
      <rPr>
        <sz val="11"/>
        <color rgb="FFFF0000"/>
        <rFont val="Calibri"/>
        <family val="2"/>
        <scheme val="minor"/>
      </rPr>
      <t>2 amp</t>
    </r>
  </si>
  <si>
    <t>conector mic 5 vias (cj M/F)</t>
  </si>
  <si>
    <t>Conector Circular Macho e Fêmea 12 Vias DS-1110-07-12 - Connfly</t>
  </si>
  <si>
    <t>tomada 2 m</t>
  </si>
  <si>
    <t>prensa cabo tomada</t>
  </si>
  <si>
    <t>cabo manga 5 - vias 24 AWG</t>
  </si>
  <si>
    <t>metros</t>
  </si>
  <si>
    <t>Cabo Manga 11 Vias 26AWG Com Blindagem (metro)</t>
  </si>
  <si>
    <t>terminal para solenoide (Terminal Faston Fêmea)</t>
  </si>
  <si>
    <t>terminal para flowmeter (Conector Macho JS-1001-03 180° Passo 2.5mm - 3 Vias)</t>
  </si>
  <si>
    <t>espaçador pequeno M/F m3 - coloca tela. Menor que tem</t>
  </si>
  <si>
    <t>espaçador grande M/F</t>
  </si>
  <si>
    <t>espaçador grande F/F</t>
  </si>
  <si>
    <t>terminal para conector kk 2,54 ver se é apenas kk tem de ter este passo</t>
  </si>
  <si>
    <t>conector kk 2 vias femea</t>
  </si>
  <si>
    <t>conector kk 3 vias femea</t>
  </si>
  <si>
    <t>conector kk 4 vias femea</t>
  </si>
  <si>
    <t>conector kk 5 vias femea</t>
  </si>
  <si>
    <t>conector kk 6 vias femea</t>
  </si>
  <si>
    <t>conector kk 8 vias femea</t>
  </si>
  <si>
    <t>conector kk 10 vias femea</t>
  </si>
  <si>
    <t>flat cable (AWG 24) - 2 vias</t>
  </si>
  <si>
    <t>flat cable (AWG 24) - 4 vias</t>
  </si>
  <si>
    <t>flat cable (AWG 24) - 5 vias</t>
  </si>
  <si>
    <t>flat cable (AWG 24) - 6 vias</t>
  </si>
  <si>
    <t>flat cable (AWG 24) - 8 vias</t>
  </si>
  <si>
    <t>custo unit R$</t>
  </si>
  <si>
    <t>custo total R$</t>
  </si>
  <si>
    <t>placa intermediaria montagem</t>
  </si>
  <si>
    <t>componentese chicotes</t>
  </si>
  <si>
    <r>
      <t xml:space="preserve">placa 4 </t>
    </r>
    <r>
      <rPr>
        <sz val="12"/>
        <color rgb="FF000000"/>
        <rFont val="Calibri"/>
        <family val="2"/>
        <scheme val="minor"/>
      </rPr>
      <t xml:space="preserve">Reles </t>
    </r>
  </si>
  <si>
    <t>arduino</t>
  </si>
  <si>
    <t>Leitor / Gravador RFID</t>
  </si>
  <si>
    <t>importação</t>
  </si>
  <si>
    <t>SD reader + card</t>
  </si>
  <si>
    <t>monitor 7" com shild</t>
  </si>
  <si>
    <t>monitor 3,5" com shild</t>
  </si>
  <si>
    <t>custo total em dolar</t>
  </si>
  <si>
    <t>solenoid NF 3/8 engate rapido</t>
  </si>
  <si>
    <t xml:space="preserve"> Medidor de fluxo 3/8 engate rapido</t>
  </si>
  <si>
    <t>Valv eng rapido abre e fecha para emergencia do Sistema 3/8 engate rapido</t>
  </si>
  <si>
    <t>mangueiras 3/8 - 20 cm</t>
  </si>
  <si>
    <t>0,2 m</t>
  </si>
  <si>
    <t>4 torneira</t>
  </si>
  <si>
    <t>1 torneira (economiza cabos e pecas q ta no basico)</t>
  </si>
  <si>
    <t>custo total 7"</t>
  </si>
  <si>
    <t>custo total 3,5"</t>
  </si>
  <si>
    <t>2 torneira (economiza cabos e pecas q ta no basico)</t>
  </si>
  <si>
    <t>3 torneira (economiza cabos e pecas q ta no basico)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</si>
</sst>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$-409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+mj-lt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gradientFill degree="45">
        <stop position="0">
          <color theme="9" tint="0.59999389629810485"/>
        </stop>
        <stop position="1">
          <color theme="5" tint="0.40000610370189521"/>
        </stop>
      </gradientFill>
    </fill>
    <fill>
      <gradientFill degree="45">
        <stop position="0">
          <color rgb="FFFFFF00"/>
        </stop>
        <stop position="1">
          <color rgb="FFFFC000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0" fontId="3" fillId="0" borderId="0" xfId="0" applyFont="1" applyAlignment="1">
      <alignment horizontal="left" vertical="center" indent="4" readingOrder="1"/>
    </xf>
    <xf numFmtId="44" fontId="2" fillId="0" borderId="0" xfId="1" applyFont="1" applyAlignment="1">
      <alignment horizontal="center"/>
    </xf>
    <xf numFmtId="0" fontId="6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44" fontId="2" fillId="0" borderId="1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2" fillId="0" borderId="0" xfId="0" applyNumberFormat="1" applyFont="1"/>
    <xf numFmtId="44" fontId="2" fillId="3" borderId="0" xfId="0" applyNumberFormat="1" applyFont="1" applyFill="1"/>
    <xf numFmtId="44" fontId="5" fillId="0" borderId="0" xfId="0" applyNumberFormat="1" applyFont="1"/>
    <xf numFmtId="9" fontId="2" fillId="0" borderId="0" xfId="2" applyFont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49" fontId="11" fillId="6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7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44" fontId="2" fillId="2" borderId="0" xfId="1" applyFont="1" applyFill="1" applyAlignment="1">
      <alignment horizontal="center"/>
    </xf>
    <xf numFmtId="0" fontId="4" fillId="0" borderId="0" xfId="0" applyFont="1" applyAlignment="1">
      <alignment horizontal="left" vertical="center" indent="4" readingOrder="1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 readingOrder="1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89E-A2BC-44C9-AF2E-115D3D379734}">
  <dimension ref="B1:P37"/>
  <sheetViews>
    <sheetView tabSelected="1" zoomScale="90" zoomScaleNormal="90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M15" sqref="M15"/>
    </sheetView>
  </sheetViews>
  <sheetFormatPr defaultRowHeight="15.75"/>
  <cols>
    <col min="1" max="1" width="2" style="1" customWidth="1"/>
    <col min="2" max="2" width="50.5703125" style="1" bestFit="1" customWidth="1"/>
    <col min="3" max="3" width="4.42578125" style="1" bestFit="1" customWidth="1"/>
    <col min="4" max="4" width="18" style="2" customWidth="1"/>
    <col min="5" max="5" width="11.85546875" style="5" customWidth="1"/>
    <col min="6" max="6" width="12.140625" style="2" bestFit="1" customWidth="1"/>
    <col min="7" max="7" width="14.140625" style="1" bestFit="1" customWidth="1"/>
    <col min="8" max="8" width="16.140625" style="1" bestFit="1" customWidth="1"/>
    <col min="9" max="9" width="18" style="1" bestFit="1" customWidth="1"/>
    <col min="10" max="10" width="1.7109375" style="1" customWidth="1"/>
    <col min="11" max="11" width="21.85546875" style="1" bestFit="1" customWidth="1"/>
    <col min="12" max="12" width="1.7109375" style="1" customWidth="1"/>
    <col min="13" max="13" width="25.7109375" style="1" bestFit="1" customWidth="1"/>
    <col min="14" max="14" width="2.42578125" style="1" customWidth="1"/>
    <col min="15" max="15" width="13.5703125" style="1" bestFit="1" customWidth="1"/>
    <col min="16" max="16384" width="9.140625" style="1"/>
  </cols>
  <sheetData>
    <row r="1" spans="2:16">
      <c r="B1" s="10" t="s">
        <v>1</v>
      </c>
      <c r="C1" s="11">
        <v>3.7</v>
      </c>
    </row>
    <row r="2" spans="2:16">
      <c r="C2" s="2"/>
      <c r="F2" s="5"/>
      <c r="K2" s="2" t="s">
        <v>26</v>
      </c>
    </row>
    <row r="3" spans="2:16">
      <c r="B3" s="20" t="s">
        <v>5</v>
      </c>
      <c r="C3" s="20"/>
      <c r="D3" s="12" t="s">
        <v>16</v>
      </c>
      <c r="E3" s="13" t="s">
        <v>17</v>
      </c>
      <c r="H3" s="12" t="s">
        <v>88</v>
      </c>
      <c r="I3" s="12" t="s">
        <v>23</v>
      </c>
      <c r="J3" s="12"/>
      <c r="K3" s="12" t="s">
        <v>24</v>
      </c>
      <c r="L3" s="12"/>
      <c r="M3" s="12" t="s">
        <v>25</v>
      </c>
      <c r="O3" s="21" t="s">
        <v>27</v>
      </c>
      <c r="P3" s="21"/>
    </row>
    <row r="4" spans="2:16">
      <c r="B4" s="1" t="s">
        <v>14</v>
      </c>
      <c r="C4" s="2"/>
      <c r="D4" s="15"/>
      <c r="E4" s="5">
        <v>60</v>
      </c>
      <c r="F4" s="5"/>
      <c r="G4" s="6" t="s">
        <v>18</v>
      </c>
      <c r="H4" s="18">
        <f>$E$16+$E$20+E22</f>
        <v>1026.3800000000001</v>
      </c>
      <c r="I4" s="18">
        <f>H4/1</f>
        <v>1026.3800000000001</v>
      </c>
      <c r="J4" s="17"/>
      <c r="K4" s="16">
        <f>H4*2</f>
        <v>2052.7600000000002</v>
      </c>
      <c r="L4" s="17"/>
      <c r="M4" s="3">
        <v>2000</v>
      </c>
      <c r="O4" s="16">
        <f>M4-H4</f>
        <v>973.61999999999989</v>
      </c>
      <c r="P4" s="19">
        <f>O4/H4</f>
        <v>0.94859603655566149</v>
      </c>
    </row>
    <row r="5" spans="2:16">
      <c r="B5" s="1" t="s">
        <v>15</v>
      </c>
      <c r="C5" s="2"/>
      <c r="D5" s="15"/>
      <c r="E5" s="5">
        <v>40</v>
      </c>
      <c r="F5" s="5"/>
      <c r="G5" s="6" t="s">
        <v>19</v>
      </c>
      <c r="H5" s="18">
        <f t="shared" ref="H5:H7" si="0">$E$16+$E$20+E23</f>
        <v>1137.48</v>
      </c>
      <c r="I5" s="18">
        <f>H5/2</f>
        <v>568.74</v>
      </c>
      <c r="J5" s="17"/>
      <c r="K5" s="16">
        <f t="shared" ref="K5:K7" si="1">H5*2</f>
        <v>2274.96</v>
      </c>
      <c r="L5" s="17"/>
      <c r="M5" s="3">
        <v>2400</v>
      </c>
      <c r="O5" s="16">
        <f>M5-H5</f>
        <v>1262.52</v>
      </c>
      <c r="P5" s="19">
        <f>O5/H5</f>
        <v>1.1099272075113409</v>
      </c>
    </row>
    <row r="6" spans="2:16">
      <c r="B6" s="1" t="s">
        <v>6</v>
      </c>
      <c r="C6" s="2"/>
      <c r="D6" s="15">
        <f>'peças '!D9</f>
        <v>15</v>
      </c>
      <c r="E6" s="5">
        <f t="shared" ref="E6:E15" si="2">D6*$C$1</f>
        <v>55.5</v>
      </c>
      <c r="F6" s="5"/>
      <c r="G6" s="6" t="s">
        <v>20</v>
      </c>
      <c r="H6" s="18">
        <f t="shared" si="0"/>
        <v>1248.5800000000002</v>
      </c>
      <c r="I6" s="18">
        <f>H6/3</f>
        <v>416.19333333333338</v>
      </c>
      <c r="J6" s="17"/>
      <c r="K6" s="16">
        <f t="shared" si="1"/>
        <v>2497.1600000000003</v>
      </c>
      <c r="L6" s="17"/>
      <c r="M6" s="3">
        <v>2900</v>
      </c>
      <c r="O6" s="16">
        <f>M6-H6</f>
        <v>1651.4199999999998</v>
      </c>
      <c r="P6" s="19">
        <f>O6/H6</f>
        <v>1.3226385173557158</v>
      </c>
    </row>
    <row r="7" spans="2:16">
      <c r="B7" s="1" t="s">
        <v>7</v>
      </c>
      <c r="C7" s="2"/>
      <c r="D7" s="15">
        <f>'peças '!D8</f>
        <v>8</v>
      </c>
      <c r="E7" s="5">
        <f t="shared" si="2"/>
        <v>29.6</v>
      </c>
      <c r="F7" s="5"/>
      <c r="G7" s="6" t="s">
        <v>21</v>
      </c>
      <c r="H7" s="18">
        <f t="shared" si="0"/>
        <v>1359.68</v>
      </c>
      <c r="I7" s="18">
        <f>H7/4</f>
        <v>339.92</v>
      </c>
      <c r="J7" s="17"/>
      <c r="K7" s="16">
        <f t="shared" si="1"/>
        <v>2719.36</v>
      </c>
      <c r="L7" s="17"/>
      <c r="M7" s="3">
        <f>4*800</f>
        <v>3200</v>
      </c>
      <c r="O7" s="16">
        <f>M7-H7</f>
        <v>1840.32</v>
      </c>
      <c r="P7" s="19">
        <f>O7/H7</f>
        <v>1.3534949399858789</v>
      </c>
    </row>
    <row r="8" spans="2:16">
      <c r="B8" s="1" t="s">
        <v>8</v>
      </c>
      <c r="C8" s="2"/>
      <c r="D8" s="15">
        <f>'peças '!D10</f>
        <v>24.9</v>
      </c>
      <c r="E8" s="5">
        <f t="shared" si="2"/>
        <v>92.13</v>
      </c>
      <c r="F8" s="5"/>
    </row>
    <row r="9" spans="2:16">
      <c r="B9" s="1" t="s">
        <v>71</v>
      </c>
      <c r="C9" s="2"/>
      <c r="D9" s="15"/>
      <c r="E9" s="33">
        <v>60</v>
      </c>
      <c r="F9" s="5"/>
      <c r="H9" s="12" t="s">
        <v>89</v>
      </c>
      <c r="I9" s="12" t="s">
        <v>23</v>
      </c>
      <c r="J9" s="12"/>
      <c r="K9" s="12" t="s">
        <v>24</v>
      </c>
      <c r="L9" s="12"/>
      <c r="M9" s="12" t="s">
        <v>25</v>
      </c>
      <c r="O9" s="21" t="s">
        <v>27</v>
      </c>
      <c r="P9" s="21"/>
    </row>
    <row r="10" spans="2:16">
      <c r="B10" s="1" t="s">
        <v>72</v>
      </c>
      <c r="C10" s="2"/>
      <c r="D10" s="15"/>
      <c r="E10" s="5">
        <f>'placa e chicotes'!E39</f>
        <v>211.95000000000002</v>
      </c>
      <c r="F10" s="5"/>
      <c r="G10" s="6" t="s">
        <v>18</v>
      </c>
      <c r="H10" s="18">
        <f>$E$16+$E$19+E22</f>
        <v>930.18000000000018</v>
      </c>
      <c r="I10" s="18">
        <f>H10/1</f>
        <v>930.18000000000018</v>
      </c>
      <c r="J10" s="17"/>
      <c r="K10" s="16">
        <f>H10*2</f>
        <v>1860.3600000000004</v>
      </c>
      <c r="L10" s="17"/>
      <c r="M10" s="3">
        <v>1800</v>
      </c>
      <c r="O10" s="16">
        <f>M10-H10</f>
        <v>869.81999999999982</v>
      </c>
      <c r="P10" s="19">
        <f>O10/H10</f>
        <v>0.93510933367735238</v>
      </c>
    </row>
    <row r="11" spans="2:16">
      <c r="B11" s="1" t="s">
        <v>9</v>
      </c>
      <c r="C11" s="2"/>
      <c r="D11" s="15"/>
      <c r="E11" s="5">
        <v>50</v>
      </c>
      <c r="F11" s="5"/>
      <c r="G11" s="6" t="s">
        <v>19</v>
      </c>
      <c r="H11" s="18">
        <f>$E$16+$E$19+E23</f>
        <v>1041.2800000000002</v>
      </c>
      <c r="I11" s="18">
        <f>H11/2</f>
        <v>520.6400000000001</v>
      </c>
      <c r="J11" s="17"/>
      <c r="K11" s="16">
        <f t="shared" ref="K11" si="3">H11*2</f>
        <v>2082.5600000000004</v>
      </c>
      <c r="L11" s="17"/>
      <c r="M11" s="3">
        <v>2200</v>
      </c>
      <c r="O11" s="16">
        <f>M11-H11</f>
        <v>1158.7199999999998</v>
      </c>
      <c r="P11" s="19">
        <f>O11/H11</f>
        <v>1.1127842655193603</v>
      </c>
    </row>
    <row r="12" spans="2:16">
      <c r="B12" s="1" t="s">
        <v>11</v>
      </c>
      <c r="C12" s="2"/>
      <c r="D12" s="15"/>
      <c r="E12" s="5">
        <v>50</v>
      </c>
      <c r="F12" s="5"/>
    </row>
    <row r="13" spans="2:16">
      <c r="B13" s="1" t="s">
        <v>77</v>
      </c>
      <c r="C13" s="2"/>
      <c r="D13" s="15">
        <f>'peças '!D11</f>
        <v>6</v>
      </c>
      <c r="E13" s="5">
        <f t="shared" si="2"/>
        <v>22.200000000000003</v>
      </c>
      <c r="F13" s="5"/>
    </row>
    <row r="14" spans="2:16">
      <c r="B14" s="1" t="s">
        <v>4</v>
      </c>
      <c r="C14" s="2"/>
      <c r="D14" s="15"/>
      <c r="E14" s="5">
        <v>100</v>
      </c>
      <c r="F14" s="5"/>
    </row>
    <row r="15" spans="2:16">
      <c r="B15" s="1" t="s">
        <v>22</v>
      </c>
      <c r="C15" s="2"/>
      <c r="D15" s="15">
        <f>'peças '!D16</f>
        <v>25</v>
      </c>
      <c r="E15" s="14">
        <f t="shared" si="2"/>
        <v>92.5</v>
      </c>
      <c r="F15" s="5"/>
    </row>
    <row r="16" spans="2:16">
      <c r="C16" s="2"/>
      <c r="E16" s="5">
        <f>SUM(E4:E15)</f>
        <v>863.88000000000011</v>
      </c>
      <c r="F16" s="5"/>
    </row>
    <row r="17" spans="2:6">
      <c r="C17" s="2"/>
      <c r="F17" s="5"/>
    </row>
    <row r="18" spans="2:6">
      <c r="B18" s="20" t="s">
        <v>10</v>
      </c>
      <c r="C18" s="20"/>
      <c r="D18" s="12" t="s">
        <v>16</v>
      </c>
      <c r="E18" s="13" t="s">
        <v>17</v>
      </c>
      <c r="F18" s="5"/>
    </row>
    <row r="19" spans="2:6">
      <c r="B19" s="9" t="s">
        <v>12</v>
      </c>
      <c r="C19" s="2"/>
      <c r="D19" s="15">
        <f>'peças '!D14</f>
        <v>16</v>
      </c>
      <c r="E19" s="5">
        <f t="shared" ref="E19:E20" si="4">D19*$C$1</f>
        <v>59.2</v>
      </c>
      <c r="F19" s="5"/>
    </row>
    <row r="20" spans="2:6">
      <c r="B20" s="8" t="s">
        <v>13</v>
      </c>
      <c r="C20" s="2"/>
      <c r="D20" s="15">
        <f>'peças '!D13</f>
        <v>42</v>
      </c>
      <c r="E20" s="5">
        <f t="shared" si="4"/>
        <v>155.4</v>
      </c>
      <c r="F20" s="5"/>
    </row>
    <row r="21" spans="2:6">
      <c r="C21" s="2"/>
      <c r="D21" s="15"/>
      <c r="F21" s="5"/>
    </row>
    <row r="22" spans="2:6">
      <c r="B22" s="7" t="s">
        <v>87</v>
      </c>
      <c r="C22" s="2"/>
      <c r="D22" s="15">
        <f>'peças '!D3+'peças '!D4+'peças '!D5+'peças '!D6</f>
        <v>23</v>
      </c>
      <c r="E22" s="5">
        <f>D22*$C$1-(26*3)</f>
        <v>7.1000000000000085</v>
      </c>
      <c r="F22" s="5"/>
    </row>
    <row r="23" spans="2:6">
      <c r="B23" s="7" t="s">
        <v>90</v>
      </c>
      <c r="C23" s="2"/>
      <c r="D23" s="15">
        <f>2*D22</f>
        <v>46</v>
      </c>
      <c r="E23" s="5">
        <f>D23*$C$1-26*2</f>
        <v>118.20000000000002</v>
      </c>
      <c r="F23" s="5"/>
    </row>
    <row r="24" spans="2:6">
      <c r="B24" s="7" t="s">
        <v>91</v>
      </c>
      <c r="C24" s="2"/>
      <c r="D24" s="15">
        <f>3*D22</f>
        <v>69</v>
      </c>
      <c r="E24" s="5">
        <f>D24*$C$1-26*1</f>
        <v>229.3</v>
      </c>
      <c r="F24" s="5"/>
    </row>
    <row r="25" spans="2:6">
      <c r="B25" s="7" t="s">
        <v>86</v>
      </c>
      <c r="C25" s="2"/>
      <c r="D25" s="15">
        <f>4*D22</f>
        <v>92</v>
      </c>
      <c r="E25" s="5">
        <f>D25*$C$1-26*0</f>
        <v>340.40000000000003</v>
      </c>
    </row>
    <row r="26" spans="2:6">
      <c r="C26" s="2"/>
    </row>
    <row r="27" spans="2:6">
      <c r="C27" s="2"/>
    </row>
    <row r="28" spans="2:6">
      <c r="C28" s="2"/>
    </row>
    <row r="29" spans="2:6">
      <c r="C29" s="2"/>
    </row>
    <row r="30" spans="2:6">
      <c r="C30" s="2"/>
    </row>
    <row r="31" spans="2:6">
      <c r="C31" s="2"/>
    </row>
    <row r="32" spans="2:6">
      <c r="B32" s="2"/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</sheetData>
  <mergeCells count="4">
    <mergeCell ref="B3:C3"/>
    <mergeCell ref="B18:C18"/>
    <mergeCell ref="O3:P3"/>
    <mergeCell ref="O9:P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DA0E-90B1-4704-B996-D1F97033AB6F}">
  <dimension ref="B2:F18"/>
  <sheetViews>
    <sheetView topLeftCell="B1" zoomScale="90" zoomScaleNormal="90" workbookViewId="0">
      <selection activeCell="D11" sqref="D11"/>
    </sheetView>
  </sheetViews>
  <sheetFormatPr defaultRowHeight="15.75"/>
  <cols>
    <col min="1" max="1" width="9.140625" style="1"/>
    <col min="2" max="2" width="79" style="1" bestFit="1" customWidth="1"/>
    <col min="3" max="3" width="18" style="2" customWidth="1"/>
    <col min="4" max="4" width="19.85546875" style="2" bestFit="1" customWidth="1"/>
    <col min="5" max="5" width="12.42578125" style="2" bestFit="1" customWidth="1"/>
    <col min="6" max="6" width="20.7109375" style="38" bestFit="1" customWidth="1"/>
    <col min="7" max="16384" width="9.140625" style="1"/>
  </cols>
  <sheetData>
    <row r="2" spans="2:6">
      <c r="C2" s="37" t="s">
        <v>2</v>
      </c>
      <c r="D2" s="37" t="s">
        <v>80</v>
      </c>
      <c r="E2" s="1"/>
    </row>
    <row r="3" spans="2:6">
      <c r="B3" s="34" t="s">
        <v>81</v>
      </c>
      <c r="C3" s="2">
        <v>1</v>
      </c>
      <c r="D3" s="36">
        <v>8</v>
      </c>
      <c r="E3" s="1"/>
      <c r="F3" s="34" t="s">
        <v>0</v>
      </c>
    </row>
    <row r="4" spans="2:6">
      <c r="B4" s="34" t="s">
        <v>82</v>
      </c>
      <c r="C4" s="2">
        <v>1</v>
      </c>
      <c r="D4" s="36">
        <v>8</v>
      </c>
      <c r="E4" s="3"/>
      <c r="F4" s="34" t="s">
        <v>0</v>
      </c>
    </row>
    <row r="5" spans="2:6">
      <c r="B5" s="34" t="s">
        <v>83</v>
      </c>
      <c r="C5" s="2">
        <v>2</v>
      </c>
      <c r="D5" s="36">
        <v>4</v>
      </c>
      <c r="E5" s="1"/>
      <c r="F5" s="34" t="s">
        <v>0</v>
      </c>
    </row>
    <row r="6" spans="2:6">
      <c r="B6" s="34" t="s">
        <v>84</v>
      </c>
      <c r="C6" s="2" t="s">
        <v>85</v>
      </c>
      <c r="D6" s="35">
        <f>15*0.2</f>
        <v>3</v>
      </c>
      <c r="E6" s="1"/>
    </row>
    <row r="7" spans="2:6">
      <c r="B7" s="34"/>
      <c r="D7" s="36"/>
      <c r="E7" s="3"/>
      <c r="F7" s="34"/>
    </row>
    <row r="8" spans="2:6">
      <c r="B8" s="34" t="s">
        <v>73</v>
      </c>
      <c r="C8" s="2">
        <v>1</v>
      </c>
      <c r="D8" s="36">
        <v>8</v>
      </c>
      <c r="E8" s="1"/>
      <c r="F8" s="34"/>
    </row>
    <row r="9" spans="2:6">
      <c r="B9" s="34" t="s">
        <v>74</v>
      </c>
      <c r="C9" s="2">
        <v>1</v>
      </c>
      <c r="D9" s="36">
        <v>15</v>
      </c>
      <c r="E9" s="1"/>
      <c r="F9" s="34"/>
    </row>
    <row r="10" spans="2:6">
      <c r="B10" s="34" t="s">
        <v>75</v>
      </c>
      <c r="C10" s="2">
        <v>1</v>
      </c>
      <c r="D10" s="36">
        <v>24.9</v>
      </c>
      <c r="E10" s="1"/>
      <c r="F10" s="34" t="s">
        <v>0</v>
      </c>
    </row>
    <row r="11" spans="2:6">
      <c r="B11" s="34" t="s">
        <v>77</v>
      </c>
      <c r="C11" s="2">
        <v>1</v>
      </c>
      <c r="D11" s="36">
        <v>6</v>
      </c>
      <c r="E11" s="1"/>
    </row>
    <row r="12" spans="2:6">
      <c r="B12" s="34"/>
      <c r="E12" s="1"/>
    </row>
    <row r="13" spans="2:6">
      <c r="B13" s="34" t="s">
        <v>78</v>
      </c>
      <c r="C13" s="2">
        <v>1</v>
      </c>
      <c r="D13" s="36">
        <v>42</v>
      </c>
      <c r="E13" s="1"/>
      <c r="F13" s="34"/>
    </row>
    <row r="14" spans="2:6">
      <c r="B14" s="34" t="s">
        <v>79</v>
      </c>
      <c r="C14" s="2">
        <v>1</v>
      </c>
      <c r="D14" s="36">
        <v>16</v>
      </c>
      <c r="E14" s="1"/>
      <c r="F14" s="34" t="s">
        <v>3</v>
      </c>
    </row>
    <row r="15" spans="2:6">
      <c r="B15" s="34"/>
      <c r="D15" s="36"/>
      <c r="E15" s="1"/>
      <c r="F15" s="34"/>
    </row>
    <row r="16" spans="2:6">
      <c r="B16" s="4" t="s">
        <v>76</v>
      </c>
      <c r="D16" s="36">
        <v>25</v>
      </c>
      <c r="E16" s="1"/>
    </row>
    <row r="18" spans="6:6">
      <c r="F18" s="3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FBD2-A64C-4832-91EB-6C379E6E8944}">
  <dimension ref="A1:E42"/>
  <sheetViews>
    <sheetView topLeftCell="A10" workbookViewId="0">
      <selection activeCell="B18" sqref="B18"/>
    </sheetView>
  </sheetViews>
  <sheetFormatPr defaultRowHeight="15"/>
  <cols>
    <col min="1" max="1" width="92.5703125" bestFit="1" customWidth="1"/>
    <col min="2" max="2" width="9" style="27" bestFit="1" customWidth="1"/>
    <col min="4" max="4" width="9.5703125" style="26" bestFit="1" customWidth="1"/>
    <col min="5" max="5" width="10.5703125" bestFit="1" customWidth="1"/>
  </cols>
  <sheetData>
    <row r="1" spans="1:5" ht="30">
      <c r="A1" s="22" t="s">
        <v>28</v>
      </c>
      <c r="B1" s="22" t="s">
        <v>2</v>
      </c>
      <c r="C1" s="22" t="s">
        <v>30</v>
      </c>
      <c r="D1" s="22" t="s">
        <v>69</v>
      </c>
      <c r="E1" s="22" t="s">
        <v>70</v>
      </c>
    </row>
    <row r="2" spans="1:5">
      <c r="A2" s="23" t="s">
        <v>29</v>
      </c>
      <c r="B2" s="25">
        <v>1</v>
      </c>
      <c r="C2" s="23" t="s">
        <v>30</v>
      </c>
      <c r="D2" s="24">
        <v>1.5</v>
      </c>
      <c r="E2" s="28">
        <f>D2*B2</f>
        <v>1.5</v>
      </c>
    </row>
    <row r="3" spans="1:5">
      <c r="A3" s="23" t="s">
        <v>31</v>
      </c>
      <c r="B3" s="25">
        <v>1</v>
      </c>
      <c r="C3" s="23" t="s">
        <v>30</v>
      </c>
      <c r="D3" s="24">
        <v>0.15</v>
      </c>
      <c r="E3" s="28">
        <f t="shared" ref="E3:E37" si="0">D3*B3</f>
        <v>0.15</v>
      </c>
    </row>
    <row r="4" spans="1:5">
      <c r="A4" s="23" t="s">
        <v>32</v>
      </c>
      <c r="B4" s="25">
        <v>3</v>
      </c>
      <c r="C4" s="23" t="s">
        <v>30</v>
      </c>
      <c r="D4" s="24">
        <v>0.15</v>
      </c>
      <c r="E4" s="28">
        <f t="shared" si="0"/>
        <v>0.44999999999999996</v>
      </c>
    </row>
    <row r="5" spans="1:5">
      <c r="A5" s="23" t="s">
        <v>33</v>
      </c>
      <c r="B5" s="25">
        <v>1</v>
      </c>
      <c r="C5" s="23" t="s">
        <v>30</v>
      </c>
      <c r="D5" s="24">
        <v>1.5</v>
      </c>
      <c r="E5" s="28">
        <f t="shared" si="0"/>
        <v>1.5</v>
      </c>
    </row>
    <row r="6" spans="1:5">
      <c r="A6" s="23" t="s">
        <v>34</v>
      </c>
      <c r="B6" s="25">
        <v>2</v>
      </c>
      <c r="C6" s="23" t="s">
        <v>30</v>
      </c>
      <c r="D6" s="24">
        <v>1.2</v>
      </c>
      <c r="E6" s="28">
        <f t="shared" si="0"/>
        <v>2.4</v>
      </c>
    </row>
    <row r="7" spans="1:5">
      <c r="A7" s="23" t="s">
        <v>35</v>
      </c>
      <c r="B7" s="25">
        <v>1</v>
      </c>
      <c r="C7" s="23" t="s">
        <v>30</v>
      </c>
      <c r="D7" s="24">
        <v>0.3</v>
      </c>
      <c r="E7" s="28">
        <f t="shared" si="0"/>
        <v>0.3</v>
      </c>
    </row>
    <row r="8" spans="1:5">
      <c r="A8" s="23" t="s">
        <v>36</v>
      </c>
      <c r="B8" s="25">
        <v>4</v>
      </c>
      <c r="C8" s="23" t="s">
        <v>30</v>
      </c>
      <c r="D8" s="24">
        <v>0.3</v>
      </c>
      <c r="E8" s="28">
        <f t="shared" si="0"/>
        <v>1.2</v>
      </c>
    </row>
    <row r="9" spans="1:5">
      <c r="A9" s="23" t="s">
        <v>37</v>
      </c>
      <c r="B9" s="25">
        <v>2</v>
      </c>
      <c r="C9" s="23" t="s">
        <v>30</v>
      </c>
      <c r="D9" s="24">
        <v>0.3</v>
      </c>
      <c r="E9" s="28">
        <f t="shared" si="0"/>
        <v>0.6</v>
      </c>
    </row>
    <row r="10" spans="1:5">
      <c r="A10" s="23" t="s">
        <v>38</v>
      </c>
      <c r="B10" s="25">
        <v>3</v>
      </c>
      <c r="C10" s="23" t="s">
        <v>30</v>
      </c>
      <c r="D10" s="24">
        <v>0.3</v>
      </c>
      <c r="E10" s="28">
        <f t="shared" si="0"/>
        <v>0.89999999999999991</v>
      </c>
    </row>
    <row r="11" spans="1:5">
      <c r="A11" s="23" t="s">
        <v>39</v>
      </c>
      <c r="B11" s="25">
        <v>2</v>
      </c>
      <c r="C11" s="23" t="s">
        <v>30</v>
      </c>
      <c r="D11" s="24">
        <v>0.3</v>
      </c>
      <c r="E11" s="28">
        <f t="shared" si="0"/>
        <v>0.6</v>
      </c>
    </row>
    <row r="12" spans="1:5">
      <c r="A12" s="23" t="s">
        <v>40</v>
      </c>
      <c r="B12" s="25">
        <v>1</v>
      </c>
      <c r="C12" s="23" t="s">
        <v>30</v>
      </c>
      <c r="D12" s="24">
        <v>0.6</v>
      </c>
      <c r="E12" s="28">
        <f t="shared" si="0"/>
        <v>0.6</v>
      </c>
    </row>
    <row r="13" spans="1:5">
      <c r="A13" s="23" t="s">
        <v>41</v>
      </c>
      <c r="B13" s="25">
        <v>1</v>
      </c>
      <c r="C13" s="23" t="s">
        <v>30</v>
      </c>
      <c r="D13" s="24">
        <v>1.5</v>
      </c>
      <c r="E13" s="28">
        <f t="shared" si="0"/>
        <v>1.5</v>
      </c>
    </row>
    <row r="14" spans="1:5">
      <c r="A14" s="23" t="s">
        <v>44</v>
      </c>
      <c r="B14" s="25">
        <v>4</v>
      </c>
      <c r="C14" s="23" t="s">
        <v>30</v>
      </c>
      <c r="D14" s="24">
        <v>5</v>
      </c>
      <c r="E14" s="28">
        <f t="shared" si="0"/>
        <v>20</v>
      </c>
    </row>
    <row r="15" spans="1:5">
      <c r="A15" s="23" t="s">
        <v>45</v>
      </c>
      <c r="B15" s="25">
        <v>2</v>
      </c>
      <c r="C15" s="23" t="s">
        <v>30</v>
      </c>
      <c r="D15" s="24">
        <v>23</v>
      </c>
      <c r="E15" s="28">
        <f t="shared" si="0"/>
        <v>46</v>
      </c>
    </row>
    <row r="16" spans="1:5">
      <c r="A16" s="23" t="s">
        <v>46</v>
      </c>
      <c r="B16" s="25">
        <v>1</v>
      </c>
      <c r="C16" s="23" t="s">
        <v>30</v>
      </c>
      <c r="D16" s="24">
        <v>9</v>
      </c>
      <c r="E16" s="28">
        <f t="shared" si="0"/>
        <v>9</v>
      </c>
    </row>
    <row r="17" spans="1:5">
      <c r="A17" s="23" t="s">
        <v>47</v>
      </c>
      <c r="B17" s="25">
        <v>1</v>
      </c>
      <c r="C17" s="23" t="s">
        <v>30</v>
      </c>
      <c r="D17" s="24">
        <v>0.5</v>
      </c>
      <c r="E17" s="28">
        <f t="shared" si="0"/>
        <v>0.5</v>
      </c>
    </row>
    <row r="18" spans="1:5">
      <c r="A18" s="23" t="s">
        <v>48</v>
      </c>
      <c r="B18" s="25">
        <v>8</v>
      </c>
      <c r="C18" s="23" t="s">
        <v>49</v>
      </c>
      <c r="D18" s="24">
        <v>4.5</v>
      </c>
      <c r="E18" s="28">
        <f t="shared" si="0"/>
        <v>36</v>
      </c>
    </row>
    <row r="19" spans="1:5">
      <c r="A19" s="23" t="s">
        <v>50</v>
      </c>
      <c r="B19" s="25">
        <v>3</v>
      </c>
      <c r="C19" s="23" t="s">
        <v>49</v>
      </c>
      <c r="D19" s="24">
        <v>3.4</v>
      </c>
      <c r="E19" s="28">
        <f t="shared" si="0"/>
        <v>10.199999999999999</v>
      </c>
    </row>
    <row r="20" spans="1:5">
      <c r="A20" s="23" t="s">
        <v>51</v>
      </c>
      <c r="B20" s="25">
        <v>8</v>
      </c>
      <c r="C20" s="23" t="s">
        <v>30</v>
      </c>
      <c r="D20" s="24">
        <v>0.6</v>
      </c>
      <c r="E20" s="28">
        <f t="shared" si="0"/>
        <v>4.8</v>
      </c>
    </row>
    <row r="21" spans="1:5">
      <c r="A21" s="23" t="s">
        <v>52</v>
      </c>
      <c r="B21" s="25">
        <v>5</v>
      </c>
      <c r="C21" s="23" t="s">
        <v>30</v>
      </c>
      <c r="D21" s="24">
        <v>0.5</v>
      </c>
      <c r="E21" s="28">
        <f t="shared" si="0"/>
        <v>2.5</v>
      </c>
    </row>
    <row r="22" spans="1:5">
      <c r="A22" s="23" t="s">
        <v>53</v>
      </c>
      <c r="B22" s="25">
        <v>6</v>
      </c>
      <c r="C22" s="23" t="s">
        <v>30</v>
      </c>
      <c r="D22" s="24">
        <v>0.5</v>
      </c>
      <c r="E22" s="28">
        <f t="shared" si="0"/>
        <v>3</v>
      </c>
    </row>
    <row r="23" spans="1:5">
      <c r="A23" s="23" t="s">
        <v>54</v>
      </c>
      <c r="B23" s="25">
        <v>10</v>
      </c>
      <c r="C23" s="23" t="s">
        <v>30</v>
      </c>
      <c r="D23" s="24">
        <v>0.5</v>
      </c>
      <c r="E23" s="28">
        <f t="shared" si="0"/>
        <v>5</v>
      </c>
    </row>
    <row r="24" spans="1:5">
      <c r="A24" s="23" t="s">
        <v>55</v>
      </c>
      <c r="B24" s="25">
        <v>20</v>
      </c>
      <c r="C24" s="23" t="s">
        <v>30</v>
      </c>
      <c r="D24" s="24">
        <v>0.5</v>
      </c>
      <c r="E24" s="28">
        <f t="shared" si="0"/>
        <v>10</v>
      </c>
    </row>
    <row r="25" spans="1:5">
      <c r="A25" s="23" t="s">
        <v>56</v>
      </c>
      <c r="B25" s="25">
        <v>150</v>
      </c>
      <c r="C25" s="23" t="s">
        <v>30</v>
      </c>
      <c r="D25" s="24">
        <v>0.05</v>
      </c>
      <c r="E25" s="28">
        <f t="shared" si="0"/>
        <v>7.5</v>
      </c>
    </row>
    <row r="26" spans="1:5">
      <c r="A26" s="23" t="s">
        <v>57</v>
      </c>
      <c r="B26" s="25">
        <v>4</v>
      </c>
      <c r="C26" s="23" t="s">
        <v>30</v>
      </c>
      <c r="D26" s="24">
        <v>0.25</v>
      </c>
      <c r="E26" s="28">
        <f t="shared" si="0"/>
        <v>1</v>
      </c>
    </row>
    <row r="27" spans="1:5">
      <c r="A27" s="23" t="s">
        <v>58</v>
      </c>
      <c r="B27" s="25">
        <v>2</v>
      </c>
      <c r="C27" s="23" t="s">
        <v>30</v>
      </c>
      <c r="D27" s="24">
        <v>0.25</v>
      </c>
      <c r="E27" s="28">
        <f t="shared" si="0"/>
        <v>0.5</v>
      </c>
    </row>
    <row r="28" spans="1:5">
      <c r="A28" s="23" t="s">
        <v>59</v>
      </c>
      <c r="B28" s="25">
        <v>3</v>
      </c>
      <c r="C28" s="23" t="s">
        <v>30</v>
      </c>
      <c r="D28" s="24">
        <v>0.25</v>
      </c>
      <c r="E28" s="28">
        <f t="shared" si="0"/>
        <v>0.75</v>
      </c>
    </row>
    <row r="29" spans="1:5">
      <c r="A29" s="23" t="s">
        <v>60</v>
      </c>
      <c r="B29" s="25">
        <v>3</v>
      </c>
      <c r="C29" s="23" t="s">
        <v>30</v>
      </c>
      <c r="D29" s="24">
        <v>0.25</v>
      </c>
      <c r="E29" s="28">
        <f t="shared" si="0"/>
        <v>0.75</v>
      </c>
    </row>
    <row r="30" spans="1:5">
      <c r="A30" s="23" t="s">
        <v>61</v>
      </c>
      <c r="B30" s="25">
        <v>3</v>
      </c>
      <c r="C30" s="23" t="s">
        <v>30</v>
      </c>
      <c r="D30" s="24">
        <v>0.25</v>
      </c>
      <c r="E30" s="28">
        <f t="shared" si="0"/>
        <v>0.75</v>
      </c>
    </row>
    <row r="31" spans="1:5">
      <c r="A31" s="23" t="s">
        <v>62</v>
      </c>
      <c r="B31" s="25">
        <v>7</v>
      </c>
      <c r="C31" s="23" t="s">
        <v>30</v>
      </c>
      <c r="D31" s="24">
        <v>0.25</v>
      </c>
      <c r="E31" s="28">
        <f t="shared" si="0"/>
        <v>1.75</v>
      </c>
    </row>
    <row r="32" spans="1:5">
      <c r="A32" s="23" t="s">
        <v>63</v>
      </c>
      <c r="B32" s="25">
        <v>1</v>
      </c>
      <c r="C32" s="23" t="s">
        <v>30</v>
      </c>
      <c r="D32" s="24">
        <v>0.25</v>
      </c>
      <c r="E32" s="28">
        <f t="shared" si="0"/>
        <v>0.25</v>
      </c>
    </row>
    <row r="33" spans="1:5">
      <c r="A33" s="23" t="s">
        <v>64</v>
      </c>
      <c r="B33" s="25">
        <v>1</v>
      </c>
      <c r="C33" s="23" t="s">
        <v>49</v>
      </c>
      <c r="D33" s="24">
        <v>4</v>
      </c>
      <c r="E33" s="28">
        <f t="shared" si="0"/>
        <v>4</v>
      </c>
    </row>
    <row r="34" spans="1:5">
      <c r="A34" s="23" t="s">
        <v>65</v>
      </c>
      <c r="B34" s="25">
        <v>2</v>
      </c>
      <c r="C34" s="23" t="s">
        <v>49</v>
      </c>
      <c r="D34" s="24">
        <v>4</v>
      </c>
      <c r="E34" s="28">
        <f t="shared" si="0"/>
        <v>8</v>
      </c>
    </row>
    <row r="35" spans="1:5">
      <c r="A35" s="23" t="s">
        <v>66</v>
      </c>
      <c r="B35" s="25">
        <v>4</v>
      </c>
      <c r="C35" s="23" t="s">
        <v>49</v>
      </c>
      <c r="D35" s="24">
        <v>4</v>
      </c>
      <c r="E35" s="28">
        <f t="shared" si="0"/>
        <v>16</v>
      </c>
    </row>
    <row r="36" spans="1:5">
      <c r="A36" s="23" t="s">
        <v>67</v>
      </c>
      <c r="B36" s="25">
        <v>2</v>
      </c>
      <c r="C36" s="23" t="s">
        <v>49</v>
      </c>
      <c r="D36" s="24">
        <v>4</v>
      </c>
      <c r="E36" s="28">
        <f t="shared" si="0"/>
        <v>8</v>
      </c>
    </row>
    <row r="37" spans="1:5">
      <c r="A37" s="23" t="s">
        <v>68</v>
      </c>
      <c r="B37" s="25">
        <v>1</v>
      </c>
      <c r="C37" s="23" t="s">
        <v>49</v>
      </c>
      <c r="D37" s="24">
        <v>4</v>
      </c>
      <c r="E37" s="28">
        <f t="shared" si="0"/>
        <v>4</v>
      </c>
    </row>
    <row r="38" spans="1:5">
      <c r="A38" s="30"/>
      <c r="B38" s="31"/>
      <c r="C38" s="30"/>
      <c r="D38" s="32"/>
      <c r="E38" s="28"/>
    </row>
    <row r="39" spans="1:5">
      <c r="E39" s="29">
        <f>SUM(E2:E37)</f>
        <v>211.95000000000002</v>
      </c>
    </row>
    <row r="41" spans="1:5">
      <c r="A41" s="23" t="s">
        <v>42</v>
      </c>
      <c r="B41" s="25">
        <v>1</v>
      </c>
      <c r="C41" s="23" t="s">
        <v>30</v>
      </c>
      <c r="D41" s="24">
        <v>50</v>
      </c>
      <c r="E41" s="28">
        <f>D41*B41</f>
        <v>50</v>
      </c>
    </row>
    <row r="42" spans="1:5">
      <c r="A42" s="23" t="s">
        <v>43</v>
      </c>
      <c r="B42" s="25">
        <v>1</v>
      </c>
      <c r="C42" s="23" t="s">
        <v>30</v>
      </c>
      <c r="D42" s="24">
        <v>50</v>
      </c>
      <c r="E42" s="28">
        <f>D42*B42</f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 custo</vt:lpstr>
      <vt:lpstr>peças </vt:lpstr>
      <vt:lpstr>placa e chicotes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Sidnei Conradt</cp:lastModifiedBy>
  <dcterms:created xsi:type="dcterms:W3CDTF">2017-10-04T16:52:38Z</dcterms:created>
  <dcterms:modified xsi:type="dcterms:W3CDTF">2018-11-08T14:01:00Z</dcterms:modified>
</cp:coreProperties>
</file>