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t\Desktop\chopp selfservice\"/>
    </mc:Choice>
  </mc:AlternateContent>
  <xr:revisionPtr revIDLastSave="0" documentId="13_ncr:1_{C6AB506C-3326-4672-84CE-107644720CA7}" xr6:coauthVersionLast="34" xr6:coauthVersionMax="34" xr10:uidLastSave="{00000000-0000-0000-0000-000000000000}"/>
  <bookViews>
    <workbookView xWindow="0" yWindow="0" windowWidth="28800" windowHeight="12210" xr2:uid="{771160C2-2908-4DA1-89F7-6588201FD461}"/>
  </bookViews>
  <sheets>
    <sheet name="peças custo" sheetId="1" r:id="rId1"/>
    <sheet name="peças custo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E35" i="1"/>
  <c r="E41" i="1"/>
  <c r="E42" i="1"/>
  <c r="E43" i="1"/>
  <c r="D39" i="1"/>
  <c r="E39" i="1" s="1"/>
  <c r="D38" i="1"/>
  <c r="E38" i="1" s="1"/>
  <c r="D37" i="1"/>
  <c r="E37" i="1" s="1"/>
  <c r="D31" i="1"/>
  <c r="D30" i="1"/>
  <c r="E30" i="1" s="1"/>
  <c r="D29" i="1"/>
  <c r="D27" i="1"/>
  <c r="D26" i="1"/>
  <c r="E26" i="1" s="1"/>
  <c r="D25" i="1"/>
  <c r="E25" i="1" s="1"/>
  <c r="E31" i="1"/>
  <c r="E29" i="1"/>
  <c r="E17" i="1"/>
  <c r="E28" i="1"/>
  <c r="E36" i="1"/>
  <c r="E24" i="1"/>
  <c r="E22" i="1"/>
  <c r="E21" i="1"/>
  <c r="E7" i="1"/>
  <c r="E8" i="1"/>
  <c r="E9" i="1"/>
  <c r="E13" i="1"/>
  <c r="E14" i="1"/>
  <c r="D45" i="2"/>
  <c r="D50" i="2" s="1"/>
  <c r="C45" i="2"/>
  <c r="C50" i="2" s="1"/>
  <c r="C31" i="2"/>
  <c r="H30" i="2"/>
  <c r="I30" i="2" s="1"/>
  <c r="I29" i="2"/>
  <c r="H29" i="2"/>
  <c r="H28" i="2"/>
  <c r="I28" i="2" s="1"/>
  <c r="I27" i="2"/>
  <c r="F14" i="2"/>
  <c r="G13" i="2"/>
  <c r="F16" i="2" s="1"/>
  <c r="F13" i="2"/>
  <c r="F12" i="2"/>
  <c r="F11" i="2"/>
  <c r="F10" i="2"/>
  <c r="F9" i="2"/>
  <c r="F8" i="2"/>
  <c r="F7" i="2"/>
  <c r="F6" i="2"/>
  <c r="F5" i="2"/>
  <c r="F4" i="2"/>
  <c r="F3" i="2"/>
  <c r="E34" i="1" l="1"/>
  <c r="E33" i="1"/>
  <c r="E27" i="1"/>
  <c r="E18" i="1"/>
  <c r="H5" i="1" s="1"/>
  <c r="C49" i="2"/>
  <c r="D49" i="2"/>
  <c r="O5" i="1" l="1"/>
  <c r="P5" i="1" s="1"/>
  <c r="K5" i="1"/>
  <c r="H6" i="1"/>
  <c r="H8" i="1"/>
  <c r="H7" i="1"/>
  <c r="O7" i="1" l="1"/>
  <c r="P7" i="1" s="1"/>
  <c r="K7" i="1"/>
  <c r="O8" i="1"/>
  <c r="P8" i="1" s="1"/>
  <c r="K8" i="1"/>
  <c r="K6" i="1"/>
  <c r="O6" i="1"/>
  <c r="P6" i="1" s="1"/>
  <c r="I6" i="1"/>
  <c r="I7" i="1"/>
  <c r="I8" i="1"/>
  <c r="I5" i="1"/>
</calcChain>
</file>

<file path=xl/sharedStrings.xml><?xml version="1.0" encoding="utf-8"?>
<sst xmlns="http://schemas.openxmlformats.org/spreadsheetml/2006/main" count="92" uniqueCount="84">
  <si>
    <t>amazon</t>
  </si>
  <si>
    <t>dolar</t>
  </si>
  <si>
    <t>real</t>
  </si>
  <si>
    <t>custo</t>
  </si>
  <si>
    <t>qtd</t>
  </si>
  <si>
    <t>buydisplay.com</t>
  </si>
  <si>
    <r>
      <t>A.</t>
    </r>
    <r>
      <rPr>
        <sz val="12"/>
        <color rgb="FF000000"/>
        <rFont val="Calibri"/>
        <family val="2"/>
        <scheme val="minor"/>
      </rPr>
      <t xml:space="preserve">3x solenoid NF </t>
    </r>
  </si>
  <si>
    <r>
      <t>B.</t>
    </r>
    <r>
      <rPr>
        <sz val="12"/>
        <color rgb="FF000000"/>
        <rFont val="Calibri"/>
        <family val="2"/>
        <scheme val="minor"/>
      </rPr>
      <t xml:space="preserve">3x Medidor de fluxo </t>
    </r>
  </si>
  <si>
    <r>
      <t>C.</t>
    </r>
    <r>
      <rPr>
        <sz val="12"/>
        <color rgb="FF000000"/>
        <rFont val="Calibri"/>
        <family val="2"/>
        <scheme val="minor"/>
      </rPr>
      <t xml:space="preserve">3x Reles para solenoid – </t>
    </r>
    <r>
      <rPr>
        <sz val="12"/>
        <color rgb="FFFF0000"/>
        <rFont val="Calibri"/>
        <family val="2"/>
        <scheme val="minor"/>
      </rPr>
      <t>Flavio ja tem</t>
    </r>
  </si>
  <si>
    <r>
      <t>D.</t>
    </r>
    <r>
      <rPr>
        <sz val="12"/>
        <color rgb="FF000000"/>
        <rFont val="Calibri"/>
        <family val="2"/>
        <scheme val="minor"/>
      </rPr>
      <t>1x Placa Arduino com min 3 entradas de pulso (digital), saida / entrada monitor touch, modulo SD</t>
    </r>
  </si>
  <si>
    <r>
      <t>E.</t>
    </r>
    <r>
      <rPr>
        <sz val="12"/>
        <color rgb="FF000000"/>
        <rFont val="Calibri"/>
        <family val="2"/>
        <scheme val="minor"/>
      </rPr>
      <t>Fonte para solenoids, medidor, placa, gravadores e leitores</t>
    </r>
  </si>
  <si>
    <r>
      <t>F.</t>
    </r>
    <r>
      <rPr>
        <sz val="12"/>
        <color rgb="FF000000"/>
        <rFont val="Calibri"/>
        <family val="2"/>
        <scheme val="minor"/>
      </rPr>
      <t>Monitor 7 ” touch</t>
    </r>
  </si>
  <si>
    <r>
      <t>H.</t>
    </r>
    <r>
      <rPr>
        <sz val="12"/>
        <color rgb="FF000000"/>
        <rFont val="Calibri"/>
        <family val="2"/>
        <scheme val="minor"/>
      </rPr>
      <t>Leitor / Gravador RFID</t>
    </r>
  </si>
  <si>
    <r>
      <t>I.</t>
    </r>
    <r>
      <rPr>
        <sz val="12"/>
        <color rgb="FF000000"/>
        <rFont val="Calibri"/>
        <family val="2"/>
        <scheme val="minor"/>
      </rPr>
      <t>Gravador / leitor Biometrico</t>
    </r>
  </si>
  <si>
    <r>
      <t>J.</t>
    </r>
    <r>
      <rPr>
        <sz val="12"/>
        <color rgb="FF000000"/>
        <rFont val="Calibri"/>
        <family val="2"/>
        <scheme val="minor"/>
      </rPr>
      <t>(Xx) Engates rapidos para solenoid e medidor</t>
    </r>
  </si>
  <si>
    <r>
      <t>K.6</t>
    </r>
    <r>
      <rPr>
        <sz val="12"/>
        <color rgb="FF000000"/>
        <rFont val="Calibri"/>
        <family val="2"/>
        <scheme val="minor"/>
      </rPr>
      <t xml:space="preserve">x Valv eng rapido abre e fecha para emergencia do Sistema </t>
    </r>
  </si>
  <si>
    <r>
      <t>L.</t>
    </r>
    <r>
      <rPr>
        <sz val="12"/>
        <color rgb="FF000000"/>
        <rFont val="Calibri"/>
        <family val="2"/>
        <scheme val="minor"/>
      </rPr>
      <t>1x FOB para teste</t>
    </r>
  </si>
  <si>
    <r>
      <t>M.</t>
    </r>
    <r>
      <rPr>
        <sz val="12"/>
        <color rgb="FF000000"/>
        <rFont val="Calibri"/>
        <family val="2"/>
        <scheme val="minor"/>
      </rPr>
      <t>mangueiras</t>
    </r>
  </si>
  <si>
    <t>solenoide</t>
  </si>
  <si>
    <t>flowmeter</t>
  </si>
  <si>
    <t>reles</t>
  </si>
  <si>
    <t>rfid</t>
  </si>
  <si>
    <t>biometrico</t>
  </si>
  <si>
    <t>conectores chopp</t>
  </si>
  <si>
    <t>pcb sistema</t>
  </si>
  <si>
    <t>gabinete</t>
  </si>
  <si>
    <t>conectores e chicotes</t>
  </si>
  <si>
    <t>fonte</t>
  </si>
  <si>
    <t>isolamento</t>
  </si>
  <si>
    <t>arduino / raspberry pi 3</t>
  </si>
  <si>
    <t>outros</t>
  </si>
  <si>
    <t>tela 7"</t>
  </si>
  <si>
    <t>tela 3,5"</t>
  </si>
  <si>
    <t>SD reader + card / pendrive</t>
  </si>
  <si>
    <t>sistema com biom e 7"</t>
  </si>
  <si>
    <t>sistema sem biom e 3,5"</t>
  </si>
  <si>
    <t>Basico</t>
  </si>
  <si>
    <t>Arduino</t>
  </si>
  <si>
    <t>Rele</t>
  </si>
  <si>
    <t>RFID</t>
  </si>
  <si>
    <t>placa intermediaria</t>
  </si>
  <si>
    <t>Fonte 24V</t>
  </si>
  <si>
    <t>Opcional</t>
  </si>
  <si>
    <t>Fonte 5V</t>
  </si>
  <si>
    <t>SD reader</t>
  </si>
  <si>
    <t>SD card</t>
  </si>
  <si>
    <t>Tela touch 3,5"</t>
  </si>
  <si>
    <t>Tela touch 7"</t>
  </si>
  <si>
    <t>1 flowmeter</t>
  </si>
  <si>
    <t>cabos e conectores</t>
  </si>
  <si>
    <t>Carcaça principal</t>
  </si>
  <si>
    <t>Carcaça fonte</t>
  </si>
  <si>
    <t>2 flowmeter</t>
  </si>
  <si>
    <t>3 flowmeter</t>
  </si>
  <si>
    <t>4 flowmeter</t>
  </si>
  <si>
    <t>1 solenoide</t>
  </si>
  <si>
    <t>2 solenoide</t>
  </si>
  <si>
    <t>3 solenoide</t>
  </si>
  <si>
    <t>4 solenoide</t>
  </si>
  <si>
    <t>1 isolamento</t>
  </si>
  <si>
    <t>2 isolamento</t>
  </si>
  <si>
    <t>3 isolamento</t>
  </si>
  <si>
    <t>4 isolamento</t>
  </si>
  <si>
    <t>2 registros</t>
  </si>
  <si>
    <t>4 registros</t>
  </si>
  <si>
    <t>6 registros</t>
  </si>
  <si>
    <t>8 registros</t>
  </si>
  <si>
    <t>1 kit conectores e chicotes e mangueiras</t>
  </si>
  <si>
    <t>2 kit conectores e chicotes e mangueiras</t>
  </si>
  <si>
    <t>3 kit conectores e chicotes e mangueiras</t>
  </si>
  <si>
    <t>4 kit conectores e chicotes e mangueiras</t>
  </si>
  <si>
    <t>$</t>
  </si>
  <si>
    <t>R$</t>
  </si>
  <si>
    <t>Sistema 1 Tap</t>
  </si>
  <si>
    <t>Sistema 2 Tap</t>
  </si>
  <si>
    <t>Sistema 3 Tap</t>
  </si>
  <si>
    <t>Sistema 4 Tap</t>
  </si>
  <si>
    <t>frete estimado</t>
  </si>
  <si>
    <t>custo total</t>
  </si>
  <si>
    <t>Custo por torneira</t>
  </si>
  <si>
    <t>Preço de venda ideal</t>
  </si>
  <si>
    <t>Preço de venda ajustado</t>
  </si>
  <si>
    <t>X 2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</si>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</sst>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+mj-lt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45">
        <stop position="0">
          <color theme="9" tint="0.59999389629810485"/>
        </stop>
        <stop position="1">
          <color theme="5" tint="0.40000610370189521"/>
        </stop>
      </gradientFill>
    </fill>
    <fill>
      <gradientFill degree="45">
        <stop position="0">
          <color rgb="FFFFFF00"/>
        </stop>
        <stop position="1">
          <color rgb="FFFFC000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 indent="4" readingOrder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44" fontId="2" fillId="0" borderId="0" xfId="1" applyFont="1"/>
    <xf numFmtId="0" fontId="3" fillId="0" borderId="0" xfId="0" applyFont="1" applyAlignment="1">
      <alignment horizontal="left" vertical="center" indent="4" readingOrder="1"/>
    </xf>
    <xf numFmtId="44" fontId="2" fillId="0" borderId="0" xfId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44" fontId="8" fillId="5" borderId="0" xfId="1" applyFont="1" applyFill="1" applyAlignment="1">
      <alignment horizontal="center"/>
    </xf>
    <xf numFmtId="44" fontId="2" fillId="0" borderId="1" xfId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2" fillId="0" borderId="0" xfId="0" applyNumberFormat="1" applyFont="1"/>
    <xf numFmtId="44" fontId="2" fillId="5" borderId="0" xfId="0" applyNumberFormat="1" applyFont="1" applyFill="1"/>
    <xf numFmtId="44" fontId="5" fillId="0" borderId="0" xfId="0" applyNumberFormat="1" applyFont="1"/>
    <xf numFmtId="9" fontId="2" fillId="0" borderId="0" xfId="2" applyFont="1" applyAlignment="1">
      <alignment horizontal="center"/>
    </xf>
    <xf numFmtId="0" fontId="9" fillId="5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89E-A2BC-44C9-AF2E-115D3D379734}">
  <dimension ref="B1:P59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19" sqref="M19"/>
    </sheetView>
  </sheetViews>
  <sheetFormatPr defaultRowHeight="15.75"/>
  <cols>
    <col min="1" max="1" width="9.140625" style="1"/>
    <col min="2" max="2" width="39.85546875" style="1" bestFit="1" customWidth="1"/>
    <col min="3" max="3" width="8.42578125" style="1" bestFit="1" customWidth="1"/>
    <col min="4" max="4" width="18" style="2" customWidth="1"/>
    <col min="5" max="5" width="11.85546875" style="11" customWidth="1"/>
    <col min="6" max="6" width="12.140625" style="2" bestFit="1" customWidth="1"/>
    <col min="7" max="7" width="14.140625" style="1" bestFit="1" customWidth="1"/>
    <col min="8" max="8" width="13.5703125" style="1" bestFit="1" customWidth="1"/>
    <col min="9" max="9" width="18" style="1" bestFit="1" customWidth="1"/>
    <col min="10" max="10" width="1.7109375" style="1" customWidth="1"/>
    <col min="11" max="11" width="21.85546875" style="1" bestFit="1" customWidth="1"/>
    <col min="12" max="12" width="1.7109375" style="1" customWidth="1"/>
    <col min="13" max="13" width="25.7109375" style="1" bestFit="1" customWidth="1"/>
    <col min="14" max="14" width="2.42578125" style="1" customWidth="1"/>
    <col min="15" max="15" width="13.5703125" style="1" bestFit="1" customWidth="1"/>
    <col min="16" max="16384" width="9.140625" style="1"/>
  </cols>
  <sheetData>
    <row r="1" spans="2:16">
      <c r="B1" s="20" t="s">
        <v>1</v>
      </c>
      <c r="C1" s="21">
        <v>3.7</v>
      </c>
    </row>
    <row r="3" spans="2:16">
      <c r="C3" s="2"/>
      <c r="F3" s="11"/>
      <c r="K3" s="2" t="s">
        <v>82</v>
      </c>
    </row>
    <row r="4" spans="2:16">
      <c r="B4" s="22" t="s">
        <v>36</v>
      </c>
      <c r="C4" s="22"/>
      <c r="D4" s="23" t="s">
        <v>71</v>
      </c>
      <c r="E4" s="24" t="s">
        <v>72</v>
      </c>
      <c r="H4" s="23" t="s">
        <v>78</v>
      </c>
      <c r="I4" s="23" t="s">
        <v>79</v>
      </c>
      <c r="J4" s="23"/>
      <c r="K4" s="23" t="s">
        <v>80</v>
      </c>
      <c r="L4" s="23"/>
      <c r="M4" s="23" t="s">
        <v>81</v>
      </c>
      <c r="O4" s="31" t="s">
        <v>83</v>
      </c>
      <c r="P4" s="31"/>
    </row>
    <row r="5" spans="2:16">
      <c r="B5" s="1" t="s">
        <v>50</v>
      </c>
      <c r="C5" s="2"/>
      <c r="D5" s="26"/>
      <c r="E5" s="11">
        <v>60</v>
      </c>
      <c r="F5" s="11"/>
      <c r="G5" s="13" t="s">
        <v>73</v>
      </c>
      <c r="H5" s="29">
        <f>E18+E21+E24+E28+E32+E36+E40</f>
        <v>850.58</v>
      </c>
      <c r="I5" s="29">
        <f>H5/1</f>
        <v>850.58</v>
      </c>
      <c r="J5" s="28"/>
      <c r="K5" s="27">
        <f>H5*2</f>
        <v>1701.16</v>
      </c>
      <c r="L5" s="28"/>
      <c r="M5" s="7">
        <v>1300</v>
      </c>
      <c r="O5" s="27">
        <f>M5-H5</f>
        <v>449.41999999999996</v>
      </c>
      <c r="P5" s="30">
        <f>O5/H5</f>
        <v>0.52836887770697638</v>
      </c>
    </row>
    <row r="6" spans="2:16">
      <c r="B6" s="1" t="s">
        <v>51</v>
      </c>
      <c r="C6" s="2"/>
      <c r="D6" s="26"/>
      <c r="E6" s="11">
        <v>40</v>
      </c>
      <c r="F6" s="11"/>
      <c r="G6" s="13" t="s">
        <v>74</v>
      </c>
      <c r="H6" s="29">
        <f>E18+E21+E25+E29+E33+E37+E41</f>
        <v>942.18000000000006</v>
      </c>
      <c r="I6" s="29">
        <f>H6/2</f>
        <v>471.09000000000003</v>
      </c>
      <c r="J6" s="28"/>
      <c r="K6" s="27">
        <f t="shared" ref="K6:K8" si="0">H6*2</f>
        <v>1884.3600000000001</v>
      </c>
      <c r="L6" s="28"/>
      <c r="M6" s="7">
        <v>2400</v>
      </c>
      <c r="O6" s="27">
        <f>M6-H6</f>
        <v>1457.82</v>
      </c>
      <c r="P6" s="30">
        <f>O6/H6</f>
        <v>1.5472839584792712</v>
      </c>
    </row>
    <row r="7" spans="2:16">
      <c r="B7" s="1" t="s">
        <v>37</v>
      </c>
      <c r="C7" s="2"/>
      <c r="D7" s="26">
        <v>14.9</v>
      </c>
      <c r="E7" s="11">
        <f t="shared" ref="E7:E17" si="1">D7*$C$1</f>
        <v>55.13</v>
      </c>
      <c r="F7" s="11"/>
      <c r="G7" s="13" t="s">
        <v>75</v>
      </c>
      <c r="H7" s="29">
        <f>E18+E22+E26+E30+E34+E38+E42</f>
        <v>1129.98</v>
      </c>
      <c r="I7" s="29">
        <f>H7/3</f>
        <v>376.66</v>
      </c>
      <c r="J7" s="28"/>
      <c r="K7" s="27">
        <f t="shared" si="0"/>
        <v>2259.96</v>
      </c>
      <c r="L7" s="28"/>
      <c r="M7" s="7">
        <v>2900</v>
      </c>
      <c r="O7" s="27">
        <f>M7-H7</f>
        <v>1770.02</v>
      </c>
      <c r="P7" s="30">
        <f>O7/H7</f>
        <v>1.5664171047275173</v>
      </c>
    </row>
    <row r="8" spans="2:16">
      <c r="B8" s="1" t="s">
        <v>38</v>
      </c>
      <c r="C8" s="2"/>
      <c r="D8" s="26">
        <v>7.6</v>
      </c>
      <c r="E8" s="11">
        <f t="shared" si="1"/>
        <v>28.12</v>
      </c>
      <c r="F8" s="11"/>
      <c r="G8" s="13" t="s">
        <v>76</v>
      </c>
      <c r="H8" s="29">
        <f>E18+E22+E27+E31+E35+E39+E43</f>
        <v>1221.58</v>
      </c>
      <c r="I8" s="29">
        <f>H8/4</f>
        <v>305.39499999999998</v>
      </c>
      <c r="J8" s="28"/>
      <c r="K8" s="27">
        <f t="shared" si="0"/>
        <v>2443.16</v>
      </c>
      <c r="L8" s="28"/>
      <c r="M8" s="7">
        <f>4*800</f>
        <v>3200</v>
      </c>
      <c r="O8" s="27">
        <f>M8-H8</f>
        <v>1978.42</v>
      </c>
      <c r="P8" s="30">
        <f>O8/H8</f>
        <v>1.6195582769855434</v>
      </c>
    </row>
    <row r="9" spans="2:16">
      <c r="B9" s="1" t="s">
        <v>39</v>
      </c>
      <c r="C9" s="2"/>
      <c r="D9" s="26">
        <v>24.9</v>
      </c>
      <c r="E9" s="11">
        <f t="shared" si="1"/>
        <v>92.13</v>
      </c>
      <c r="F9" s="11"/>
    </row>
    <row r="10" spans="2:16">
      <c r="B10" s="1" t="s">
        <v>40</v>
      </c>
      <c r="C10" s="2"/>
      <c r="D10" s="26"/>
      <c r="E10" s="11">
        <v>15</v>
      </c>
      <c r="F10" s="11"/>
    </row>
    <row r="11" spans="2:16">
      <c r="B11" s="1" t="s">
        <v>41</v>
      </c>
      <c r="C11" s="2"/>
      <c r="D11" s="26"/>
      <c r="E11" s="11">
        <v>35</v>
      </c>
      <c r="F11" s="11"/>
    </row>
    <row r="12" spans="2:16">
      <c r="B12" s="1" t="s">
        <v>43</v>
      </c>
      <c r="C12" s="2"/>
      <c r="D12" s="26"/>
      <c r="E12" s="11">
        <v>55</v>
      </c>
      <c r="F12" s="11"/>
    </row>
    <row r="13" spans="2:16">
      <c r="B13" s="1" t="s">
        <v>44</v>
      </c>
      <c r="C13" s="2"/>
      <c r="D13" s="26">
        <v>5</v>
      </c>
      <c r="E13" s="11">
        <f t="shared" si="1"/>
        <v>18.5</v>
      </c>
      <c r="F13" s="11"/>
    </row>
    <row r="14" spans="2:16">
      <c r="B14" s="1" t="s">
        <v>45</v>
      </c>
      <c r="C14" s="2"/>
      <c r="D14" s="26">
        <v>8</v>
      </c>
      <c r="E14" s="11">
        <f t="shared" si="1"/>
        <v>29.6</v>
      </c>
      <c r="F14" s="11"/>
    </row>
    <row r="15" spans="2:16">
      <c r="B15" s="1" t="s">
        <v>49</v>
      </c>
      <c r="C15" s="2"/>
      <c r="D15" s="26"/>
      <c r="E15" s="11">
        <v>40</v>
      </c>
      <c r="F15" s="11"/>
    </row>
    <row r="16" spans="2:16">
      <c r="B16" s="1" t="s">
        <v>30</v>
      </c>
      <c r="C16" s="2"/>
      <c r="D16" s="26"/>
      <c r="E16" s="11">
        <v>50</v>
      </c>
      <c r="F16" s="11"/>
    </row>
    <row r="17" spans="2:6">
      <c r="B17" s="1" t="s">
        <v>77</v>
      </c>
      <c r="C17" s="2"/>
      <c r="D17" s="26">
        <v>25</v>
      </c>
      <c r="E17" s="25">
        <f t="shared" si="1"/>
        <v>92.5</v>
      </c>
      <c r="F17" s="11"/>
    </row>
    <row r="18" spans="2:6">
      <c r="C18" s="2"/>
      <c r="E18" s="11">
        <f>SUM(E5:E17)</f>
        <v>610.98</v>
      </c>
      <c r="F18" s="11"/>
    </row>
    <row r="19" spans="2:6">
      <c r="C19" s="2"/>
      <c r="F19" s="11"/>
    </row>
    <row r="20" spans="2:6">
      <c r="B20" s="22" t="s">
        <v>42</v>
      </c>
      <c r="C20" s="22"/>
      <c r="D20" s="23" t="s">
        <v>71</v>
      </c>
      <c r="E20" s="24" t="s">
        <v>72</v>
      </c>
      <c r="F20" s="11"/>
    </row>
    <row r="21" spans="2:6">
      <c r="B21" s="19" t="s">
        <v>46</v>
      </c>
      <c r="C21" s="2"/>
      <c r="D21" s="26">
        <v>40</v>
      </c>
      <c r="E21" s="11">
        <f t="shared" ref="E21:E22" si="2">D21*$C$1</f>
        <v>148</v>
      </c>
      <c r="F21" s="11"/>
    </row>
    <row r="22" spans="2:6">
      <c r="B22" s="18" t="s">
        <v>47</v>
      </c>
      <c r="C22" s="2"/>
      <c r="D22" s="26">
        <v>66</v>
      </c>
      <c r="E22" s="11">
        <f t="shared" si="2"/>
        <v>244.20000000000002</v>
      </c>
      <c r="F22" s="11"/>
    </row>
    <row r="23" spans="2:6">
      <c r="C23" s="2"/>
      <c r="D23" s="26"/>
      <c r="F23" s="11"/>
    </row>
    <row r="24" spans="2:6">
      <c r="B24" s="14" t="s">
        <v>48</v>
      </c>
      <c r="C24" s="2"/>
      <c r="D24" s="26">
        <v>8</v>
      </c>
      <c r="E24" s="11">
        <f t="shared" ref="E24:E39" si="3">D24*$C$1</f>
        <v>29.6</v>
      </c>
      <c r="F24" s="11"/>
    </row>
    <row r="25" spans="2:6">
      <c r="B25" s="15" t="s">
        <v>52</v>
      </c>
      <c r="C25" s="2"/>
      <c r="D25" s="26">
        <f>2*D24</f>
        <v>16</v>
      </c>
      <c r="E25" s="11">
        <f t="shared" si="3"/>
        <v>59.2</v>
      </c>
      <c r="F25" s="11"/>
    </row>
    <row r="26" spans="2:6">
      <c r="B26" s="17" t="s">
        <v>53</v>
      </c>
      <c r="C26" s="2"/>
      <c r="D26" s="26">
        <f>3*D24</f>
        <v>24</v>
      </c>
      <c r="E26" s="11">
        <f t="shared" si="3"/>
        <v>88.800000000000011</v>
      </c>
      <c r="F26" s="11"/>
    </row>
    <row r="27" spans="2:6">
      <c r="B27" s="16" t="s">
        <v>54</v>
      </c>
      <c r="C27" s="2"/>
      <c r="D27" s="26">
        <f>4*D24</f>
        <v>32</v>
      </c>
      <c r="E27" s="11">
        <f t="shared" si="3"/>
        <v>118.4</v>
      </c>
    </row>
    <row r="28" spans="2:6">
      <c r="B28" s="14" t="s">
        <v>55</v>
      </c>
      <c r="C28" s="2"/>
      <c r="D28" s="26">
        <v>8</v>
      </c>
      <c r="E28" s="11">
        <f t="shared" si="3"/>
        <v>29.6</v>
      </c>
    </row>
    <row r="29" spans="2:6">
      <c r="B29" s="15" t="s">
        <v>56</v>
      </c>
      <c r="C29" s="2"/>
      <c r="D29" s="26">
        <f>2*D28</f>
        <v>16</v>
      </c>
      <c r="E29" s="11">
        <f t="shared" si="3"/>
        <v>59.2</v>
      </c>
    </row>
    <row r="30" spans="2:6">
      <c r="B30" s="17" t="s">
        <v>57</v>
      </c>
      <c r="C30" s="2"/>
      <c r="D30" s="26">
        <f>3*D28</f>
        <v>24</v>
      </c>
      <c r="E30" s="11">
        <f t="shared" si="3"/>
        <v>88.800000000000011</v>
      </c>
    </row>
    <row r="31" spans="2:6">
      <c r="B31" s="16" t="s">
        <v>58</v>
      </c>
      <c r="C31" s="2"/>
      <c r="D31" s="26">
        <f>4*D28</f>
        <v>32</v>
      </c>
      <c r="E31" s="11">
        <f t="shared" si="3"/>
        <v>118.4</v>
      </c>
    </row>
    <row r="32" spans="2:6">
      <c r="B32" s="14" t="s">
        <v>59</v>
      </c>
      <c r="C32" s="2"/>
      <c r="D32" s="26"/>
      <c r="E32" s="11">
        <v>10</v>
      </c>
    </row>
    <row r="33" spans="2:5">
      <c r="B33" s="15" t="s">
        <v>60</v>
      </c>
      <c r="C33" s="2"/>
      <c r="D33" s="26"/>
      <c r="E33" s="11">
        <f>2*E32</f>
        <v>20</v>
      </c>
    </row>
    <row r="34" spans="2:5">
      <c r="B34" s="17" t="s">
        <v>61</v>
      </c>
      <c r="C34" s="2"/>
      <c r="D34" s="26"/>
      <c r="E34" s="11">
        <f>3*E32</f>
        <v>30</v>
      </c>
    </row>
    <row r="35" spans="2:5">
      <c r="B35" s="16" t="s">
        <v>62</v>
      </c>
      <c r="C35" s="2"/>
      <c r="D35" s="26"/>
      <c r="E35" s="11">
        <f>4*E32</f>
        <v>40</v>
      </c>
    </row>
    <row r="36" spans="2:5">
      <c r="B36" s="14" t="s">
        <v>63</v>
      </c>
      <c r="C36" s="2"/>
      <c r="D36" s="26">
        <v>2</v>
      </c>
      <c r="E36" s="11">
        <f t="shared" si="3"/>
        <v>7.4</v>
      </c>
    </row>
    <row r="37" spans="2:5">
      <c r="B37" s="15" t="s">
        <v>64</v>
      </c>
      <c r="C37" s="2"/>
      <c r="D37" s="26">
        <f>2*D36</f>
        <v>4</v>
      </c>
      <c r="E37" s="11">
        <f t="shared" si="3"/>
        <v>14.8</v>
      </c>
    </row>
    <row r="38" spans="2:5">
      <c r="B38" s="17" t="s">
        <v>65</v>
      </c>
      <c r="C38" s="2"/>
      <c r="D38" s="26">
        <f>3*D36</f>
        <v>6</v>
      </c>
      <c r="E38" s="11">
        <f t="shared" si="3"/>
        <v>22.200000000000003</v>
      </c>
    </row>
    <row r="39" spans="2:5">
      <c r="B39" s="16" t="s">
        <v>66</v>
      </c>
      <c r="C39" s="2"/>
      <c r="D39" s="26">
        <f>4*D36</f>
        <v>8</v>
      </c>
      <c r="E39" s="11">
        <f t="shared" si="3"/>
        <v>29.6</v>
      </c>
    </row>
    <row r="40" spans="2:5">
      <c r="B40" s="14" t="s">
        <v>67</v>
      </c>
      <c r="C40" s="2"/>
      <c r="D40" s="26"/>
      <c r="E40" s="11">
        <v>15</v>
      </c>
    </row>
    <row r="41" spans="2:5">
      <c r="B41" s="15" t="s">
        <v>68</v>
      </c>
      <c r="C41" s="2"/>
      <c r="D41" s="26"/>
      <c r="E41" s="11">
        <f>2*E40</f>
        <v>30</v>
      </c>
    </row>
    <row r="42" spans="2:5">
      <c r="B42" s="17" t="s">
        <v>69</v>
      </c>
      <c r="C42" s="2"/>
      <c r="D42" s="26"/>
      <c r="E42" s="11">
        <f>3*E40</f>
        <v>45</v>
      </c>
    </row>
    <row r="43" spans="2:5">
      <c r="B43" s="16" t="s">
        <v>70</v>
      </c>
      <c r="C43" s="2"/>
      <c r="D43" s="26"/>
      <c r="E43" s="11">
        <f>4*E40</f>
        <v>60</v>
      </c>
    </row>
    <row r="44" spans="2:5">
      <c r="C44" s="2"/>
    </row>
    <row r="45" spans="2:5">
      <c r="C45" s="2"/>
    </row>
    <row r="46" spans="2:5">
      <c r="C46" s="2"/>
    </row>
    <row r="47" spans="2:5">
      <c r="C47" s="2"/>
    </row>
    <row r="48" spans="2:5">
      <c r="C48" s="2"/>
    </row>
    <row r="49" spans="2:3">
      <c r="C49" s="2"/>
    </row>
    <row r="50" spans="2:3">
      <c r="C50" s="2"/>
    </row>
    <row r="51" spans="2:3">
      <c r="C51" s="2"/>
    </row>
    <row r="52" spans="2:3">
      <c r="C52" s="2"/>
    </row>
    <row r="53" spans="2:3">
      <c r="C53" s="2"/>
    </row>
    <row r="54" spans="2:3">
      <c r="B54" s="2"/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</sheetData>
  <mergeCells count="3">
    <mergeCell ref="B4:C4"/>
    <mergeCell ref="B20:C20"/>
    <mergeCell ref="O4:P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DA0E-90B1-4704-B996-D1F97033AB6F}">
  <dimension ref="B1:I51"/>
  <sheetViews>
    <sheetView zoomScale="90" zoomScaleNormal="90" workbookViewId="0">
      <selection activeCell="H37" sqref="H37"/>
    </sheetView>
  </sheetViews>
  <sheetFormatPr defaultRowHeight="15.75"/>
  <cols>
    <col min="1" max="1" width="9.140625" style="1"/>
    <col min="2" max="2" width="111.28515625" style="1" bestFit="1" customWidth="1"/>
    <col min="3" max="3" width="18" style="1" customWidth="1"/>
    <col min="4" max="4" width="18" style="2" customWidth="1"/>
    <col min="5" max="5" width="9.140625" style="2"/>
    <col min="6" max="6" width="12.140625" style="2" bestFit="1" customWidth="1"/>
    <col min="7" max="7" width="12.140625" style="1" bestFit="1" customWidth="1"/>
    <col min="8" max="8" width="10.5703125" style="1" bestFit="1" customWidth="1"/>
    <col min="9" max="16384" width="9.140625" style="1"/>
  </cols>
  <sheetData>
    <row r="1" spans="2:8">
      <c r="E1" s="2">
        <v>3.5</v>
      </c>
    </row>
    <row r="2" spans="2:8">
      <c r="D2" s="2" t="s">
        <v>4</v>
      </c>
      <c r="E2" s="2" t="s">
        <v>1</v>
      </c>
      <c r="F2" s="2" t="s">
        <v>2</v>
      </c>
    </row>
    <row r="3" spans="2:8">
      <c r="B3" s="3" t="s">
        <v>6</v>
      </c>
      <c r="C3" s="4" t="s">
        <v>0</v>
      </c>
      <c r="D3" s="5">
        <v>3</v>
      </c>
      <c r="E3" s="5">
        <v>7.49</v>
      </c>
      <c r="F3" s="6">
        <f>E3*$E$1*D3</f>
        <v>78.644999999999996</v>
      </c>
    </row>
    <row r="4" spans="2:8">
      <c r="B4" s="3" t="s">
        <v>7</v>
      </c>
      <c r="C4" s="4" t="s">
        <v>0</v>
      </c>
      <c r="D4" s="5">
        <v>3</v>
      </c>
      <c r="E4" s="5">
        <v>9.49</v>
      </c>
      <c r="F4" s="6">
        <f>E4*$E$1*D4</f>
        <v>99.64500000000001</v>
      </c>
      <c r="H4" s="7"/>
    </row>
    <row r="5" spans="2:8">
      <c r="B5" s="8" t="s">
        <v>8</v>
      </c>
      <c r="D5" s="2">
        <v>0</v>
      </c>
      <c r="E5" s="2">
        <v>1</v>
      </c>
      <c r="F5" s="9">
        <f t="shared" ref="F5:F14" si="0">E5*$E$1*D5</f>
        <v>0</v>
      </c>
    </row>
    <row r="6" spans="2:8">
      <c r="B6" s="8" t="s">
        <v>9</v>
      </c>
      <c r="E6" s="2">
        <v>1</v>
      </c>
      <c r="F6" s="9">
        <f t="shared" si="0"/>
        <v>0</v>
      </c>
    </row>
    <row r="7" spans="2:8">
      <c r="B7" s="8" t="s">
        <v>10</v>
      </c>
      <c r="F7" s="9">
        <f t="shared" si="0"/>
        <v>0</v>
      </c>
    </row>
    <row r="8" spans="2:8">
      <c r="B8" s="3" t="s">
        <v>11</v>
      </c>
      <c r="C8" s="4" t="s">
        <v>5</v>
      </c>
      <c r="D8" s="5">
        <v>1</v>
      </c>
      <c r="E8" s="5">
        <v>41</v>
      </c>
      <c r="F8" s="6">
        <f t="shared" si="0"/>
        <v>143.5</v>
      </c>
    </row>
    <row r="9" spans="2:8">
      <c r="B9" s="3" t="s">
        <v>12</v>
      </c>
      <c r="C9" s="4" t="s">
        <v>0</v>
      </c>
      <c r="D9" s="5">
        <v>1</v>
      </c>
      <c r="E9" s="5">
        <v>7.98</v>
      </c>
      <c r="F9" s="6">
        <f t="shared" si="0"/>
        <v>27.93</v>
      </c>
    </row>
    <row r="10" spans="2:8">
      <c r="B10" s="3" t="s">
        <v>13</v>
      </c>
      <c r="C10" s="4" t="s">
        <v>0</v>
      </c>
      <c r="D10" s="5">
        <v>1</v>
      </c>
      <c r="E10" s="5">
        <v>32.99</v>
      </c>
      <c r="F10" s="6">
        <f t="shared" si="0"/>
        <v>115.465</v>
      </c>
    </row>
    <row r="11" spans="2:8">
      <c r="B11" s="8" t="s">
        <v>14</v>
      </c>
      <c r="E11" s="2">
        <v>20</v>
      </c>
      <c r="F11" s="9">
        <f t="shared" si="0"/>
        <v>0</v>
      </c>
    </row>
    <row r="12" spans="2:8">
      <c r="B12" s="3" t="s">
        <v>15</v>
      </c>
      <c r="C12" s="4" t="s">
        <v>0</v>
      </c>
      <c r="D12" s="5">
        <v>1</v>
      </c>
      <c r="E12" s="5">
        <v>15</v>
      </c>
      <c r="F12" s="6">
        <f t="shared" si="0"/>
        <v>52.5</v>
      </c>
    </row>
    <row r="13" spans="2:8">
      <c r="B13" s="8" t="s">
        <v>16</v>
      </c>
      <c r="E13" s="2">
        <v>60</v>
      </c>
      <c r="F13" s="9">
        <f t="shared" si="0"/>
        <v>0</v>
      </c>
      <c r="G13" s="10">
        <f>E13*$E$1</f>
        <v>210</v>
      </c>
    </row>
    <row r="14" spans="2:8">
      <c r="B14" s="8" t="s">
        <v>17</v>
      </c>
      <c r="E14" s="2">
        <v>20</v>
      </c>
      <c r="F14" s="9">
        <f t="shared" si="0"/>
        <v>0</v>
      </c>
    </row>
    <row r="15" spans="2:8">
      <c r="F15" s="11"/>
    </row>
    <row r="16" spans="2:8">
      <c r="E16" s="2" t="s">
        <v>3</v>
      </c>
      <c r="F16" s="11">
        <f>SUM(F3:F14)-G13</f>
        <v>307.68500000000006</v>
      </c>
    </row>
    <row r="17" spans="2:9">
      <c r="C17" s="2"/>
      <c r="F17" s="11"/>
    </row>
    <row r="18" spans="2:9">
      <c r="C18" s="2"/>
    </row>
    <row r="19" spans="2:9">
      <c r="C19" s="2"/>
      <c r="F19" s="11"/>
    </row>
    <row r="20" spans="2:9">
      <c r="B20" s="1" t="s">
        <v>18</v>
      </c>
      <c r="C20" s="2">
        <v>8</v>
      </c>
      <c r="D20" s="2">
        <v>8</v>
      </c>
    </row>
    <row r="21" spans="2:9">
      <c r="B21" s="1" t="s">
        <v>19</v>
      </c>
      <c r="C21" s="2">
        <v>8</v>
      </c>
      <c r="D21" s="2">
        <v>8</v>
      </c>
    </row>
    <row r="22" spans="2:9">
      <c r="B22" s="1" t="s">
        <v>20</v>
      </c>
      <c r="C22" s="2">
        <v>8</v>
      </c>
      <c r="D22" s="2">
        <v>8</v>
      </c>
    </row>
    <row r="23" spans="2:9">
      <c r="B23" s="1" t="s">
        <v>23</v>
      </c>
      <c r="C23" s="2">
        <v>6</v>
      </c>
      <c r="D23" s="2">
        <v>6</v>
      </c>
    </row>
    <row r="24" spans="2:9">
      <c r="B24" s="1" t="s">
        <v>28</v>
      </c>
      <c r="C24" s="12">
        <v>3</v>
      </c>
      <c r="D24" s="12">
        <v>3</v>
      </c>
    </row>
    <row r="25" spans="2:9">
      <c r="C25" s="2"/>
    </row>
    <row r="26" spans="2:9">
      <c r="B26" s="1" t="s">
        <v>27</v>
      </c>
      <c r="C26" s="12">
        <v>20</v>
      </c>
      <c r="D26" s="12">
        <v>15</v>
      </c>
      <c r="I26" s="1">
        <v>25.4</v>
      </c>
    </row>
    <row r="27" spans="2:9">
      <c r="B27" s="1" t="s">
        <v>29</v>
      </c>
      <c r="C27" s="2">
        <v>15</v>
      </c>
      <c r="D27" s="2">
        <v>30</v>
      </c>
      <c r="H27" s="1">
        <v>0.25</v>
      </c>
      <c r="I27" s="1">
        <f>H27*I26</f>
        <v>6.35</v>
      </c>
    </row>
    <row r="28" spans="2:9">
      <c r="C28" s="2"/>
      <c r="H28" s="1">
        <f>1/2</f>
        <v>0.5</v>
      </c>
      <c r="I28" s="1">
        <f>H28*I26</f>
        <v>12.7</v>
      </c>
    </row>
    <row r="29" spans="2:9">
      <c r="B29" s="1" t="s">
        <v>22</v>
      </c>
      <c r="C29" s="2">
        <v>20</v>
      </c>
      <c r="D29" s="2">
        <v>43</v>
      </c>
      <c r="H29" s="1">
        <f>3/8</f>
        <v>0.375</v>
      </c>
      <c r="I29" s="1">
        <f>H29*I26</f>
        <v>9.5249999999999986</v>
      </c>
    </row>
    <row r="30" spans="2:9">
      <c r="B30" s="1" t="s">
        <v>21</v>
      </c>
      <c r="C30" s="2">
        <v>5.5</v>
      </c>
      <c r="D30" s="2">
        <v>5.5</v>
      </c>
      <c r="H30" s="1">
        <f>5/8</f>
        <v>0.625</v>
      </c>
      <c r="I30" s="1">
        <f>H30*I28</f>
        <v>7.9375</v>
      </c>
    </row>
    <row r="31" spans="2:9">
      <c r="B31" s="1" t="s">
        <v>33</v>
      </c>
      <c r="C31" s="2">
        <f>7+8</f>
        <v>15</v>
      </c>
      <c r="D31" s="2">
        <v>8</v>
      </c>
    </row>
    <row r="32" spans="2:9">
      <c r="C32" s="2"/>
    </row>
    <row r="33" spans="2:4">
      <c r="B33" s="1" t="s">
        <v>24</v>
      </c>
      <c r="C33" s="12">
        <v>10</v>
      </c>
      <c r="D33" s="12">
        <v>10</v>
      </c>
    </row>
    <row r="34" spans="2:4">
      <c r="B34" s="1" t="s">
        <v>26</v>
      </c>
      <c r="C34" s="12">
        <v>15</v>
      </c>
      <c r="D34" s="12">
        <v>15</v>
      </c>
    </row>
    <row r="35" spans="2:4">
      <c r="B35" s="1" t="s">
        <v>25</v>
      </c>
      <c r="C35" s="12">
        <v>30</v>
      </c>
      <c r="D35" s="12">
        <v>30</v>
      </c>
    </row>
    <row r="36" spans="2:4">
      <c r="C36" s="2"/>
    </row>
    <row r="37" spans="2:4">
      <c r="B37" s="1" t="s">
        <v>31</v>
      </c>
      <c r="C37" s="2">
        <v>58.6</v>
      </c>
      <c r="D37" s="2">
        <v>43.4</v>
      </c>
    </row>
    <row r="38" spans="2:4">
      <c r="B38" s="1" t="s">
        <v>32</v>
      </c>
      <c r="C38" s="2">
        <v>18</v>
      </c>
      <c r="D38" s="2">
        <v>18</v>
      </c>
    </row>
    <row r="39" spans="2:4">
      <c r="C39" s="2"/>
    </row>
    <row r="40" spans="2:4">
      <c r="C40" s="2"/>
    </row>
    <row r="41" spans="2:4">
      <c r="C41" s="2"/>
    </row>
    <row r="42" spans="2:4">
      <c r="B42" s="1" t="s">
        <v>30</v>
      </c>
      <c r="C42" s="12">
        <v>20</v>
      </c>
      <c r="D42" s="12">
        <v>20</v>
      </c>
    </row>
    <row r="43" spans="2:4">
      <c r="C43" s="2"/>
    </row>
    <row r="44" spans="2:4">
      <c r="C44" s="2"/>
    </row>
    <row r="45" spans="2:4">
      <c r="C45" s="2">
        <f>SUM(C20:C42)-C38</f>
        <v>242.10000000000002</v>
      </c>
      <c r="D45" s="2">
        <f>SUM(D20:D42)-D38</f>
        <v>252.89999999999998</v>
      </c>
    </row>
    <row r="46" spans="2:4">
      <c r="C46" s="2"/>
    </row>
    <row r="47" spans="2:4">
      <c r="B47" s="2">
        <v>3.55</v>
      </c>
      <c r="D47" s="1"/>
    </row>
    <row r="48" spans="2:4">
      <c r="C48" s="2"/>
    </row>
    <row r="49" spans="2:4">
      <c r="B49" s="1" t="s">
        <v>34</v>
      </c>
      <c r="C49" s="11">
        <f>C45*$B$47</f>
        <v>859.45500000000004</v>
      </c>
      <c r="D49" s="11">
        <f>D45*$B$47</f>
        <v>897.79499999999985</v>
      </c>
    </row>
    <row r="50" spans="2:4">
      <c r="B50" s="1" t="s">
        <v>35</v>
      </c>
      <c r="C50" s="11">
        <f>(C45-C29-C37)*$B$47</f>
        <v>580.42500000000007</v>
      </c>
      <c r="D50" s="11">
        <f>(D45-D29-D37)*$B$47</f>
        <v>591.07499999999982</v>
      </c>
    </row>
    <row r="51" spans="2:4">
      <c r="D5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peças custo</vt:lpstr>
      <vt:lpstr>peças custo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2017-10-04T16:52:38Z</dcterms:created>
  <dcterms:modified xsi:type="dcterms:W3CDTF">2018-07-11T04:00:54Z</dcterms:modified>
</cp:coreProperties>
</file>