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filterPrivacy="1"/>
  <xr:revisionPtr revIDLastSave="227" documentId="8_{07D21C7F-0B63-4B5A-BF1A-E212C3B4C178}" xr6:coauthVersionLast="47" xr6:coauthVersionMax="47" xr10:uidLastSave="{D8229AA2-DEC7-421C-BA24-0C02B454178C}"/>
  <bookViews>
    <workbookView xWindow="-120" yWindow="-120" windowWidth="29040" windowHeight="15840" activeTab="1" xr2:uid="{00000000-000D-0000-FFFF-FFFF00000000}"/>
  </bookViews>
  <sheets>
    <sheet name="HL NIST" sheetId="9" r:id="rId1"/>
    <sheet name="NIST CSF Assessment" sheetId="15" r:id="rId2"/>
    <sheet name="CMM 2.0" sheetId="17" r:id="rId3"/>
    <sheet name="CSF 1.1 -&gt; 2.0" sheetId="18" r:id="rId4"/>
    <sheet name="CMM 1.1" sheetId="2" r:id="rId5"/>
    <sheet name="Data" sheetId="4" r:id="rId6"/>
    <sheet name="Risk Scales" sheetId="3" r:id="rId7"/>
    <sheet name="CMM Definitions" sheetId="19" r:id="rId8"/>
    <sheet name="Cybersecurity" sheetId="7" r:id="rId9"/>
    <sheet name="Guide - Index" sheetId="6" r:id="rId10"/>
    <sheet name="Example" sheetId="10" r:id="rId11"/>
    <sheet name="Sources" sheetId="8" r:id="rId12"/>
  </sheets>
  <definedNames>
    <definedName name="_xlnm._FilterDatabase" localSheetId="9" hidden="1">'Guide - Index'!$C$9:$AC$125</definedName>
    <definedName name="_xlnm._FilterDatabase" localSheetId="1" hidden="1">'NIST CSF Assessment'!$C$3:$AG$143</definedName>
    <definedName name="ISMS">#REF!</definedName>
    <definedName name="ISMS_working">#REF!</definedName>
    <definedName name="PriorityValues" localSheetId="9">#REF!</definedName>
    <definedName name="PriorityValues" localSheetId="1">#REF!</definedName>
    <definedName name="PriorityValues" localSheetId="6">#REF!</definedName>
    <definedName name="PriorityValues">#REF!</definedName>
    <definedName name="UrgencyValues" localSheetId="9">#REF!</definedName>
    <definedName name="UrgencyValues" localSheetId="1">#REF!</definedName>
    <definedName name="UrgencyValues" localSheetId="6">#REF!</definedName>
    <definedName name="UrgencyValues">#REF!</definedName>
    <definedName name="Z_0D0BAA12_0EA8_4748_A47B_93A9E418BF0D_.wvu.Cols" localSheetId="9" hidden="1">'Guide - Index'!$K:$O,'Guide - Index'!$U:$X</definedName>
    <definedName name="Z_0D0BAA12_0EA8_4748_A47B_93A9E418BF0D_.wvu.Cols" localSheetId="1" hidden="1">'NIST CSF Assessment'!$P:$S,'NIST CSF Assessment'!$Y:$AB</definedName>
    <definedName name="Z_0D0BAA12_0EA8_4748_A47B_93A9E418BF0D_.wvu.FilterData" localSheetId="9" hidden="1">'Guide - Index'!$C$9:$AC$125</definedName>
    <definedName name="Z_0D0BAA12_0EA8_4748_A47B_93A9E418BF0D_.wvu.FilterData" localSheetId="1" hidden="1">'NIST CSF Assessment'!$C$3:$AG$143</definedName>
    <definedName name="Z_47957E73_90F7_48C7_91D6_798383CDFDD2_.wvu.Cols" localSheetId="9" hidden="1">'Guide - Index'!#REF!</definedName>
    <definedName name="Z_47957E73_90F7_48C7_91D6_798383CDFDD2_.wvu.Cols" localSheetId="1" hidden="1">'NIST CSF Assessment'!#REF!</definedName>
    <definedName name="Z_7BD71996_8570_4099_A252_5150BCE8E47C_.wvu.Cols" localSheetId="9" hidden="1">'Guide - Index'!#REF!</definedName>
    <definedName name="Z_7BD71996_8570_4099_A252_5150BCE8E47C_.wvu.Cols" localSheetId="1" hidden="1">'NIST CSF Assessment'!#REF!</definedName>
    <definedName name="Z_D9A6376B_4D17_4AB2_BDD1_FE47E0B3F75E_.wvu.Cols" localSheetId="9" hidden="1">'Guide - Index'!$K:$O,'Guide - Index'!$U:$X</definedName>
    <definedName name="Z_D9A6376B_4D17_4AB2_BDD1_FE47E0B3F75E_.wvu.Cols" localSheetId="1" hidden="1">'NIST CSF Assessment'!$P:$S,'NIST CSF Assessment'!$Y:$AB</definedName>
    <definedName name="Z_D9A6376B_4D17_4AB2_BDD1_FE47E0B3F75E_.wvu.FilterData" localSheetId="9" hidden="1">'Guide - Index'!$C$9:$AC$125</definedName>
    <definedName name="Z_D9A6376B_4D17_4AB2_BDD1_FE47E0B3F75E_.wvu.FilterData" localSheetId="1" hidden="1">'NIST CSF Assessment'!$C$3:$AG$143</definedName>
    <definedName name="Z_E74AD366_938D_44E2_A6C5_055FA115444E_.wvu.Cols" localSheetId="9" hidden="1">'Guide - Index'!#REF!</definedName>
    <definedName name="Z_E74AD366_938D_44E2_A6C5_055FA115444E_.wvu.Cols" localSheetId="1" hidden="1">'NIST CSF Assessment'!#REF!</definedName>
    <definedName name="Z_F7528A91_99D0_45DA_9B27_A32F6937E95D_.wvu.Cols" localSheetId="9" hidden="1">'Guide - Index'!$K:$O,'Guide - Index'!$U:$X</definedName>
    <definedName name="Z_F7528A91_99D0_45DA_9B27_A32F6937E95D_.wvu.Cols" localSheetId="1" hidden="1">'NIST CSF Assessment'!$P:$S,'NIST CSF Assessment'!$Y:$AB</definedName>
    <definedName name="Z_F7528A91_99D0_45DA_9B27_A32F6937E95D_.wvu.FilterData" localSheetId="9" hidden="1">'Guide - Index'!$C$9:$AC$125</definedName>
    <definedName name="Z_F7528A91_99D0_45DA_9B27_A32F6937E95D_.wvu.FilterData" localSheetId="1" hidden="1">'NIST CSF Assessment'!$C$3:$AG$143</definedName>
    <definedName name="Z_F9E8DA7F_1E4C_4CC4_A92F_7A4416ADC553_.wvu.Cols" localSheetId="9" hidden="1">'Guide - Index'!#REF!</definedName>
    <definedName name="Z_F9E8DA7F_1E4C_4CC4_A92F_7A4416ADC553_.wvu.Cols" localSheetId="1" hidden="1">'NIST CSF Assessment'!#REF!</definedName>
    <definedName name="Z_FE135D45_FEC9_45C5_B916_E812BDE860C8_.wvu.Cols" localSheetId="9" hidden="1">'Guide - Index'!$K:$O,'Guide - Index'!$U:$X</definedName>
    <definedName name="Z_FE135D45_FEC9_45C5_B916_E812BDE860C8_.wvu.Cols" localSheetId="1" hidden="1">'NIST CSF Assessment'!$P:$S,'NIST CSF Assessment'!$Y:$AB</definedName>
    <definedName name="Z_FE135D45_FEC9_45C5_B916_E812BDE860C8_.wvu.FilterData" localSheetId="9" hidden="1">'Guide - Index'!$C$9:$AC$125</definedName>
    <definedName name="Z_FE135D45_FEC9_45C5_B916_E812BDE860C8_.wvu.FilterData" localSheetId="1" hidden="1">'NIST CSF Assessment'!$C$3:$AG$143</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41" i="15" l="1"/>
  <c r="R141" i="15"/>
  <c r="Q141" i="15"/>
  <c r="P141" i="15"/>
  <c r="S134" i="15"/>
  <c r="R134" i="15"/>
  <c r="Q134" i="15"/>
  <c r="P134" i="15"/>
  <c r="O134" i="15"/>
  <c r="AH141" i="15"/>
  <c r="AI141" i="15"/>
  <c r="AJ141" i="15"/>
  <c r="AK141" i="15"/>
  <c r="AL141" i="15"/>
  <c r="AH134" i="15"/>
  <c r="AI134" i="15"/>
  <c r="AJ134" i="15"/>
  <c r="AK134" i="15"/>
  <c r="AL134" i="15"/>
  <c r="I141" i="15"/>
  <c r="S129" i="15"/>
  <c r="R129" i="15"/>
  <c r="Q129" i="15"/>
  <c r="P129" i="15"/>
  <c r="S126" i="15"/>
  <c r="R126" i="15"/>
  <c r="Q126" i="15"/>
  <c r="P126" i="15"/>
  <c r="S121" i="15"/>
  <c r="R121" i="15"/>
  <c r="Q121" i="15"/>
  <c r="P121" i="15"/>
  <c r="S115" i="15"/>
  <c r="R115" i="15"/>
  <c r="Q115" i="15"/>
  <c r="P115" i="15"/>
  <c r="O115" i="15"/>
  <c r="AH129" i="15"/>
  <c r="AI129" i="15"/>
  <c r="AJ129" i="15"/>
  <c r="AK129" i="15"/>
  <c r="AL129" i="15"/>
  <c r="AH126" i="15"/>
  <c r="AI126" i="15"/>
  <c r="AJ126" i="15"/>
  <c r="AK126" i="15"/>
  <c r="AL126" i="15"/>
  <c r="AH121" i="15"/>
  <c r="AI121" i="15"/>
  <c r="AJ121" i="15"/>
  <c r="AK121" i="15"/>
  <c r="AL121" i="15"/>
  <c r="AH115" i="15"/>
  <c r="AI115" i="15"/>
  <c r="AJ115" i="15"/>
  <c r="AK115" i="15"/>
  <c r="AL115" i="15"/>
  <c r="I129" i="15"/>
  <c r="I126" i="15"/>
  <c r="I121" i="15"/>
  <c r="I115" i="15"/>
  <c r="AH106" i="15"/>
  <c r="AI106" i="15"/>
  <c r="AJ106" i="15"/>
  <c r="AK106" i="15"/>
  <c r="AL106" i="15"/>
  <c r="AH100" i="15"/>
  <c r="AI100" i="15"/>
  <c r="AJ100" i="15"/>
  <c r="AK100" i="15"/>
  <c r="AL100" i="15"/>
  <c r="I106" i="15"/>
  <c r="I100" i="15"/>
  <c r="I134" i="15"/>
  <c r="S93" i="15"/>
  <c r="R93" i="15"/>
  <c r="Q93" i="15"/>
  <c r="P93" i="15"/>
  <c r="S86" i="15"/>
  <c r="R86" i="15"/>
  <c r="Q86" i="15"/>
  <c r="P86" i="15"/>
  <c r="S81" i="15"/>
  <c r="R81" i="15"/>
  <c r="Q81" i="15"/>
  <c r="Q70" i="15" s="1"/>
  <c r="P81" i="15"/>
  <c r="S78" i="15"/>
  <c r="R78" i="15"/>
  <c r="Q78" i="15"/>
  <c r="P78" i="15"/>
  <c r="S71" i="15"/>
  <c r="R71" i="15"/>
  <c r="Q71" i="15"/>
  <c r="P71" i="15"/>
  <c r="AH93" i="15"/>
  <c r="AI93" i="15"/>
  <c r="AJ93" i="15"/>
  <c r="AK93" i="15"/>
  <c r="AL93" i="15"/>
  <c r="AH86" i="15"/>
  <c r="AI86" i="15"/>
  <c r="AJ86" i="15"/>
  <c r="AK86" i="15"/>
  <c r="AL86" i="15"/>
  <c r="AH81" i="15"/>
  <c r="AI81" i="15"/>
  <c r="AJ81" i="15"/>
  <c r="AK81" i="15"/>
  <c r="AL81" i="15"/>
  <c r="AH78" i="15"/>
  <c r="AI78" i="15"/>
  <c r="AJ78" i="15"/>
  <c r="AK78" i="15"/>
  <c r="AL78" i="15"/>
  <c r="AH71" i="15"/>
  <c r="AI71" i="15"/>
  <c r="AJ71" i="15"/>
  <c r="AK71" i="15"/>
  <c r="AL71" i="15"/>
  <c r="I93" i="15"/>
  <c r="I86" i="15"/>
  <c r="I81" i="15"/>
  <c r="I78" i="15"/>
  <c r="I71" i="15"/>
  <c r="S64" i="15"/>
  <c r="R64" i="15"/>
  <c r="Q64" i="15"/>
  <c r="P64" i="15"/>
  <c r="O64" i="15"/>
  <c r="S53" i="15"/>
  <c r="R53" i="15"/>
  <c r="Q53" i="15"/>
  <c r="P53" i="15"/>
  <c r="S45" i="15"/>
  <c r="R45" i="15"/>
  <c r="Q45" i="15"/>
  <c r="P45" i="15"/>
  <c r="O45" i="15"/>
  <c r="AL64" i="15"/>
  <c r="AK64" i="15"/>
  <c r="AJ64" i="15"/>
  <c r="AI64" i="15"/>
  <c r="AH64" i="15"/>
  <c r="AL53" i="15"/>
  <c r="AK53" i="15"/>
  <c r="AJ53" i="15"/>
  <c r="AI53" i="15"/>
  <c r="AH53" i="15"/>
  <c r="AH45" i="15"/>
  <c r="AI45" i="15"/>
  <c r="AJ45" i="15"/>
  <c r="AK45" i="15"/>
  <c r="AL45" i="15"/>
  <c r="I64" i="15"/>
  <c r="I53" i="15"/>
  <c r="I45" i="15"/>
  <c r="AA140" i="15"/>
  <c r="Z140" i="15"/>
  <c r="Y140" i="15"/>
  <c r="X140" i="15"/>
  <c r="AA139" i="15"/>
  <c r="Z139" i="15"/>
  <c r="Y139" i="15"/>
  <c r="X139" i="15"/>
  <c r="AA138" i="15"/>
  <c r="Z138" i="15"/>
  <c r="Y138" i="15"/>
  <c r="X138" i="15"/>
  <c r="AA137" i="15"/>
  <c r="Z137" i="15"/>
  <c r="Y137" i="15"/>
  <c r="X137" i="15"/>
  <c r="AA136" i="15"/>
  <c r="Z136" i="15"/>
  <c r="Y136" i="15"/>
  <c r="X136" i="15"/>
  <c r="AA120" i="15"/>
  <c r="Z120" i="15"/>
  <c r="Y120" i="15"/>
  <c r="X120" i="15"/>
  <c r="AA119" i="15"/>
  <c r="Z119" i="15"/>
  <c r="Y119" i="15"/>
  <c r="X119" i="15"/>
  <c r="AA118" i="15"/>
  <c r="Z118" i="15"/>
  <c r="Y118" i="15"/>
  <c r="X118" i="15"/>
  <c r="AA117" i="15"/>
  <c r="Z117" i="15"/>
  <c r="Y117" i="15"/>
  <c r="X117" i="15"/>
  <c r="AA111" i="15"/>
  <c r="Z111" i="15"/>
  <c r="Y111" i="15"/>
  <c r="X111" i="15"/>
  <c r="AA110" i="15"/>
  <c r="Z110" i="15"/>
  <c r="Y110" i="15"/>
  <c r="X110" i="15"/>
  <c r="AA96" i="15"/>
  <c r="Z96" i="15"/>
  <c r="Y96" i="15"/>
  <c r="X96" i="15"/>
  <c r="AA95" i="15"/>
  <c r="Z95" i="15"/>
  <c r="Y95" i="15"/>
  <c r="X95" i="15"/>
  <c r="AA68" i="15"/>
  <c r="Z68" i="15"/>
  <c r="Y68" i="15"/>
  <c r="X68" i="15"/>
  <c r="AA67" i="15"/>
  <c r="Z67" i="15"/>
  <c r="Y67" i="15"/>
  <c r="X67" i="15"/>
  <c r="AA66" i="15"/>
  <c r="Z66" i="15"/>
  <c r="Y66" i="15"/>
  <c r="X66" i="15"/>
  <c r="AA65" i="15"/>
  <c r="Z65" i="15"/>
  <c r="Y65" i="15"/>
  <c r="X65" i="15"/>
  <c r="AA62" i="15"/>
  <c r="Z62" i="15"/>
  <c r="Y62" i="15"/>
  <c r="X62" i="15"/>
  <c r="AA61" i="15"/>
  <c r="Z61" i="15"/>
  <c r="Y61" i="15"/>
  <c r="X61" i="15"/>
  <c r="AA60" i="15"/>
  <c r="Z60" i="15"/>
  <c r="Y60" i="15"/>
  <c r="X60" i="15"/>
  <c r="AA52" i="15"/>
  <c r="Z52" i="15"/>
  <c r="Y52" i="15"/>
  <c r="X52" i="15"/>
  <c r="AA51" i="15"/>
  <c r="Z51" i="15"/>
  <c r="Y51" i="15"/>
  <c r="X51" i="15"/>
  <c r="AA42" i="15"/>
  <c r="Z42" i="15"/>
  <c r="Y42" i="15"/>
  <c r="X42" i="15"/>
  <c r="AA41" i="15"/>
  <c r="Z41" i="15"/>
  <c r="Y41" i="15"/>
  <c r="X41" i="15"/>
  <c r="AA40" i="15"/>
  <c r="Z40" i="15"/>
  <c r="Y40" i="15"/>
  <c r="X40" i="15"/>
  <c r="AA39" i="15"/>
  <c r="Z39" i="15"/>
  <c r="Y39" i="15"/>
  <c r="X39" i="15"/>
  <c r="AA38" i="15"/>
  <c r="Z38" i="15"/>
  <c r="Y38" i="15"/>
  <c r="X38" i="15"/>
  <c r="AA37" i="15"/>
  <c r="Z37" i="15"/>
  <c r="Y37" i="15"/>
  <c r="X37" i="15"/>
  <c r="AA36" i="15"/>
  <c r="Z36" i="15"/>
  <c r="Y36" i="15"/>
  <c r="X36" i="15"/>
  <c r="AA35" i="15"/>
  <c r="Z35" i="15"/>
  <c r="Y35" i="15"/>
  <c r="X35" i="15"/>
  <c r="AA31" i="15"/>
  <c r="Z31" i="15"/>
  <c r="Y31" i="15"/>
  <c r="X31" i="15"/>
  <c r="AA24" i="15"/>
  <c r="Z24" i="15"/>
  <c r="Y24" i="15"/>
  <c r="X24" i="15"/>
  <c r="AA23" i="15"/>
  <c r="Z23" i="15"/>
  <c r="Y23" i="15"/>
  <c r="X23" i="15"/>
  <c r="AA19" i="15"/>
  <c r="Z19" i="15"/>
  <c r="Y19" i="15"/>
  <c r="X19" i="15"/>
  <c r="AA18" i="15"/>
  <c r="Z18" i="15"/>
  <c r="Y18" i="15"/>
  <c r="X18" i="15"/>
  <c r="AA17" i="15"/>
  <c r="Z17" i="15"/>
  <c r="Y17" i="15"/>
  <c r="X17" i="15"/>
  <c r="AA16" i="15"/>
  <c r="Z16" i="15"/>
  <c r="Y16" i="15"/>
  <c r="X16" i="15"/>
  <c r="AA15" i="15"/>
  <c r="Z15" i="15"/>
  <c r="Y15" i="15"/>
  <c r="X15" i="15"/>
  <c r="M11" i="19"/>
  <c r="M12" i="19"/>
  <c r="N4" i="19"/>
  <c r="AL32" i="15"/>
  <c r="AK32" i="15"/>
  <c r="AJ32" i="15"/>
  <c r="AI32" i="15"/>
  <c r="AH32" i="15"/>
  <c r="AL28" i="15"/>
  <c r="AK28" i="15"/>
  <c r="AJ28" i="15"/>
  <c r="AI28" i="15"/>
  <c r="AL25" i="15"/>
  <c r="AK25" i="15"/>
  <c r="AJ25" i="15"/>
  <c r="AI25" i="15"/>
  <c r="AH28" i="15"/>
  <c r="AH25" i="15"/>
  <c r="AL20" i="15"/>
  <c r="AK20" i="15"/>
  <c r="AJ20" i="15"/>
  <c r="AI20" i="15"/>
  <c r="AH20" i="15"/>
  <c r="AL12" i="15"/>
  <c r="AK12" i="15"/>
  <c r="AJ12" i="15"/>
  <c r="AI12" i="15"/>
  <c r="AH12" i="15"/>
  <c r="AL6" i="15"/>
  <c r="AK6" i="15"/>
  <c r="AJ6" i="15"/>
  <c r="AI6" i="15"/>
  <c r="AH6" i="15"/>
  <c r="AA34" i="15"/>
  <c r="Z34" i="15"/>
  <c r="Y34" i="15"/>
  <c r="X34" i="15"/>
  <c r="AA33" i="15"/>
  <c r="Z33" i="15"/>
  <c r="Y33" i="15"/>
  <c r="X33" i="15"/>
  <c r="AA30" i="15"/>
  <c r="Z30" i="15"/>
  <c r="Y30" i="15"/>
  <c r="X30" i="15"/>
  <c r="AA29" i="15"/>
  <c r="Z29" i="15"/>
  <c r="Y29" i="15"/>
  <c r="X29" i="15"/>
  <c r="AA27" i="15"/>
  <c r="Z27" i="15"/>
  <c r="Y27" i="15"/>
  <c r="X27" i="15"/>
  <c r="AA26" i="15"/>
  <c r="Z26" i="15"/>
  <c r="Y26" i="15"/>
  <c r="X26" i="15"/>
  <c r="AA22" i="15"/>
  <c r="Z22" i="15"/>
  <c r="Y22" i="15"/>
  <c r="X22" i="15"/>
  <c r="AA21" i="15"/>
  <c r="Z21" i="15"/>
  <c r="Y21" i="15"/>
  <c r="X21" i="15"/>
  <c r="AA14" i="15"/>
  <c r="Z14" i="15"/>
  <c r="Y14" i="15"/>
  <c r="X14" i="15"/>
  <c r="AA13" i="15"/>
  <c r="Z13" i="15"/>
  <c r="Y13" i="15"/>
  <c r="X13" i="15"/>
  <c r="P114" i="15" l="1"/>
  <c r="AB111" i="15"/>
  <c r="AG111" i="15" s="1"/>
  <c r="AJ133" i="15"/>
  <c r="S133" i="15"/>
  <c r="P133" i="15"/>
  <c r="R133" i="15"/>
  <c r="AL133" i="15"/>
  <c r="AH133" i="15"/>
  <c r="Q133" i="15"/>
  <c r="AI133" i="15"/>
  <c r="AK133" i="15"/>
  <c r="AB138" i="15"/>
  <c r="AG138" i="15" s="1"/>
  <c r="S114" i="15"/>
  <c r="R114" i="15"/>
  <c r="I114" i="15"/>
  <c r="Q114" i="15"/>
  <c r="AK99" i="15"/>
  <c r="P70" i="15"/>
  <c r="S70" i="15"/>
  <c r="R70" i="15"/>
  <c r="AB16" i="15"/>
  <c r="AG16" i="15" s="1"/>
  <c r="AB24" i="15"/>
  <c r="AG24" i="15" s="1"/>
  <c r="AB31" i="15"/>
  <c r="AG31" i="15" s="1"/>
  <c r="AB41" i="15"/>
  <c r="AG41" i="15" s="1"/>
  <c r="AB35" i="15"/>
  <c r="AG35" i="15" s="1"/>
  <c r="R44" i="15"/>
  <c r="AL44" i="15"/>
  <c r="AB65" i="15"/>
  <c r="AG65" i="15" s="1"/>
  <c r="AB68" i="15"/>
  <c r="AG68" i="15" s="1"/>
  <c r="AB51" i="15"/>
  <c r="AG51" i="15" s="1"/>
  <c r="P44" i="15"/>
  <c r="Q44" i="15"/>
  <c r="S44" i="15"/>
  <c r="AB140" i="15"/>
  <c r="AG140" i="15" s="1"/>
  <c r="AB139" i="15"/>
  <c r="AG139" i="15" s="1"/>
  <c r="AB137" i="15"/>
  <c r="AG137" i="15" s="1"/>
  <c r="AB120" i="15"/>
  <c r="AG120" i="15" s="1"/>
  <c r="AB119" i="15"/>
  <c r="AG119" i="15" s="1"/>
  <c r="AB118" i="15"/>
  <c r="AG118" i="15" s="1"/>
  <c r="AB117" i="15"/>
  <c r="AG117" i="15" s="1"/>
  <c r="AB110" i="15"/>
  <c r="AG110" i="15" s="1"/>
  <c r="AB96" i="15"/>
  <c r="AG96" i="15" s="1"/>
  <c r="AB95" i="15"/>
  <c r="AG95" i="15" s="1"/>
  <c r="AB67" i="15"/>
  <c r="AG67" i="15" s="1"/>
  <c r="AB66" i="15"/>
  <c r="AG66" i="15" s="1"/>
  <c r="AB62" i="15"/>
  <c r="AG62" i="15" s="1"/>
  <c r="AB52" i="15"/>
  <c r="AG52" i="15" s="1"/>
  <c r="AB42" i="15"/>
  <c r="AG42" i="15" s="1"/>
  <c r="AB40" i="15"/>
  <c r="AG40" i="15" s="1"/>
  <c r="AB39" i="15"/>
  <c r="AG39" i="15" s="1"/>
  <c r="AB38" i="15"/>
  <c r="AG38" i="15" s="1"/>
  <c r="AB37" i="15"/>
  <c r="AG37" i="15" s="1"/>
  <c r="AB36" i="15"/>
  <c r="AG36" i="15" s="1"/>
  <c r="AB23" i="15"/>
  <c r="AG23" i="15" s="1"/>
  <c r="AB19" i="15"/>
  <c r="AG19" i="15" s="1"/>
  <c r="AB18" i="15"/>
  <c r="AG18" i="15" s="1"/>
  <c r="AB17" i="15"/>
  <c r="AG17" i="15" s="1"/>
  <c r="AB15" i="15"/>
  <c r="AG15" i="15" s="1"/>
  <c r="AK114" i="15"/>
  <c r="AJ99" i="15"/>
  <c r="AL99" i="15"/>
  <c r="AK70" i="15"/>
  <c r="AJ70" i="15"/>
  <c r="AK44" i="15"/>
  <c r="I133" i="15"/>
  <c r="I99" i="15"/>
  <c r="I70" i="15"/>
  <c r="I44" i="15"/>
  <c r="AI114" i="15"/>
  <c r="AH114" i="15"/>
  <c r="AL114" i="15"/>
  <c r="AJ114" i="15"/>
  <c r="AH99" i="15"/>
  <c r="AI99" i="15"/>
  <c r="AH70" i="15"/>
  <c r="AL70" i="15"/>
  <c r="AI70" i="15"/>
  <c r="AH44" i="15"/>
  <c r="AJ44" i="15"/>
  <c r="AI44" i="15"/>
  <c r="AB61" i="15"/>
  <c r="AG61" i="15" s="1"/>
  <c r="AB60" i="15"/>
  <c r="AG60" i="15" s="1"/>
  <c r="AB136" i="15"/>
  <c r="AG136" i="15" s="1"/>
  <c r="AB21" i="15"/>
  <c r="AG21" i="15" s="1"/>
  <c r="AB27" i="15"/>
  <c r="AG27" i="15" s="1"/>
  <c r="AB33" i="15"/>
  <c r="AG33" i="15" s="1"/>
  <c r="AB13" i="15"/>
  <c r="AG13" i="15" s="1"/>
  <c r="AB22" i="15"/>
  <c r="AG22" i="15" s="1"/>
  <c r="AB29" i="15"/>
  <c r="AG29" i="15" s="1"/>
  <c r="AB14" i="15"/>
  <c r="AG14" i="15" s="1"/>
  <c r="AB26" i="15"/>
  <c r="AG26" i="15" s="1"/>
  <c r="AB30" i="15"/>
  <c r="AG30" i="15" s="1"/>
  <c r="AB34" i="15"/>
  <c r="AG34" i="15" s="1"/>
  <c r="AL5" i="15"/>
  <c r="AJ5" i="15"/>
  <c r="AK5" i="15"/>
  <c r="AI5" i="15"/>
  <c r="AH5" i="15"/>
  <c r="AB64" i="15" l="1"/>
  <c r="AG64" i="15" s="1"/>
  <c r="AB32" i="15"/>
  <c r="AB12" i="15"/>
  <c r="AG12" i="15" s="1"/>
  <c r="AB28" i="15" l="1"/>
  <c r="AB25" i="15" s="1"/>
  <c r="AG32" i="15"/>
  <c r="AG25" i="15" l="1"/>
  <c r="AB20" i="15"/>
  <c r="AG20" i="15" s="1"/>
  <c r="AG28" i="15"/>
  <c r="I6" i="15"/>
  <c r="AA11" i="15"/>
  <c r="Z11" i="15"/>
  <c r="Y11" i="15"/>
  <c r="X11" i="15"/>
  <c r="AA10" i="15"/>
  <c r="Z10" i="15"/>
  <c r="Y10" i="15"/>
  <c r="X10" i="15"/>
  <c r="AA9" i="15"/>
  <c r="Z9" i="15"/>
  <c r="Y9" i="15"/>
  <c r="X9" i="15"/>
  <c r="AA8" i="15"/>
  <c r="Z8" i="15"/>
  <c r="Y8" i="15"/>
  <c r="X8" i="15"/>
  <c r="S32" i="15"/>
  <c r="S28" i="15" s="1"/>
  <c r="S25" i="15" s="1"/>
  <c r="S20" i="15" s="1"/>
  <c r="S12" i="15" s="1"/>
  <c r="S6" i="15" s="1"/>
  <c r="S5" i="15" s="1"/>
  <c r="R32" i="15"/>
  <c r="R28" i="15" s="1"/>
  <c r="R25" i="15" s="1"/>
  <c r="R20" i="15" s="1"/>
  <c r="R12" i="15" s="1"/>
  <c r="R6" i="15" s="1"/>
  <c r="R5" i="15" s="1"/>
  <c r="Q32" i="15"/>
  <c r="Q28" i="15" s="1"/>
  <c r="Q25" i="15" s="1"/>
  <c r="Q20" i="15" s="1"/>
  <c r="Q12" i="15" s="1"/>
  <c r="Q6" i="15" s="1"/>
  <c r="Q5" i="15" s="1"/>
  <c r="P32" i="15"/>
  <c r="P28" i="15" s="1"/>
  <c r="P25" i="15" s="1"/>
  <c r="P20" i="15" s="1"/>
  <c r="P12" i="15" s="1"/>
  <c r="P6" i="15" s="1"/>
  <c r="P5" i="15" s="1"/>
  <c r="O32" i="15"/>
  <c r="O28" i="15" s="1"/>
  <c r="O25" i="15" s="1"/>
  <c r="O20" i="15" s="1"/>
  <c r="O12" i="15" s="1"/>
  <c r="O6" i="15" s="1"/>
  <c r="O5" i="15" s="1"/>
  <c r="I32" i="15"/>
  <c r="I28" i="15" s="1"/>
  <c r="I25" i="15" s="1"/>
  <c r="I20" i="15" s="1"/>
  <c r="I12" i="15"/>
  <c r="AA7" i="15"/>
  <c r="Z7" i="15"/>
  <c r="Y7" i="15"/>
  <c r="X7" i="15"/>
  <c r="AA142" i="15"/>
  <c r="Z142" i="15"/>
  <c r="Y142" i="15"/>
  <c r="X142" i="15"/>
  <c r="AA122" i="15"/>
  <c r="Z122" i="15"/>
  <c r="Y122" i="15"/>
  <c r="X122" i="15"/>
  <c r="AA59" i="15"/>
  <c r="Z59" i="15"/>
  <c r="Y59" i="15"/>
  <c r="X59" i="15"/>
  <c r="AA143" i="15"/>
  <c r="Z143" i="15"/>
  <c r="Y143" i="15"/>
  <c r="X143" i="15"/>
  <c r="O141" i="15"/>
  <c r="O133" i="15" s="1"/>
  <c r="H141" i="15"/>
  <c r="AA135" i="15"/>
  <c r="Z135" i="15"/>
  <c r="Y135" i="15"/>
  <c r="X135" i="15"/>
  <c r="H134" i="15"/>
  <c r="AA131" i="15"/>
  <c r="Z131" i="15"/>
  <c r="Y131" i="15"/>
  <c r="X131" i="15"/>
  <c r="AA130" i="15"/>
  <c r="Z130" i="15"/>
  <c r="Y130" i="15"/>
  <c r="X130" i="15"/>
  <c r="O129" i="15"/>
  <c r="H129" i="15"/>
  <c r="AA125" i="15"/>
  <c r="Z125" i="15"/>
  <c r="Y125" i="15"/>
  <c r="X125" i="15"/>
  <c r="AA124" i="15"/>
  <c r="Z124" i="15"/>
  <c r="Y124" i="15"/>
  <c r="X124" i="15"/>
  <c r="AA123" i="15"/>
  <c r="Z123" i="15"/>
  <c r="Y123" i="15"/>
  <c r="X123" i="15"/>
  <c r="O121" i="15"/>
  <c r="H121" i="15"/>
  <c r="AA128" i="15"/>
  <c r="Z128" i="15"/>
  <c r="Y128" i="15"/>
  <c r="X128" i="15"/>
  <c r="AA127" i="15"/>
  <c r="Z127" i="15"/>
  <c r="Y127" i="15"/>
  <c r="X127" i="15"/>
  <c r="O126" i="15"/>
  <c r="H126" i="15"/>
  <c r="AA116" i="15"/>
  <c r="Z116" i="15"/>
  <c r="Y116" i="15"/>
  <c r="X116" i="15"/>
  <c r="H115" i="15"/>
  <c r="AA112" i="15"/>
  <c r="Z112" i="15"/>
  <c r="Y112" i="15"/>
  <c r="X112" i="15"/>
  <c r="AA109" i="15"/>
  <c r="Z109" i="15"/>
  <c r="Y109" i="15"/>
  <c r="X109" i="15"/>
  <c r="AA108" i="15"/>
  <c r="Z108" i="15"/>
  <c r="Y108" i="15"/>
  <c r="X108" i="15"/>
  <c r="AA107" i="15"/>
  <c r="Z107" i="15"/>
  <c r="Y107" i="15"/>
  <c r="X107" i="15"/>
  <c r="S106" i="15"/>
  <c r="R106" i="15"/>
  <c r="Q106" i="15"/>
  <c r="P106" i="15"/>
  <c r="O106" i="15"/>
  <c r="H106" i="15"/>
  <c r="AA105" i="15"/>
  <c r="Z105" i="15"/>
  <c r="Y105" i="15"/>
  <c r="X105" i="15"/>
  <c r="AA104" i="15"/>
  <c r="Z104" i="15"/>
  <c r="Y104" i="15"/>
  <c r="X104" i="15"/>
  <c r="AA103" i="15"/>
  <c r="Z103" i="15"/>
  <c r="Y103" i="15"/>
  <c r="X103" i="15"/>
  <c r="AA102" i="15"/>
  <c r="Z102" i="15"/>
  <c r="Y102" i="15"/>
  <c r="X102" i="15"/>
  <c r="AA101" i="15"/>
  <c r="Z101" i="15"/>
  <c r="Y101" i="15"/>
  <c r="X101" i="15"/>
  <c r="S100" i="15"/>
  <c r="R100" i="15"/>
  <c r="Q100" i="15"/>
  <c r="P100" i="15"/>
  <c r="P99" i="15" s="1"/>
  <c r="O100" i="15"/>
  <c r="H100" i="15"/>
  <c r="AA97" i="15"/>
  <c r="Z97" i="15"/>
  <c r="Y97" i="15"/>
  <c r="X97" i="15"/>
  <c r="AA94" i="15"/>
  <c r="Z94" i="15"/>
  <c r="Y94" i="15"/>
  <c r="X94" i="15"/>
  <c r="O93" i="15"/>
  <c r="H93" i="15"/>
  <c r="AA92" i="15"/>
  <c r="Z92" i="15"/>
  <c r="Y92" i="15"/>
  <c r="X92" i="15"/>
  <c r="AA91" i="15"/>
  <c r="Z91" i="15"/>
  <c r="Y91" i="15"/>
  <c r="X91" i="15"/>
  <c r="AA90" i="15"/>
  <c r="Z90" i="15"/>
  <c r="Y90" i="15"/>
  <c r="X90" i="15"/>
  <c r="AA89" i="15"/>
  <c r="Z89" i="15"/>
  <c r="Y89" i="15"/>
  <c r="X89" i="15"/>
  <c r="AA88" i="15"/>
  <c r="Z88" i="15"/>
  <c r="Y88" i="15"/>
  <c r="X88" i="15"/>
  <c r="AA87" i="15"/>
  <c r="Z87" i="15"/>
  <c r="Y87" i="15"/>
  <c r="X87" i="15"/>
  <c r="O86" i="15"/>
  <c r="H86" i="15"/>
  <c r="AA85" i="15"/>
  <c r="Z85" i="15"/>
  <c r="Y85" i="15"/>
  <c r="X85" i="15"/>
  <c r="AA84" i="15"/>
  <c r="Z84" i="15"/>
  <c r="Y84" i="15"/>
  <c r="X84" i="15"/>
  <c r="AA83" i="15"/>
  <c r="Z83" i="15"/>
  <c r="Y83" i="15"/>
  <c r="X83" i="15"/>
  <c r="AA82" i="15"/>
  <c r="Z82" i="15"/>
  <c r="Y82" i="15"/>
  <c r="X82" i="15"/>
  <c r="O81" i="15"/>
  <c r="H81" i="15"/>
  <c r="AA80" i="15"/>
  <c r="Z80" i="15"/>
  <c r="Y80" i="15"/>
  <c r="X80" i="15"/>
  <c r="AA79" i="15"/>
  <c r="Z79" i="15"/>
  <c r="Y79" i="15"/>
  <c r="X79" i="15"/>
  <c r="O78" i="15"/>
  <c r="H78" i="15"/>
  <c r="AA77" i="15"/>
  <c r="Z77" i="15"/>
  <c r="Y77" i="15"/>
  <c r="X77" i="15"/>
  <c r="AA76" i="15"/>
  <c r="Z76" i="15"/>
  <c r="Y76" i="15"/>
  <c r="X76" i="15"/>
  <c r="AA75" i="15"/>
  <c r="Z75" i="15"/>
  <c r="Y75" i="15"/>
  <c r="X75" i="15"/>
  <c r="AA74" i="15"/>
  <c r="Z74" i="15"/>
  <c r="Y74" i="15"/>
  <c r="X74" i="15"/>
  <c r="AA73" i="15"/>
  <c r="Z73" i="15"/>
  <c r="Y73" i="15"/>
  <c r="X73" i="15"/>
  <c r="AA72" i="15"/>
  <c r="Z72" i="15"/>
  <c r="Y72" i="15"/>
  <c r="X72" i="15"/>
  <c r="O71" i="15"/>
  <c r="H71" i="15"/>
  <c r="AA63" i="15"/>
  <c r="Z63" i="15"/>
  <c r="Y63" i="15"/>
  <c r="X63" i="15"/>
  <c r="AA58" i="15"/>
  <c r="Z58" i="15"/>
  <c r="Y58" i="15"/>
  <c r="X58" i="15"/>
  <c r="AA57" i="15"/>
  <c r="Z57" i="15"/>
  <c r="Y57" i="15"/>
  <c r="X57" i="15"/>
  <c r="AA56" i="15"/>
  <c r="Z56" i="15"/>
  <c r="Y56" i="15"/>
  <c r="X56" i="15"/>
  <c r="AA55" i="15"/>
  <c r="Z55" i="15"/>
  <c r="Y55" i="15"/>
  <c r="X55" i="15"/>
  <c r="AA54" i="15"/>
  <c r="Z54" i="15"/>
  <c r="Y54" i="15"/>
  <c r="X54" i="15"/>
  <c r="O53" i="15"/>
  <c r="O44" i="15" s="1"/>
  <c r="H53" i="15"/>
  <c r="AA50" i="15"/>
  <c r="Z50" i="15"/>
  <c r="Y50" i="15"/>
  <c r="X50" i="15"/>
  <c r="AA49" i="15"/>
  <c r="Z49" i="15"/>
  <c r="Y49" i="15"/>
  <c r="X49" i="15"/>
  <c r="AA48" i="15"/>
  <c r="Z48" i="15"/>
  <c r="Y48" i="15"/>
  <c r="X48" i="15"/>
  <c r="AA47" i="15"/>
  <c r="Z47" i="15"/>
  <c r="Y47" i="15"/>
  <c r="X47" i="15"/>
  <c r="AA46" i="15"/>
  <c r="Z46" i="15"/>
  <c r="Y46" i="15"/>
  <c r="X46" i="15"/>
  <c r="H45" i="15"/>
  <c r="W132" i="10"/>
  <c r="V132" i="10"/>
  <c r="U132" i="10"/>
  <c r="T132" i="10"/>
  <c r="S132" i="10"/>
  <c r="I132" i="10"/>
  <c r="H132" i="10"/>
  <c r="W129" i="10"/>
  <c r="V129" i="10"/>
  <c r="U129" i="10"/>
  <c r="T129" i="10"/>
  <c r="S129" i="10"/>
  <c r="I129" i="10"/>
  <c r="H129" i="10"/>
  <c r="W127" i="10"/>
  <c r="V127" i="10"/>
  <c r="U127" i="10"/>
  <c r="T127" i="10"/>
  <c r="S127" i="10"/>
  <c r="I127" i="10"/>
  <c r="H127" i="10"/>
  <c r="L126" i="10"/>
  <c r="W124" i="10"/>
  <c r="V124" i="10"/>
  <c r="U124" i="10"/>
  <c r="T124" i="10"/>
  <c r="S124" i="10"/>
  <c r="I124" i="10"/>
  <c r="H124" i="10"/>
  <c r="W120" i="10"/>
  <c r="V120" i="10"/>
  <c r="U120" i="10"/>
  <c r="T120" i="10"/>
  <c r="S120" i="10"/>
  <c r="I120" i="10"/>
  <c r="H120" i="10"/>
  <c r="W114" i="10"/>
  <c r="V114" i="10"/>
  <c r="U114" i="10"/>
  <c r="T114" i="10"/>
  <c r="S114" i="10"/>
  <c r="I114" i="10"/>
  <c r="H114" i="10"/>
  <c r="W108" i="10"/>
  <c r="V108" i="10"/>
  <c r="U108" i="10"/>
  <c r="T108" i="10"/>
  <c r="S108" i="10"/>
  <c r="I108" i="10"/>
  <c r="H108" i="10"/>
  <c r="W106" i="10"/>
  <c r="V106" i="10"/>
  <c r="U106" i="10"/>
  <c r="T106" i="10"/>
  <c r="S106" i="10"/>
  <c r="I106" i="10"/>
  <c r="H106" i="10"/>
  <c r="W100" i="10"/>
  <c r="V100" i="10"/>
  <c r="U100" i="10"/>
  <c r="T100" i="10"/>
  <c r="S100" i="10"/>
  <c r="I100" i="10"/>
  <c r="H100" i="10"/>
  <c r="W91" i="10"/>
  <c r="V91" i="10"/>
  <c r="U91" i="10"/>
  <c r="T91" i="10"/>
  <c r="S91" i="10"/>
  <c r="I91" i="10"/>
  <c r="H91" i="10"/>
  <c r="W85" i="10"/>
  <c r="V85" i="10"/>
  <c r="U85" i="10"/>
  <c r="T85" i="10"/>
  <c r="S85" i="10"/>
  <c r="I85" i="10"/>
  <c r="H85" i="10"/>
  <c r="W79" i="10"/>
  <c r="V79" i="10"/>
  <c r="U79" i="10"/>
  <c r="T79" i="10"/>
  <c r="S79" i="10"/>
  <c r="I79" i="10"/>
  <c r="H79" i="10"/>
  <c r="W76" i="10"/>
  <c r="V76" i="10"/>
  <c r="U76" i="10"/>
  <c r="T76" i="10"/>
  <c r="S76" i="10"/>
  <c r="I76" i="10"/>
  <c r="H76" i="10"/>
  <c r="W63" i="10"/>
  <c r="V63" i="10"/>
  <c r="U63" i="10"/>
  <c r="T63" i="10"/>
  <c r="S63" i="10"/>
  <c r="I63" i="10"/>
  <c r="H63" i="10"/>
  <c r="L58" i="10"/>
  <c r="W54" i="10"/>
  <c r="V54" i="10"/>
  <c r="U54" i="10"/>
  <c r="T54" i="10"/>
  <c r="S54" i="10"/>
  <c r="I54" i="10"/>
  <c r="H54" i="10"/>
  <c r="W48" i="10"/>
  <c r="V48" i="10"/>
  <c r="U48" i="10"/>
  <c r="T48" i="10"/>
  <c r="S48" i="10"/>
  <c r="I48" i="10"/>
  <c r="H48" i="10"/>
  <c r="W40" i="10"/>
  <c r="V40" i="10"/>
  <c r="U40" i="10"/>
  <c r="T40" i="10"/>
  <c r="S40" i="10"/>
  <c r="I40" i="10"/>
  <c r="H40" i="10"/>
  <c r="W34" i="10"/>
  <c r="V34" i="10"/>
  <c r="U34" i="10"/>
  <c r="T34" i="10"/>
  <c r="S34" i="10"/>
  <c r="I34" i="10"/>
  <c r="H34" i="10"/>
  <c r="W30" i="10"/>
  <c r="V30" i="10"/>
  <c r="U30" i="10"/>
  <c r="T30" i="10"/>
  <c r="S30" i="10"/>
  <c r="I30" i="10"/>
  <c r="H30" i="10"/>
  <c r="W23" i="10"/>
  <c r="V23" i="10"/>
  <c r="U23" i="10"/>
  <c r="T23" i="10"/>
  <c r="S23" i="10"/>
  <c r="I23" i="10"/>
  <c r="H23" i="10"/>
  <c r="W18" i="10"/>
  <c r="V18" i="10"/>
  <c r="U18" i="10"/>
  <c r="T18" i="10"/>
  <c r="S18" i="10"/>
  <c r="I18" i="10"/>
  <c r="H18" i="10"/>
  <c r="W12" i="10"/>
  <c r="V12" i="10"/>
  <c r="U12" i="10"/>
  <c r="T12" i="10"/>
  <c r="S12" i="10"/>
  <c r="I12" i="10"/>
  <c r="H12" i="10"/>
  <c r="W5" i="10"/>
  <c r="V5" i="10"/>
  <c r="U5" i="10"/>
  <c r="T5" i="10"/>
  <c r="S5" i="10"/>
  <c r="I5" i="10"/>
  <c r="H5" i="10"/>
  <c r="W42" i="6"/>
  <c r="V42" i="6"/>
  <c r="U42" i="6"/>
  <c r="T42" i="6"/>
  <c r="W43" i="6"/>
  <c r="V43" i="6"/>
  <c r="U43" i="6"/>
  <c r="T43" i="6"/>
  <c r="W45" i="6"/>
  <c r="V45" i="6"/>
  <c r="U45" i="6"/>
  <c r="T45" i="6"/>
  <c r="W44" i="6"/>
  <c r="V44" i="6"/>
  <c r="U44" i="6"/>
  <c r="T44" i="6"/>
  <c r="W41" i="6"/>
  <c r="V41" i="6"/>
  <c r="U41" i="6"/>
  <c r="T41" i="6"/>
  <c r="AG40" i="6"/>
  <c r="AF40" i="6"/>
  <c r="AE40" i="6"/>
  <c r="N40" i="6"/>
  <c r="M40" i="6"/>
  <c r="L40" i="6"/>
  <c r="K40" i="6"/>
  <c r="J40" i="6"/>
  <c r="H40" i="6"/>
  <c r="G40" i="6"/>
  <c r="AE11" i="6"/>
  <c r="H122" i="6"/>
  <c r="H81" i="6"/>
  <c r="H78" i="6"/>
  <c r="H65" i="6"/>
  <c r="H57" i="6"/>
  <c r="H46" i="6"/>
  <c r="H36" i="6"/>
  <c r="H29" i="6"/>
  <c r="H24" i="6"/>
  <c r="H18" i="6"/>
  <c r="H11" i="6"/>
  <c r="AE29" i="6"/>
  <c r="W125" i="6"/>
  <c r="V125" i="6"/>
  <c r="U125" i="6"/>
  <c r="T125" i="6"/>
  <c r="W124" i="6"/>
  <c r="V124" i="6"/>
  <c r="U124" i="6"/>
  <c r="T124" i="6"/>
  <c r="W123" i="6"/>
  <c r="V123" i="6"/>
  <c r="U123" i="6"/>
  <c r="T123" i="6"/>
  <c r="AG122" i="6"/>
  <c r="AF122" i="6"/>
  <c r="AE122" i="6"/>
  <c r="N122" i="6"/>
  <c r="M122" i="6"/>
  <c r="L122" i="6"/>
  <c r="K122" i="6"/>
  <c r="J122" i="6"/>
  <c r="G122" i="6"/>
  <c r="W121" i="6"/>
  <c r="V121" i="6"/>
  <c r="U121" i="6"/>
  <c r="T121" i="6"/>
  <c r="W120" i="6"/>
  <c r="V120" i="6"/>
  <c r="U120" i="6"/>
  <c r="T120" i="6"/>
  <c r="W119" i="6"/>
  <c r="V119" i="6"/>
  <c r="U119" i="6"/>
  <c r="T119" i="6"/>
  <c r="W118" i="6"/>
  <c r="V118" i="6"/>
  <c r="U118" i="6"/>
  <c r="T118" i="6"/>
  <c r="W117" i="6"/>
  <c r="V117" i="6"/>
  <c r="U117" i="6"/>
  <c r="T117" i="6"/>
  <c r="W116" i="6"/>
  <c r="V116" i="6"/>
  <c r="U116" i="6"/>
  <c r="T116" i="6"/>
  <c r="W115" i="6"/>
  <c r="V115" i="6"/>
  <c r="U115" i="6"/>
  <c r="T115" i="6"/>
  <c r="W114" i="6"/>
  <c r="V114" i="6"/>
  <c r="U114" i="6"/>
  <c r="T114" i="6"/>
  <c r="W113" i="6"/>
  <c r="V113" i="6"/>
  <c r="U113" i="6"/>
  <c r="T113" i="6"/>
  <c r="W112" i="6"/>
  <c r="V112" i="6"/>
  <c r="U112" i="6"/>
  <c r="T112" i="6"/>
  <c r="W111" i="6"/>
  <c r="V111" i="6"/>
  <c r="U111" i="6"/>
  <c r="T111" i="6"/>
  <c r="W110" i="6"/>
  <c r="V110" i="6"/>
  <c r="U110" i="6"/>
  <c r="T110" i="6"/>
  <c r="W109" i="6"/>
  <c r="V109" i="6"/>
  <c r="U109" i="6"/>
  <c r="T109" i="6"/>
  <c r="W108" i="6"/>
  <c r="V108" i="6"/>
  <c r="U108" i="6"/>
  <c r="T108" i="6"/>
  <c r="W107" i="6"/>
  <c r="V107" i="6"/>
  <c r="U107" i="6"/>
  <c r="T107" i="6"/>
  <c r="W106" i="6"/>
  <c r="V106" i="6"/>
  <c r="U106" i="6"/>
  <c r="T106" i="6"/>
  <c r="W105" i="6"/>
  <c r="V105" i="6"/>
  <c r="U105" i="6"/>
  <c r="T105" i="6"/>
  <c r="W104" i="6"/>
  <c r="V104" i="6"/>
  <c r="U104" i="6"/>
  <c r="T104" i="6"/>
  <c r="W103" i="6"/>
  <c r="V103" i="6"/>
  <c r="U103" i="6"/>
  <c r="T103" i="6"/>
  <c r="W102" i="6"/>
  <c r="V102" i="6"/>
  <c r="U102" i="6"/>
  <c r="T102" i="6"/>
  <c r="W101" i="6"/>
  <c r="V101" i="6"/>
  <c r="U101" i="6"/>
  <c r="T101" i="6"/>
  <c r="W100" i="6"/>
  <c r="V100" i="6"/>
  <c r="U100" i="6"/>
  <c r="T100" i="6"/>
  <c r="W99" i="6"/>
  <c r="V99" i="6"/>
  <c r="U99" i="6"/>
  <c r="T99" i="6"/>
  <c r="W98" i="6"/>
  <c r="V98" i="6"/>
  <c r="U98" i="6"/>
  <c r="T98" i="6"/>
  <c r="W97" i="6"/>
  <c r="V97" i="6"/>
  <c r="U97" i="6"/>
  <c r="T97" i="6"/>
  <c r="W96" i="6"/>
  <c r="V96" i="6"/>
  <c r="U96" i="6"/>
  <c r="T96" i="6"/>
  <c r="W95" i="6"/>
  <c r="V95" i="6"/>
  <c r="U95" i="6"/>
  <c r="T95" i="6"/>
  <c r="W94" i="6"/>
  <c r="V94" i="6"/>
  <c r="U94" i="6"/>
  <c r="T94" i="6"/>
  <c r="W93" i="6"/>
  <c r="V93" i="6"/>
  <c r="U93" i="6"/>
  <c r="T93" i="6"/>
  <c r="W92" i="6"/>
  <c r="V92" i="6"/>
  <c r="U92" i="6"/>
  <c r="T92" i="6"/>
  <c r="W91" i="6"/>
  <c r="V91" i="6"/>
  <c r="U91" i="6"/>
  <c r="T91" i="6"/>
  <c r="W90" i="6"/>
  <c r="V90" i="6"/>
  <c r="U90" i="6"/>
  <c r="T90" i="6"/>
  <c r="W89" i="6"/>
  <c r="V89" i="6"/>
  <c r="U89" i="6"/>
  <c r="T89" i="6"/>
  <c r="W88" i="6"/>
  <c r="V88" i="6"/>
  <c r="U88" i="6"/>
  <c r="T88" i="6"/>
  <c r="W87" i="6"/>
  <c r="V87" i="6"/>
  <c r="U87" i="6"/>
  <c r="T87" i="6"/>
  <c r="W86" i="6"/>
  <c r="V86" i="6"/>
  <c r="U86" i="6"/>
  <c r="T86" i="6"/>
  <c r="W85" i="6"/>
  <c r="V85" i="6"/>
  <c r="U85" i="6"/>
  <c r="T85" i="6"/>
  <c r="W84" i="6"/>
  <c r="V84" i="6"/>
  <c r="U84" i="6"/>
  <c r="T84" i="6"/>
  <c r="W83" i="6"/>
  <c r="V83" i="6"/>
  <c r="U83" i="6"/>
  <c r="T83" i="6"/>
  <c r="W82" i="6"/>
  <c r="V82" i="6"/>
  <c r="U82" i="6"/>
  <c r="T82" i="6"/>
  <c r="AG81" i="6"/>
  <c r="AF81" i="6"/>
  <c r="AE81" i="6"/>
  <c r="N81" i="6"/>
  <c r="M81" i="6"/>
  <c r="L81" i="6"/>
  <c r="K81" i="6"/>
  <c r="J81" i="6"/>
  <c r="G81" i="6"/>
  <c r="W80" i="6"/>
  <c r="V80" i="6"/>
  <c r="U80" i="6"/>
  <c r="T80" i="6"/>
  <c r="W79" i="6"/>
  <c r="V79" i="6"/>
  <c r="U79" i="6"/>
  <c r="T79" i="6"/>
  <c r="AG78" i="6"/>
  <c r="AF78" i="6"/>
  <c r="AE78" i="6"/>
  <c r="N78" i="6"/>
  <c r="M78" i="6"/>
  <c r="L78" i="6"/>
  <c r="K78" i="6"/>
  <c r="J78" i="6"/>
  <c r="G78" i="6"/>
  <c r="W77" i="6"/>
  <c r="V77" i="6"/>
  <c r="U77" i="6"/>
  <c r="T77" i="6"/>
  <c r="W76" i="6"/>
  <c r="V76" i="6"/>
  <c r="U76" i="6"/>
  <c r="T76" i="6"/>
  <c r="W75" i="6"/>
  <c r="V75" i="6"/>
  <c r="U75" i="6"/>
  <c r="T75" i="6"/>
  <c r="W74" i="6"/>
  <c r="V74" i="6"/>
  <c r="U74" i="6"/>
  <c r="T74" i="6"/>
  <c r="W73" i="6"/>
  <c r="V73" i="6"/>
  <c r="U73" i="6"/>
  <c r="T73" i="6"/>
  <c r="W72" i="6"/>
  <c r="V72" i="6"/>
  <c r="U72" i="6"/>
  <c r="T72" i="6"/>
  <c r="W71" i="6"/>
  <c r="V71" i="6"/>
  <c r="U71" i="6"/>
  <c r="T71" i="6"/>
  <c r="W70" i="6"/>
  <c r="V70" i="6"/>
  <c r="U70" i="6"/>
  <c r="T70" i="6"/>
  <c r="W69" i="6"/>
  <c r="V69" i="6"/>
  <c r="U69" i="6"/>
  <c r="T69" i="6"/>
  <c r="W68" i="6"/>
  <c r="V68" i="6"/>
  <c r="U68" i="6"/>
  <c r="T68" i="6"/>
  <c r="W67" i="6"/>
  <c r="V67" i="6"/>
  <c r="U67" i="6"/>
  <c r="T67" i="6"/>
  <c r="W66" i="6"/>
  <c r="V66" i="6"/>
  <c r="U66" i="6"/>
  <c r="T66" i="6"/>
  <c r="AG65" i="6"/>
  <c r="AF65" i="6"/>
  <c r="AE65" i="6"/>
  <c r="N65" i="6"/>
  <c r="M65" i="6"/>
  <c r="L65" i="6"/>
  <c r="K65" i="6"/>
  <c r="J65" i="6"/>
  <c r="G65" i="6"/>
  <c r="W64" i="6"/>
  <c r="V64" i="6"/>
  <c r="U64" i="6"/>
  <c r="T64" i="6"/>
  <c r="W63" i="6"/>
  <c r="V63" i="6"/>
  <c r="U63" i="6"/>
  <c r="T63" i="6"/>
  <c r="W62" i="6"/>
  <c r="V62" i="6"/>
  <c r="U62" i="6"/>
  <c r="T62" i="6"/>
  <c r="W61" i="6"/>
  <c r="V61" i="6"/>
  <c r="U61" i="6"/>
  <c r="T61" i="6"/>
  <c r="W60" i="6"/>
  <c r="V60" i="6"/>
  <c r="U60" i="6"/>
  <c r="T60" i="6"/>
  <c r="W59" i="6"/>
  <c r="V59" i="6"/>
  <c r="U59" i="6"/>
  <c r="T59" i="6"/>
  <c r="W58" i="6"/>
  <c r="V58" i="6"/>
  <c r="U58" i="6"/>
  <c r="T58" i="6"/>
  <c r="AG57" i="6"/>
  <c r="AF57" i="6"/>
  <c r="AE57" i="6"/>
  <c r="N57" i="6"/>
  <c r="M57" i="6"/>
  <c r="L57" i="6"/>
  <c r="K57" i="6"/>
  <c r="J57" i="6"/>
  <c r="G57" i="6"/>
  <c r="W56" i="6"/>
  <c r="V56" i="6"/>
  <c r="U56" i="6"/>
  <c r="T56" i="6"/>
  <c r="W55" i="6"/>
  <c r="V55" i="6"/>
  <c r="U55" i="6"/>
  <c r="T55" i="6"/>
  <c r="W54" i="6"/>
  <c r="V54" i="6"/>
  <c r="U54" i="6"/>
  <c r="T54" i="6"/>
  <c r="W53" i="6"/>
  <c r="V53" i="6"/>
  <c r="U53" i="6"/>
  <c r="T53" i="6"/>
  <c r="W52" i="6"/>
  <c r="V52" i="6"/>
  <c r="U52" i="6"/>
  <c r="T52" i="6"/>
  <c r="W51" i="6"/>
  <c r="V51" i="6"/>
  <c r="U51" i="6"/>
  <c r="T51" i="6"/>
  <c r="W50" i="6"/>
  <c r="V50" i="6"/>
  <c r="U50" i="6"/>
  <c r="T50" i="6"/>
  <c r="W49" i="6"/>
  <c r="V49" i="6"/>
  <c r="U49" i="6"/>
  <c r="T49" i="6"/>
  <c r="W48" i="6"/>
  <c r="V48" i="6"/>
  <c r="U48" i="6"/>
  <c r="T48" i="6"/>
  <c r="W47" i="6"/>
  <c r="V47" i="6"/>
  <c r="U47" i="6"/>
  <c r="T47" i="6"/>
  <c r="AG46" i="6"/>
  <c r="AF46" i="6"/>
  <c r="AE46" i="6"/>
  <c r="N46" i="6"/>
  <c r="M46" i="6"/>
  <c r="L46" i="6"/>
  <c r="K46" i="6"/>
  <c r="J46" i="6"/>
  <c r="G46" i="6"/>
  <c r="W39" i="6"/>
  <c r="V39" i="6"/>
  <c r="U39" i="6"/>
  <c r="T39" i="6"/>
  <c r="W38" i="6"/>
  <c r="V38" i="6"/>
  <c r="U38" i="6"/>
  <c r="T38" i="6"/>
  <c r="W37" i="6"/>
  <c r="V37" i="6"/>
  <c r="U37" i="6"/>
  <c r="T37" i="6"/>
  <c r="AG36" i="6"/>
  <c r="AF36" i="6"/>
  <c r="AE36" i="6"/>
  <c r="N36" i="6"/>
  <c r="M36" i="6"/>
  <c r="L36" i="6"/>
  <c r="K36" i="6"/>
  <c r="J36" i="6"/>
  <c r="G36" i="6"/>
  <c r="W35" i="6"/>
  <c r="V35" i="6"/>
  <c r="U35" i="6"/>
  <c r="T35" i="6"/>
  <c r="W34" i="6"/>
  <c r="V34" i="6"/>
  <c r="U34" i="6"/>
  <c r="T34" i="6"/>
  <c r="W33" i="6"/>
  <c r="V33" i="6"/>
  <c r="U33" i="6"/>
  <c r="T33" i="6"/>
  <c r="W32" i="6"/>
  <c r="V32" i="6"/>
  <c r="U32" i="6"/>
  <c r="T32" i="6"/>
  <c r="W31" i="6"/>
  <c r="V31" i="6"/>
  <c r="U31" i="6"/>
  <c r="T31" i="6"/>
  <c r="W30" i="6"/>
  <c r="V30" i="6"/>
  <c r="U30" i="6"/>
  <c r="T30" i="6"/>
  <c r="AG29" i="6"/>
  <c r="AF29" i="6"/>
  <c r="N29" i="6"/>
  <c r="M29" i="6"/>
  <c r="L29" i="6"/>
  <c r="K29" i="6"/>
  <c r="J29" i="6"/>
  <c r="G29" i="6"/>
  <c r="W28" i="6"/>
  <c r="V28" i="6"/>
  <c r="U28" i="6"/>
  <c r="T28" i="6"/>
  <c r="W27" i="6"/>
  <c r="V27" i="6"/>
  <c r="U27" i="6"/>
  <c r="T27" i="6"/>
  <c r="W26" i="6"/>
  <c r="V26" i="6"/>
  <c r="U26" i="6"/>
  <c r="T26" i="6"/>
  <c r="W25" i="6"/>
  <c r="V25" i="6"/>
  <c r="U25" i="6"/>
  <c r="T25" i="6"/>
  <c r="AG24" i="6"/>
  <c r="AF24" i="6"/>
  <c r="AE24" i="6"/>
  <c r="N24" i="6"/>
  <c r="M24" i="6"/>
  <c r="L24" i="6"/>
  <c r="K24" i="6"/>
  <c r="J24" i="6"/>
  <c r="G24" i="6"/>
  <c r="W23" i="6"/>
  <c r="V23" i="6"/>
  <c r="U23" i="6"/>
  <c r="T23" i="6"/>
  <c r="W22" i="6"/>
  <c r="V22" i="6"/>
  <c r="U22" i="6"/>
  <c r="T22" i="6"/>
  <c r="W21" i="6"/>
  <c r="V21" i="6"/>
  <c r="U21" i="6"/>
  <c r="T21" i="6"/>
  <c r="W20" i="6"/>
  <c r="V20" i="6"/>
  <c r="U20" i="6"/>
  <c r="T20" i="6"/>
  <c r="W19" i="6"/>
  <c r="V19" i="6"/>
  <c r="U19" i="6"/>
  <c r="T19" i="6"/>
  <c r="AG18" i="6"/>
  <c r="AF18" i="6"/>
  <c r="AE18" i="6"/>
  <c r="N18" i="6"/>
  <c r="M18" i="6"/>
  <c r="L18" i="6"/>
  <c r="K18" i="6"/>
  <c r="J18" i="6"/>
  <c r="G18" i="6"/>
  <c r="W17" i="6"/>
  <c r="V17" i="6"/>
  <c r="U17" i="6"/>
  <c r="T17" i="6"/>
  <c r="W16" i="6"/>
  <c r="V16" i="6"/>
  <c r="U16" i="6"/>
  <c r="T16" i="6"/>
  <c r="W15" i="6"/>
  <c r="V15" i="6"/>
  <c r="U15" i="6"/>
  <c r="T15" i="6"/>
  <c r="W14" i="6"/>
  <c r="V14" i="6"/>
  <c r="U14" i="6"/>
  <c r="T14" i="6"/>
  <c r="W13" i="6"/>
  <c r="V13" i="6"/>
  <c r="U13" i="6"/>
  <c r="T13" i="6"/>
  <c r="W12" i="6"/>
  <c r="V12" i="6"/>
  <c r="U12" i="6"/>
  <c r="T12" i="6"/>
  <c r="AG11" i="6"/>
  <c r="AF11" i="6"/>
  <c r="N11" i="6"/>
  <c r="M11" i="6"/>
  <c r="L11" i="6"/>
  <c r="K11" i="6"/>
  <c r="J11" i="6"/>
  <c r="G11" i="6"/>
  <c r="X74" i="6" l="1"/>
  <c r="X30" i="6"/>
  <c r="O70" i="15"/>
  <c r="O114" i="15"/>
  <c r="Q99" i="15"/>
  <c r="O99" i="15"/>
  <c r="R99" i="15"/>
  <c r="S99" i="15"/>
  <c r="X72" i="6"/>
  <c r="X106" i="6"/>
  <c r="X44" i="6"/>
  <c r="X27" i="6"/>
  <c r="X80" i="6"/>
  <c r="X100" i="6"/>
  <c r="X116" i="6"/>
  <c r="X124" i="6"/>
  <c r="X125" i="6"/>
  <c r="X14" i="6"/>
  <c r="X17" i="6"/>
  <c r="X33" i="6"/>
  <c r="X37" i="6"/>
  <c r="X61" i="6"/>
  <c r="X64" i="6"/>
  <c r="X71" i="6"/>
  <c r="X86" i="6"/>
  <c r="X89" i="6"/>
  <c r="X105" i="6"/>
  <c r="X108" i="6"/>
  <c r="X111" i="6"/>
  <c r="X58" i="6"/>
  <c r="X75" i="6"/>
  <c r="X79" i="6"/>
  <c r="X34" i="6"/>
  <c r="X62" i="6"/>
  <c r="X42" i="6"/>
  <c r="X26" i="6"/>
  <c r="X15" i="6"/>
  <c r="X19" i="6"/>
  <c r="X22" i="6"/>
  <c r="X31" i="6"/>
  <c r="X38" i="6"/>
  <c r="X48" i="6"/>
  <c r="X51" i="6"/>
  <c r="X54" i="6"/>
  <c r="X66" i="6"/>
  <c r="X83" i="6"/>
  <c r="X87" i="6"/>
  <c r="X96" i="6"/>
  <c r="X99" i="6"/>
  <c r="X102" i="6"/>
  <c r="X109" i="6"/>
  <c r="X112" i="6"/>
  <c r="X115" i="6"/>
  <c r="X118" i="6"/>
  <c r="X119" i="6"/>
  <c r="X123" i="6"/>
  <c r="X43" i="6"/>
  <c r="X12" i="6"/>
  <c r="X52" i="6"/>
  <c r="X55" i="6"/>
  <c r="X59" i="6"/>
  <c r="X69" i="6"/>
  <c r="X84" i="6"/>
  <c r="X90" i="6"/>
  <c r="X93" i="6"/>
  <c r="X41" i="6"/>
  <c r="X13" i="6"/>
  <c r="X20" i="6"/>
  <c r="X32" i="6"/>
  <c r="X35" i="6"/>
  <c r="X49" i="6"/>
  <c r="X60" i="6"/>
  <c r="X63" i="6"/>
  <c r="X67" i="6"/>
  <c r="X97" i="6"/>
  <c r="X103" i="6"/>
  <c r="X16" i="6"/>
  <c r="X23" i="6"/>
  <c r="X39" i="6"/>
  <c r="X53" i="6"/>
  <c r="X56" i="6"/>
  <c r="X70" i="6"/>
  <c r="X73" i="6"/>
  <c r="X76" i="6"/>
  <c r="X82" i="6"/>
  <c r="X85" i="6"/>
  <c r="X88" i="6"/>
  <c r="X91" i="6"/>
  <c r="X94" i="6"/>
  <c r="X104" i="6"/>
  <c r="X107" i="6"/>
  <c r="X110" i="6"/>
  <c r="X113" i="6"/>
  <c r="X117" i="6"/>
  <c r="X120" i="6"/>
  <c r="X25" i="6"/>
  <c r="X50" i="6"/>
  <c r="X21" i="6"/>
  <c r="X68" i="6"/>
  <c r="X77" i="6"/>
  <c r="X92" i="6"/>
  <c r="X95" i="6"/>
  <c r="X98" i="6"/>
  <c r="X121" i="6"/>
  <c r="X28" i="6"/>
  <c r="X47" i="6"/>
  <c r="X101" i="6"/>
  <c r="X114" i="6"/>
  <c r="X45" i="6"/>
  <c r="I5" i="15"/>
  <c r="AB7" i="15"/>
  <c r="AG7" i="15" s="1"/>
  <c r="AB10" i="15"/>
  <c r="AG10" i="15" s="1"/>
  <c r="AB8" i="15"/>
  <c r="AG8" i="15" s="1"/>
  <c r="AB9" i="15"/>
  <c r="AG9" i="15" s="1"/>
  <c r="AB11" i="15"/>
  <c r="AG11" i="15" s="1"/>
  <c r="AB142" i="15"/>
  <c r="AG142" i="15" s="1"/>
  <c r="AB122" i="15"/>
  <c r="AG122" i="15" s="1"/>
  <c r="AB59" i="15"/>
  <c r="AG59" i="15" s="1"/>
  <c r="AB101" i="15"/>
  <c r="AG101" i="15" s="1"/>
  <c r="AB80" i="15"/>
  <c r="AG80" i="15" s="1"/>
  <c r="AB55" i="15"/>
  <c r="AG55" i="15" s="1"/>
  <c r="AB73" i="15"/>
  <c r="AG73" i="15" s="1"/>
  <c r="AB79" i="15"/>
  <c r="AG79" i="15" s="1"/>
  <c r="AB89" i="15"/>
  <c r="AG89" i="15" s="1"/>
  <c r="AB85" i="15"/>
  <c r="AG85" i="15" s="1"/>
  <c r="AB91" i="15"/>
  <c r="AG91" i="15" s="1"/>
  <c r="AB143" i="15"/>
  <c r="AG143" i="15" s="1"/>
  <c r="AB58" i="15"/>
  <c r="AG58" i="15" s="1"/>
  <c r="AB116" i="15"/>
  <c r="AB131" i="15"/>
  <c r="AG131" i="15" s="1"/>
  <c r="AB47" i="15"/>
  <c r="AG47" i="15" s="1"/>
  <c r="AB103" i="15"/>
  <c r="AG103" i="15" s="1"/>
  <c r="AB104" i="15"/>
  <c r="AG104" i="15" s="1"/>
  <c r="AB77" i="15"/>
  <c r="AG77" i="15" s="1"/>
  <c r="AB108" i="15"/>
  <c r="AG108" i="15" s="1"/>
  <c r="AB49" i="15"/>
  <c r="AG49" i="15" s="1"/>
  <c r="AB82" i="15"/>
  <c r="AG82" i="15" s="1"/>
  <c r="AB127" i="15"/>
  <c r="AG127" i="15" s="1"/>
  <c r="AB124" i="15"/>
  <c r="AG124" i="15" s="1"/>
  <c r="AB57" i="15"/>
  <c r="AG57" i="15" s="1"/>
  <c r="AB88" i="15"/>
  <c r="AG88" i="15" s="1"/>
  <c r="AB109" i="15"/>
  <c r="AG109" i="15" s="1"/>
  <c r="AB135" i="15"/>
  <c r="AB50" i="15"/>
  <c r="AG50" i="15" s="1"/>
  <c r="AB83" i="15"/>
  <c r="AG83" i="15" s="1"/>
  <c r="AB74" i="15"/>
  <c r="AG74" i="15" s="1"/>
  <c r="AB92" i="15"/>
  <c r="AG92" i="15" s="1"/>
  <c r="AB123" i="15"/>
  <c r="AG123" i="15" s="1"/>
  <c r="AB128" i="15"/>
  <c r="AG128" i="15" s="1"/>
  <c r="AB48" i="15"/>
  <c r="AG48" i="15" s="1"/>
  <c r="AB84" i="15"/>
  <c r="AG84" i="15" s="1"/>
  <c r="AB97" i="15"/>
  <c r="AG97" i="15" s="1"/>
  <c r="AB76" i="15"/>
  <c r="AG76" i="15" s="1"/>
  <c r="AB112" i="15"/>
  <c r="AG112" i="15" s="1"/>
  <c r="AB105" i="15"/>
  <c r="AG105" i="15" s="1"/>
  <c r="AB54" i="15"/>
  <c r="AG54" i="15" s="1"/>
  <c r="AB107" i="15"/>
  <c r="AG107" i="15" s="1"/>
  <c r="AB56" i="15"/>
  <c r="AG56" i="15" s="1"/>
  <c r="AB63" i="15"/>
  <c r="AG63" i="15" s="1"/>
  <c r="AB72" i="15"/>
  <c r="AG72" i="15" s="1"/>
  <c r="AB87" i="15"/>
  <c r="AG87" i="15" s="1"/>
  <c r="AB90" i="15"/>
  <c r="AG90" i="15" s="1"/>
  <c r="AB102" i="15"/>
  <c r="AG102" i="15" s="1"/>
  <c r="AB125" i="15"/>
  <c r="AG125" i="15" s="1"/>
  <c r="AB46" i="15"/>
  <c r="AG46" i="15" s="1"/>
  <c r="AB75" i="15"/>
  <c r="AG75" i="15" s="1"/>
  <c r="AB94" i="15"/>
  <c r="AG94" i="15" s="1"/>
  <c r="AB130" i="15"/>
  <c r="AG130" i="15" s="1"/>
  <c r="L131" i="10"/>
  <c r="L26" i="10"/>
  <c r="L41" i="10"/>
  <c r="L51" i="10"/>
  <c r="L61" i="10"/>
  <c r="L78" i="10"/>
  <c r="L82" i="10"/>
  <c r="L135" i="10"/>
  <c r="L43" i="10"/>
  <c r="L60" i="10"/>
  <c r="L86" i="10"/>
  <c r="L107" i="10"/>
  <c r="L106" i="10" s="1"/>
  <c r="L72" i="10"/>
  <c r="L10" i="10"/>
  <c r="L130" i="10"/>
  <c r="L129" i="10" s="1"/>
  <c r="L13" i="10"/>
  <c r="L38" i="10"/>
  <c r="L62" i="10"/>
  <c r="L66" i="10"/>
  <c r="L69" i="10"/>
  <c r="L90" i="10"/>
  <c r="L94" i="10"/>
  <c r="L97" i="10"/>
  <c r="L109" i="10"/>
  <c r="L116" i="10"/>
  <c r="L31" i="10"/>
  <c r="L112" i="10"/>
  <c r="L21" i="10"/>
  <c r="L49" i="10"/>
  <c r="L32" i="10"/>
  <c r="L46" i="10"/>
  <c r="L50" i="10"/>
  <c r="L57" i="10"/>
  <c r="L70" i="10"/>
  <c r="L77" i="10"/>
  <c r="L81" i="10"/>
  <c r="L98" i="10"/>
  <c r="L102" i="10"/>
  <c r="L113" i="10"/>
  <c r="L117" i="10"/>
  <c r="L125" i="10"/>
  <c r="L124" i="10" s="1"/>
  <c r="L92" i="10"/>
  <c r="L105" i="10"/>
  <c r="L37" i="10"/>
  <c r="L29" i="10"/>
  <c r="L74" i="10"/>
  <c r="L122" i="10"/>
  <c r="L6" i="10"/>
  <c r="L89" i="10"/>
  <c r="L65" i="10"/>
  <c r="L111" i="10"/>
  <c r="L17" i="10"/>
  <c r="L25" i="10"/>
  <c r="L35" i="10"/>
  <c r="L44" i="10"/>
  <c r="L47" i="10"/>
  <c r="L119" i="10"/>
  <c r="L28" i="10"/>
  <c r="L42" i="10"/>
  <c r="L55" i="10"/>
  <c r="L73" i="10"/>
  <c r="L83" i="10"/>
  <c r="L87" i="10"/>
  <c r="L103" i="10"/>
  <c r="L121" i="10"/>
  <c r="L133" i="10"/>
  <c r="L15" i="10"/>
  <c r="L19" i="10"/>
  <c r="L67" i="10"/>
  <c r="L99" i="10"/>
  <c r="L8" i="10"/>
  <c r="L11" i="10"/>
  <c r="L22" i="10"/>
  <c r="L36" i="10"/>
  <c r="L45" i="10"/>
  <c r="L101" i="10"/>
  <c r="L115" i="10"/>
  <c r="L134" i="10"/>
  <c r="L39" i="10"/>
  <c r="L56" i="10"/>
  <c r="L68" i="10"/>
  <c r="L71" i="10"/>
  <c r="L84" i="10"/>
  <c r="L88" i="10"/>
  <c r="L104" i="10"/>
  <c r="L118" i="10"/>
  <c r="L33" i="10"/>
  <c r="L52" i="10"/>
  <c r="L9" i="10"/>
  <c r="L20" i="10"/>
  <c r="L95" i="10"/>
  <c r="L16" i="10"/>
  <c r="L27" i="10"/>
  <c r="L59" i="10"/>
  <c r="L7" i="10"/>
  <c r="L24" i="10"/>
  <c r="L53" i="10"/>
  <c r="L75" i="10"/>
  <c r="L93" i="10"/>
  <c r="L123" i="10"/>
  <c r="L14" i="10"/>
  <c r="L64" i="10"/>
  <c r="L80" i="10"/>
  <c r="L96" i="10"/>
  <c r="L110" i="10"/>
  <c r="L128" i="10"/>
  <c r="L127" i="10" s="1"/>
  <c r="X122" i="6" l="1"/>
  <c r="X78" i="6"/>
  <c r="X57" i="6"/>
  <c r="AB115" i="15"/>
  <c r="AG116" i="15"/>
  <c r="AB134" i="15"/>
  <c r="AG135" i="15"/>
  <c r="X29" i="6"/>
  <c r="X40" i="6"/>
  <c r="X36" i="6"/>
  <c r="X18" i="6"/>
  <c r="X46" i="6"/>
  <c r="X24" i="6"/>
  <c r="X65" i="6"/>
  <c r="X81" i="6"/>
  <c r="X11" i="6"/>
  <c r="AB6" i="15"/>
  <c r="AB141" i="15"/>
  <c r="AG141" i="15" s="1"/>
  <c r="AB129" i="15"/>
  <c r="AG129" i="15" s="1"/>
  <c r="AB78" i="15"/>
  <c r="AG78" i="15" s="1"/>
  <c r="AB71" i="15"/>
  <c r="AB53" i="15"/>
  <c r="AG53" i="15" s="1"/>
  <c r="AB121" i="15"/>
  <c r="AG121" i="15" s="1"/>
  <c r="AB106" i="15"/>
  <c r="AG106" i="15" s="1"/>
  <c r="AB93" i="15"/>
  <c r="AG93" i="15" s="1"/>
  <c r="AB81" i="15"/>
  <c r="AG81" i="15" s="1"/>
  <c r="AB126" i="15"/>
  <c r="AG126" i="15" s="1"/>
  <c r="AB100" i="15"/>
  <c r="AB45" i="15"/>
  <c r="AB86" i="15"/>
  <c r="AG86" i="15" s="1"/>
  <c r="L76" i="10"/>
  <c r="L79" i="10"/>
  <c r="L30" i="10"/>
  <c r="L48" i="10"/>
  <c r="L85" i="10"/>
  <c r="L54" i="10"/>
  <c r="L108" i="10"/>
  <c r="L40" i="10"/>
  <c r="L18" i="10"/>
  <c r="L23" i="10"/>
  <c r="L63" i="10"/>
  <c r="L12" i="10"/>
  <c r="L114" i="10"/>
  <c r="L100" i="10"/>
  <c r="L5" i="10"/>
  <c r="L132" i="10"/>
  <c r="L91" i="10"/>
  <c r="L34" i="10"/>
  <c r="L120" i="10"/>
  <c r="AG134" i="15" l="1"/>
  <c r="AB133" i="15"/>
  <c r="C8" i="9" s="1"/>
  <c r="H8" i="9" s="1"/>
  <c r="AG115" i="15"/>
  <c r="AB114" i="15"/>
  <c r="C7" i="9" s="1"/>
  <c r="H7" i="9" s="1"/>
  <c r="AG100" i="15"/>
  <c r="AB99" i="15"/>
  <c r="C6" i="9" s="1"/>
  <c r="H6" i="9" s="1"/>
  <c r="AG71" i="15"/>
  <c r="AB70" i="15"/>
  <c r="C5" i="9" s="1"/>
  <c r="H5" i="9" s="1"/>
  <c r="AG45" i="15"/>
  <c r="AB44" i="15"/>
  <c r="C4" i="9" s="1"/>
  <c r="H4" i="9" s="1"/>
  <c r="AB5" i="15"/>
  <c r="AG6" i="15"/>
  <c r="AG70" i="15" l="1"/>
  <c r="AG5" i="15"/>
  <c r="C3" i="9"/>
  <c r="H3" i="9" s="1"/>
  <c r="AG99" i="15"/>
  <c r="AG44" i="15"/>
  <c r="AG114" i="15"/>
  <c r="AG133" i="15"/>
  <c r="H9" i="9" l="1"/>
</calcChain>
</file>

<file path=xl/sharedStrings.xml><?xml version="1.0" encoding="utf-8"?>
<sst xmlns="http://schemas.openxmlformats.org/spreadsheetml/2006/main" count="2270" uniqueCount="934">
  <si>
    <t>Future State</t>
  </si>
  <si>
    <t># </t>
  </si>
  <si>
    <t>Function </t>
  </si>
  <si>
    <t>Function</t>
  </si>
  <si>
    <t>Category Unique Identifier</t>
  </si>
  <si>
    <t>Links</t>
  </si>
  <si>
    <t>Category</t>
  </si>
  <si>
    <t>Cybersecurity Framework Control</t>
  </si>
  <si>
    <t>Priority</t>
  </si>
  <si>
    <t>Organization Service Catalog</t>
  </si>
  <si>
    <t>AU Notes</t>
  </si>
  <si>
    <t>UK Notes</t>
  </si>
  <si>
    <t>UAE Notes</t>
  </si>
  <si>
    <t>Action</t>
  </si>
  <si>
    <t>Control Owner</t>
  </si>
  <si>
    <t>CIS Controls</t>
  </si>
  <si>
    <t>FY2024 $</t>
  </si>
  <si>
    <t>FY2025 $</t>
  </si>
  <si>
    <t>FY2026 $</t>
  </si>
  <si>
    <t>FY2027 $</t>
  </si>
  <si>
    <t>NIST Policy Family</t>
  </si>
  <si>
    <t>Process Level</t>
  </si>
  <si>
    <t>Policy Level</t>
  </si>
  <si>
    <t>Documentation Level</t>
  </si>
  <si>
    <t>Automation Level</t>
  </si>
  <si>
    <t>Process Value</t>
  </si>
  <si>
    <t>Policy Value</t>
  </si>
  <si>
    <t>Document Value</t>
  </si>
  <si>
    <t>Automate Value</t>
  </si>
  <si>
    <t>Maturity Score</t>
  </si>
  <si>
    <t>1
Initial</t>
  </si>
  <si>
    <t>2
Repeatable</t>
  </si>
  <si>
    <t>3
Defined</t>
  </si>
  <si>
    <t>4
Managed</t>
  </si>
  <si>
    <t>5
Optimizing</t>
  </si>
  <si>
    <t>#</t>
  </si>
  <si>
    <t>Action Plan FY2022-2023</t>
  </si>
  <si>
    <t>Action Plan FY2024-2025</t>
  </si>
  <si>
    <t>Action Plan FY2025-2026</t>
  </si>
  <si>
    <t>Action Plan FY2026-2027</t>
  </si>
  <si>
    <t>AM</t>
  </si>
  <si>
    <t>Infrastructure</t>
  </si>
  <si>
    <t>Asset Management</t>
  </si>
  <si>
    <t>Operational Security - Asset Management</t>
  </si>
  <si>
    <t>1, 2, 3, 12, 14, 16</t>
  </si>
  <si>
    <t>DI, DM</t>
  </si>
  <si>
    <t>ID.AM-1: Physical devices and systems within the organization are inventoried</t>
  </si>
  <si>
    <t>Inconsistent</t>
  </si>
  <si>
    <t>Informal</t>
  </si>
  <si>
    <t>Partial</t>
  </si>
  <si>
    <t>ID.AM-2: Software platforms and applications within the organization are inventoried</t>
  </si>
  <si>
    <t>2, 16</t>
  </si>
  <si>
    <t>ID.AM-3: Organizational communication and data flows are mapped</t>
  </si>
  <si>
    <t>3</t>
  </si>
  <si>
    <t>Standardized</t>
  </si>
  <si>
    <t>Defined</t>
  </si>
  <si>
    <t>Formal</t>
  </si>
  <si>
    <t>Unavailable</t>
  </si>
  <si>
    <t>ID.AM-4: External information systems are catalogued</t>
  </si>
  <si>
    <t>12</t>
  </si>
  <si>
    <t>None</t>
  </si>
  <si>
    <t>ID.AM-5: Resources (e.g., hardware, devices, data, time, personnel, and software) are prioritized based on their classification, criticality, and business value</t>
  </si>
  <si>
    <t>ID.AM-6: Cybersecurity roles and responsibilities for the entire workforce and third-party stakeholders (e.g., suppliers, customers, partners) are established</t>
  </si>
  <si>
    <t>14</t>
  </si>
  <si>
    <t>BE</t>
  </si>
  <si>
    <t>Governance</t>
  </si>
  <si>
    <t>Business Environment</t>
  </si>
  <si>
    <t>Strategic Security - Business Environment</t>
  </si>
  <si>
    <t>AP</t>
  </si>
  <si>
    <t>ID.BE-1: The organization’s role in the supply chain is identified and communicated</t>
  </si>
  <si>
    <t>Measured</t>
  </si>
  <si>
    <t>Audited</t>
  </si>
  <si>
    <t>Metrics and Reporting</t>
  </si>
  <si>
    <t>ID.BE-2: The organization’s place in critical infrastructure and its industry sector is identified and communicated</t>
  </si>
  <si>
    <t>Embedded</t>
  </si>
  <si>
    <t>ID.BE-3: Priorities for organizational mission, objectives, and activities are established and communicated</t>
  </si>
  <si>
    <t>ID.BE-4: Dependencies and critical functions for delivery of critical services are established</t>
  </si>
  <si>
    <t>ID.BE-5: Resilience requirements to support delivery of critical services are established for all operating states (e.g.
under duress/attack, during recovery, normal operations)</t>
  </si>
  <si>
    <t>GV</t>
  </si>
  <si>
    <t>Strategic Security - Governance and Compliance</t>
  </si>
  <si>
    <t>14, 15, 17</t>
  </si>
  <si>
    <t>AU, PL, PM</t>
  </si>
  <si>
    <t>ID.GV-1: Organizational cybersecurity policy is established
and communicated</t>
  </si>
  <si>
    <t>ID.GV-2: CyberSecurity roles and responsibilities are coordinated and aligned with internal roles and external partners</t>
  </si>
  <si>
    <t>15, 17</t>
  </si>
  <si>
    <t>Repeatable</t>
  </si>
  <si>
    <t>ID.GV-3: Legal and regulatory requirements regarding cybersecurity, including privacy and civil liberties obligations, are understood and managed</t>
  </si>
  <si>
    <t>ID.GV-4: Governance and risk management processes address cybersecurity risks</t>
  </si>
  <si>
    <t>RA</t>
  </si>
  <si>
    <t>Risk Assessments</t>
  </si>
  <si>
    <t>Risk Assessment</t>
  </si>
  <si>
    <t>Strategic Security - Risk Assessments</t>
  </si>
  <si>
    <t>3, 7</t>
  </si>
  <si>
    <t>AR</t>
  </si>
  <si>
    <t>ID.RA-1: Asset vulnerabilities are identified and documented</t>
  </si>
  <si>
    <t>7</t>
  </si>
  <si>
    <t>ID.RA-2: Cyber Threat inteligence is received from information sharing forums and sources</t>
  </si>
  <si>
    <t>ID.RA-3: Threats, both internal and external, are identified and documented</t>
  </si>
  <si>
    <t>Vulnerability Management, Penetration Testing, Risk Assessments</t>
  </si>
  <si>
    <t>ID.RA-4: Potential business impacts and likelihoods are identified</t>
  </si>
  <si>
    <t>ID.RA-5: Threats, vulnerabilities, likelihoods, and impacts are used to determine risk</t>
  </si>
  <si>
    <t>ID.RA-6: Risk responses are identified and prioritized</t>
  </si>
  <si>
    <t>RM</t>
  </si>
  <si>
    <t>Risk Management</t>
  </si>
  <si>
    <t>Strategic Security - Risk Management</t>
  </si>
  <si>
    <t>ID.RM-1: Risk management processes are established, managed, and agreed to by organizational stakeholders</t>
  </si>
  <si>
    <t>ID.RM-2: Organizational risk tolerance is determined and clearly expressed</t>
  </si>
  <si>
    <t>ID.RM-3: The organization’s determination of risk tolerance is informed by its role in critical infrastructure and sector specific risk analysis</t>
  </si>
  <si>
    <t>SC</t>
  </si>
  <si>
    <t>Supply Chain Risk Management</t>
  </si>
  <si>
    <t>Strategic Security - Supply Chain Risk Management</t>
  </si>
  <si>
    <t>15</t>
  </si>
  <si>
    <t xml:space="preserve">ID.SC-2: Suppliers and third party
partners of information systems,
components, and services are identified,
prioritized, and assessed using a cyber
supply chain risk assessment process </t>
  </si>
  <si>
    <t>ID.SC-3: Contracts with suppliers and
third-party partners are used to implement
appropriate measures designed to meet the
objectives of an organization’s
cybersecurity program and Cyber Supply
Chain Risk Management Plan.</t>
  </si>
  <si>
    <t>ID.SC-4: Suppliers and third-party
partners are routinely assessed using
audits, test results, or other forms of
evaluations to confirm they are meeting
their contractual obligations.</t>
  </si>
  <si>
    <t>ID.SC-5: Response and recovery planning
and testing are conducted with suppliers
and third-party providers</t>
  </si>
  <si>
    <t>11</t>
  </si>
  <si>
    <t>AC</t>
  </si>
  <si>
    <t>Identity Management and Access Control</t>
  </si>
  <si>
    <t>Operational Security - Access Control</t>
  </si>
  <si>
    <t>3, 4, 5, 6, 9, 12, 13, 15, 16</t>
  </si>
  <si>
    <t>AC, IA</t>
  </si>
  <si>
    <t>PR.AC-1: Identities and credentials are issued, managed , verified, revoked, and audited for authorized devices, users
and processes</t>
  </si>
  <si>
    <t>4, 5, 6, 13, 15</t>
  </si>
  <si>
    <t>PR.AC-2: Physical access to assets is managed and protected</t>
  </si>
  <si>
    <t>PR.AC-3: Remote access is managed</t>
  </si>
  <si>
    <t>4, 6, 12, 13</t>
  </si>
  <si>
    <t>PR.AC-4: Access permissions and authorizations are managed, incorporating the principles of least privilege and separation of duties</t>
  </si>
  <si>
    <t>3, 5, 6</t>
  </si>
  <si>
    <t>PR.AC-5: Network integrity is protected (e.g. network segregation, network segmentation)</t>
  </si>
  <si>
    <t>3, 9, 12, 13, 16</t>
  </si>
  <si>
    <t>Optimized</t>
  </si>
  <si>
    <t>PR.AC-6: Identities are proofed and bound to credentials and asserted in interactions</t>
  </si>
  <si>
    <t>Full</t>
  </si>
  <si>
    <t>PR.AC-7: Users, devices, and other assets are authenticated (e.g., single-factor, multi-factor) commensurate with the risk
of the transaction (e.g., individuals’ security and privacy risks and other organizational risks)</t>
  </si>
  <si>
    <t>6, 12, 13</t>
  </si>
  <si>
    <t>AT</t>
  </si>
  <si>
    <t>Awareness</t>
  </si>
  <si>
    <t>Awareness and Training</t>
  </si>
  <si>
    <t>Strategic Security - Awareness and Training</t>
  </si>
  <si>
    <t>14, 15, 16, 17</t>
  </si>
  <si>
    <t>AT, PS</t>
  </si>
  <si>
    <t xml:space="preserve">PR.AT-1: All users are informed and trained </t>
  </si>
  <si>
    <t>14, 16, 17</t>
  </si>
  <si>
    <t xml:space="preserve">PR.AT-2: Privileged users understand their roles and responsibilities </t>
  </si>
  <si>
    <t>14, 16</t>
  </si>
  <si>
    <t xml:space="preserve">PR.AT-3: Third-party stakeholders (e.g., suppliers, customers, partners) understand their roles and responsibilities </t>
  </si>
  <si>
    <t xml:space="preserve">PR.AT-4: Senior executives understand their roles and responsibilities </t>
  </si>
  <si>
    <t xml:space="preserve">PR.AT-5: Physical and CyberSecurity personnel understand their roles and responsibilities </t>
  </si>
  <si>
    <t>DS</t>
  </si>
  <si>
    <t>Data Security</t>
  </si>
  <si>
    <t>Operational Security - Encryption and Data Integrity</t>
  </si>
  <si>
    <t>1, 3, 11, 12, 16</t>
  </si>
  <si>
    <t>CA</t>
  </si>
  <si>
    <t>PR.DS-1: Data-at-rest is protected</t>
  </si>
  <si>
    <t>Bitlocker, Storage Encryption, Certificate Services</t>
  </si>
  <si>
    <t>3, 16</t>
  </si>
  <si>
    <t>PR.DS-2: Data-in-transit is protected</t>
  </si>
  <si>
    <t>3, 12, 16</t>
  </si>
  <si>
    <t>PR.DS-3: Assets are formally managed throughout removal, transfers, and disposition</t>
  </si>
  <si>
    <t>1, 3</t>
  </si>
  <si>
    <t>PR.DS-4: Adequate capacity to ensure availability is maintained</t>
  </si>
  <si>
    <t>PR.DS-5: Protections against data leaks are implemented</t>
  </si>
  <si>
    <t>PR.DS-6: Integrity checking mechanisms are used to verify software, firmware, and information integrity</t>
  </si>
  <si>
    <t>PR.DS-7: The development and testing environment(s) are separate from the production environment</t>
  </si>
  <si>
    <t>16</t>
  </si>
  <si>
    <t>PR.DS-8: Integrity checking mechanisms are used to verify hardware integrity</t>
  </si>
  <si>
    <t>IP</t>
  </si>
  <si>
    <t>Information Protection Processes and Procedures</t>
  </si>
  <si>
    <t>Operational Security - Processes and Procedures</t>
  </si>
  <si>
    <t>2, 3, 4, 6, 7, 9, 11, 16, 17, 18</t>
  </si>
  <si>
    <t>MP, PE, SA, SC</t>
  </si>
  <si>
    <t>PR.IP-1: A baseline configuration of information technology/industrial control systems is created and maintained incorporating security principles (e.g. concept of least functionality)</t>
  </si>
  <si>
    <t>2, 4, 9, 16</t>
  </si>
  <si>
    <t>PR.IP-2: A System Development Life Cycle to manage systems is implemented</t>
  </si>
  <si>
    <t>PR.IP-3: Configuration change control processes are in place</t>
  </si>
  <si>
    <t>PR.IP-4: Backups of information are conducted, maintained, and tested</t>
  </si>
  <si>
    <t>PR.IP-5: Policy and regulations regarding the physical operating environment for organizational assets are met</t>
  </si>
  <si>
    <t>PR.IP-6: Data is destroyed according to policy</t>
  </si>
  <si>
    <t>PR.IP-7: Protection processes are improved</t>
  </si>
  <si>
    <t>16, 18</t>
  </si>
  <si>
    <t xml:space="preserve">PR.IP-8: Effectiveness of protection technologies is shared </t>
  </si>
  <si>
    <t>PR.IP-9: Response plans (Incident Response and Business Continuity) and recovery plans (Incident Recovery and Disaster Recovery) are in place and managed</t>
  </si>
  <si>
    <t>Incident Response Plan, Business Continuity Plan</t>
  </si>
  <si>
    <t>11, 17</t>
  </si>
  <si>
    <t>PR.IP-10: Response and recovery plans are tested</t>
  </si>
  <si>
    <t>17</t>
  </si>
  <si>
    <t>PR.IP-11: Cybersecurity is included in human resources practices (e.g., deprovisioning, personnel screening)</t>
  </si>
  <si>
    <t>6</t>
  </si>
  <si>
    <t>PR.IP-12: A vulnerability management plan is developed and implemented</t>
  </si>
  <si>
    <t>MA</t>
  </si>
  <si>
    <t>Maintenance</t>
  </si>
  <si>
    <t>Operational Security - Asset Maintenance</t>
  </si>
  <si>
    <t>13</t>
  </si>
  <si>
    <t>PR.MA-1: Maintenance and repair of organizational assets are performed and logged, with approved and controlled tools</t>
  </si>
  <si>
    <t>PR.MA-2: Remote maintenance of organizational assets is approved, logged, and performed in a manner that prevents unauthorized access</t>
  </si>
  <si>
    <t>PT</t>
  </si>
  <si>
    <t>Protective Technology</t>
  </si>
  <si>
    <t>Operational Security - Protect Assets</t>
  </si>
  <si>
    <t>2, 3, 8, 10, 11, 13</t>
  </si>
  <si>
    <t>CM</t>
  </si>
  <si>
    <t>PR.PT-1: Audit/log records are determined, documented, implemented, and reviewed in accordance with policy</t>
  </si>
  <si>
    <t>8</t>
  </si>
  <si>
    <t>PR.PT-2: Removable media is protected and its use restricted according to policy</t>
  </si>
  <si>
    <t>3, 10</t>
  </si>
  <si>
    <t>PR.PT-3: The principle of least functionality is incorporated by configuring systems to provide only essential capabilities</t>
  </si>
  <si>
    <t>2,13</t>
  </si>
  <si>
    <t>PR.PT-4: Communications and control networks are protected</t>
  </si>
  <si>
    <t>PR.PT-5: Mechanisms (e.g., failsafe, load balancing, hot swap) are implemented to achieve resilience requirements in normal and adverse situations</t>
  </si>
  <si>
    <t>AE</t>
  </si>
  <si>
    <t>Anomalies and Events</t>
  </si>
  <si>
    <t>Operational Security - Monitor, Analyze and Detect Events</t>
  </si>
  <si>
    <t>3, 8, 13</t>
  </si>
  <si>
    <t>SI</t>
  </si>
  <si>
    <t>DE.AE-1: A baseline of network operations and expected data flows for users and systems is established and managed</t>
  </si>
  <si>
    <t>DE.AE-2: Detected events are analyzed to understand attack targets and methods</t>
  </si>
  <si>
    <t>DE.AE-3: Event data are collected and correlated from multiple sources and sensors</t>
  </si>
  <si>
    <t>DE.AE-4: Impact of events is determined</t>
  </si>
  <si>
    <t>DE.AE-5: Incident alert thresholds are established</t>
  </si>
  <si>
    <t>Security Continuous Monitoring</t>
  </si>
  <si>
    <t>Operational Security - Security Continuous Monitoring</t>
  </si>
  <si>
    <t>1, 2, 7, 8, 9, 10, 13, 15</t>
  </si>
  <si>
    <t>DE.CM-1: The network is monitored to detect potential cybersecurity events</t>
  </si>
  <si>
    <t>8, 13</t>
  </si>
  <si>
    <t>DE.CM-2: The physical environment is monitored to detect potential cybersecurity events</t>
  </si>
  <si>
    <t>DE.CM-3: Personnel activity is monitored to detect potential cybersecurity events</t>
  </si>
  <si>
    <t>DE.CM-4: Malicious code is detected</t>
  </si>
  <si>
    <t>9, 10</t>
  </si>
  <si>
    <t>DE.CM-5: Unauthorized mobile code is detected</t>
  </si>
  <si>
    <t>DE.CM-6: External service provider activity is monitored to detect potential cybersecurity events</t>
  </si>
  <si>
    <t>DE.CM-7: Monitoring for unauthorized personnel, connections, devices, and software is performed</t>
  </si>
  <si>
    <t>1, 2, 9, 13</t>
  </si>
  <si>
    <t>DE.CM-8: Vulnerability scans are performed</t>
  </si>
  <si>
    <t>DP</t>
  </si>
  <si>
    <t>Detection Processes</t>
  </si>
  <si>
    <t>Operational Security - Detection Processes</t>
  </si>
  <si>
    <t>DE.DP-1: Roles and responsibilities for detection are well defined to ensure accountability</t>
  </si>
  <si>
    <t>DE.DP-2: Detection activities comply with all applicable requirements</t>
  </si>
  <si>
    <t>DE.DP-3: Detection processes are tested</t>
  </si>
  <si>
    <t>DE.DP-4: Event detection information is communicated</t>
  </si>
  <si>
    <t>DE.DP-5: Detection processes are continuously improved</t>
  </si>
  <si>
    <t>RP</t>
  </si>
  <si>
    <t>Response Planning</t>
  </si>
  <si>
    <t>Operational Security - Response Planning</t>
  </si>
  <si>
    <t>RS.RP-1: Response plan is executed during or after an incident</t>
  </si>
  <si>
    <t>CO</t>
  </si>
  <si>
    <t>Communications</t>
  </si>
  <si>
    <t>Operational Security - Communications</t>
  </si>
  <si>
    <t>RS.CO-1: Personnel know their roles and order of operations when a response is needed</t>
  </si>
  <si>
    <t>RS.CO-2: Incidents are reported consistent with established criteria</t>
  </si>
  <si>
    <t>RS.CO-3: Information is shared consistent with response plans</t>
  </si>
  <si>
    <t>RS.CO-4: Coordination with stakeholders occurs consistent with response plans</t>
  </si>
  <si>
    <t xml:space="preserve">RS.CO-5: Voluntary information sharing occurs with external stakeholders to achieve broader cybersecurity situational awareness </t>
  </si>
  <si>
    <t>AN</t>
  </si>
  <si>
    <t>Analysis</t>
  </si>
  <si>
    <t>Operational Security - Analysis</t>
  </si>
  <si>
    <t>3, 8, 16, 17</t>
  </si>
  <si>
    <t>RS.AN-1: Notifications from detection systems are investigated </t>
  </si>
  <si>
    <t>8, 16</t>
  </si>
  <si>
    <t>RS.AN-2: The impact of the incident is understood</t>
  </si>
  <si>
    <t>RS.AN-3: Forensics are performed</t>
  </si>
  <si>
    <t>RS.AN-4: Incidents are categorized consistent with response plans</t>
  </si>
  <si>
    <t>RS.AN-5: Processes are established to receive, analyze and respond to vulnerabilities disclosed to the organization from internal and external sources (e.g. internal testing, security bulletins, or security researchers)</t>
  </si>
  <si>
    <t>MI</t>
  </si>
  <si>
    <t>Mitigation</t>
  </si>
  <si>
    <t>Operational Security - Mitigation</t>
  </si>
  <si>
    <t>IR</t>
  </si>
  <si>
    <t>RS.MI-1: Incidents are contained</t>
  </si>
  <si>
    <t>RS.MI-2: Incidents are mitigated</t>
  </si>
  <si>
    <t>RS.MI-3: Newly identified vulnerabilities are mitigated or documented as accepted risks</t>
  </si>
  <si>
    <t>Exception Review</t>
  </si>
  <si>
    <t>IM-D</t>
  </si>
  <si>
    <t>Improvements</t>
  </si>
  <si>
    <t>Operational Security - Improvements</t>
  </si>
  <si>
    <t>RS.IM-1: Response plans incorporate lessons learned</t>
  </si>
  <si>
    <t>RS.IM-2: Response strategies are updated</t>
  </si>
  <si>
    <t>Recovery Planning</t>
  </si>
  <si>
    <t>Operational Security - Recovery Planning</t>
  </si>
  <si>
    <t>CP</t>
  </si>
  <si>
    <t>RC.RP-1: Recovery plan is executed during or after a cybersecurity incident</t>
  </si>
  <si>
    <t>IM-R</t>
  </si>
  <si>
    <t>RC.IM-1: Recovery plans incorporate lessons learned</t>
  </si>
  <si>
    <t>RC.IM-2: Recovery strategies are updated</t>
  </si>
  <si>
    <t>RC.CO-1: Public relations are managed</t>
  </si>
  <si>
    <t>RC.CO-2: Reputation is repaired after an incident</t>
  </si>
  <si>
    <t>RC.CO-3: Recovery activities are communicated to internal and external stakeholders as well as executive and management teams</t>
  </si>
  <si>
    <t>Proposed</t>
  </si>
  <si>
    <t>Funded</t>
  </si>
  <si>
    <t>Current State</t>
  </si>
  <si>
    <t>Progress/Focus Areas</t>
  </si>
  <si>
    <t>On Roadmap</t>
  </si>
  <si>
    <t>Unfunded</t>
  </si>
  <si>
    <t>Challenge Areas</t>
  </si>
  <si>
    <t>New Initiatives</t>
  </si>
  <si>
    <t>Process</t>
  </si>
  <si>
    <t>Value</t>
  </si>
  <si>
    <t>Improvement Process</t>
  </si>
  <si>
    <t>Likelihood</t>
  </si>
  <si>
    <t>Impact</t>
  </si>
  <si>
    <t>Risk Level</t>
  </si>
  <si>
    <t>9-10</t>
  </si>
  <si>
    <t>Very High</t>
  </si>
  <si>
    <t>Adversary is almost certain to initiate attack.
Accident or error is almost certain; occurs more than 100 times a year.
Almost certain to have adverse impacts.</t>
  </si>
  <si>
    <t>Multiple severe or catastrophic adverse effects on the organization.</t>
  </si>
  <si>
    <t>Event could be expected to have multiple severe or catastrophic adverse effects.</t>
  </si>
  <si>
    <t>7-8</t>
  </si>
  <si>
    <t>High</t>
  </si>
  <si>
    <t>Adversary is highly likely to initiate attack.
Accident or error is highly likely; occurs between 10-100 times a year.
Highly likely to have adverse impacts.</t>
  </si>
  <si>
    <t>Severe or catastrophic adverse effects on the organization.</t>
  </si>
  <si>
    <t>Event could be expected to have a severe or catastrophic adverse effect.</t>
  </si>
  <si>
    <t>4-6</t>
  </si>
  <si>
    <t>Moderate</t>
  </si>
  <si>
    <t>Adversary is somewhat likely to initiate attack.
Accident or error is somewhat likely to occur; between 1-10 times a year.
Somewhat likely to have adverse impacts.</t>
  </si>
  <si>
    <t>Serious adverse effects on the organization.</t>
  </si>
  <si>
    <t>Event could be expected to have a serious adverse effect.</t>
  </si>
  <si>
    <t>2-3</t>
  </si>
  <si>
    <t>Low</t>
  </si>
  <si>
    <t>Adversary is unlikely to initiate attack.
Accident or error is unlikely to occur; less than once a year, but more than once every 10.
Unlikely to have adverse impacts.</t>
  </si>
  <si>
    <t>Limited adverse effects on the organization.</t>
  </si>
  <si>
    <t>Event could be expected to have a limited adverse effect.</t>
  </si>
  <si>
    <t>0-1</t>
  </si>
  <si>
    <t>Very Low</t>
  </si>
  <si>
    <t>Adversary is highly unlikely to initiate attack.
Accident or error is highly unlikely to occur; less than once every 10 years.
Highly unlikely to have adverse impacts.</t>
  </si>
  <si>
    <t>Negligible adverse effects on the organization.</t>
  </si>
  <si>
    <t>Event could be expected to have a negligble adverse effect.</t>
  </si>
  <si>
    <t>Critical control or foundational to a critical control; lack of this control would have multiple severe or catastrophic adverse effects on the organization</t>
  </si>
  <si>
    <t>Very important or foundational to a very important control; lack of this control would have severe or catastrophic adverse effects on the organization</t>
  </si>
  <si>
    <t>Control is important or foundational to an important control; lack of this control would have serious adverse effects on the organization</t>
  </si>
  <si>
    <t>Control is of low importance or foundational to a low importance control; lack of this control would have limited adverse effects on the organization</t>
  </si>
  <si>
    <t>Control is not a priority nor a foundational control; lack of this control would have neglible adverse effects on the organization</t>
  </si>
  <si>
    <t>Information Security Risk-Aligned Framework</t>
  </si>
  <si>
    <t>Maturity Model</t>
  </si>
  <si>
    <t>Action Plan FY2016</t>
  </si>
  <si>
    <t>Action Plan FY2017</t>
  </si>
  <si>
    <t>Action Plan FY2018</t>
  </si>
  <si>
    <t>InfoSec Service Catalog</t>
  </si>
  <si>
    <t>Risk</t>
  </si>
  <si>
    <t>CSC Top 20</t>
  </si>
  <si>
    <t>FY-18 $</t>
  </si>
  <si>
    <t>FY-19 $</t>
  </si>
  <si>
    <t>FY-20 $</t>
  </si>
  <si>
    <t>NIST Pol.</t>
  </si>
  <si>
    <t>FY18-Q1</t>
  </si>
  <si>
    <t>FY18-Q2</t>
  </si>
  <si>
    <t>FY18-Q3</t>
  </si>
  <si>
    <t>FY18-Q4</t>
  </si>
  <si>
    <t>FY19-Q1</t>
  </si>
  <si>
    <t>FY19-Q2</t>
  </si>
  <si>
    <t>FY19-Q3</t>
  </si>
  <si>
    <t>FY19-Q4</t>
  </si>
  <si>
    <t>FY20-Q1</t>
  </si>
  <si>
    <t>FY20-Q2</t>
  </si>
  <si>
    <t>FY20-Q3</t>
  </si>
  <si>
    <t>FY20-Q4</t>
  </si>
  <si>
    <t>Identify</t>
  </si>
  <si>
    <t xml:space="preserve">     Ops. Sec. - Asset Management
     - Physical and Environmental</t>
  </si>
  <si>
    <t>4
7</t>
  </si>
  <si>
    <t>1,2</t>
  </si>
  <si>
    <t>$xxx
$xxx</t>
  </si>
  <si>
    <t>DI
DM</t>
  </si>
  <si>
    <t>Asset Strategy</t>
  </si>
  <si>
    <t>Review</t>
  </si>
  <si>
    <t>Project 7A</t>
  </si>
  <si>
    <t xml:space="preserve">     Governance - Regulatory, Legal, Compliance</t>
  </si>
  <si>
    <t>All</t>
  </si>
  <si>
    <t>-</t>
  </si>
  <si>
    <t>$xxx</t>
  </si>
  <si>
    <t>Metrics</t>
  </si>
  <si>
    <t>Risk Program</t>
  </si>
  <si>
    <r>
      <t xml:space="preserve">Governance
     </t>
    </r>
    <r>
      <rPr>
        <sz val="11"/>
        <color theme="1"/>
        <rFont val="Calibri"/>
        <family val="2"/>
        <scheme val="minor"/>
      </rPr>
      <t>- Security Information Management</t>
    </r>
  </si>
  <si>
    <t>AU
PL
PM</t>
  </si>
  <si>
    <t>Policy Dev.</t>
  </si>
  <si>
    <t>Policy Review</t>
  </si>
  <si>
    <t>Security and Risk Assessments</t>
  </si>
  <si>
    <t>5a</t>
  </si>
  <si>
    <t>Automate</t>
  </si>
  <si>
    <t>Dashboard</t>
  </si>
  <si>
    <t xml:space="preserve">     Governance - Risk Management</t>
  </si>
  <si>
    <t>5b</t>
  </si>
  <si>
    <t>Integration 1</t>
  </si>
  <si>
    <t>Integration 2</t>
  </si>
  <si>
    <t>Integration 3</t>
  </si>
  <si>
    <t>Vendor contract, Governance</t>
  </si>
  <si>
    <t>Protect</t>
  </si>
  <si>
    <t>Identity and Access Management (IAM)
     - IAM
     - SSO
     - NAC
     - RBAC</t>
  </si>
  <si>
    <t>2
3
6
9</t>
  </si>
  <si>
    <t>5, 9
11, 12
13, 14
15, 16</t>
  </si>
  <si>
    <r>
      <rPr>
        <b/>
        <sz val="11"/>
        <color rgb="FFC00000"/>
        <rFont val="Calibri"/>
        <family val="2"/>
        <scheme val="minor"/>
      </rPr>
      <t>$xxx</t>
    </r>
    <r>
      <rPr>
        <sz val="11"/>
        <color rgb="FFC00000"/>
        <rFont val="Calibri"/>
        <family val="2"/>
        <scheme val="minor"/>
      </rPr>
      <t xml:space="preserve">
</t>
    </r>
    <r>
      <rPr>
        <b/>
        <sz val="11"/>
        <color rgb="FFC00000"/>
        <rFont val="Calibri"/>
        <family val="2"/>
        <scheme val="minor"/>
      </rPr>
      <t>$xxx</t>
    </r>
    <r>
      <rPr>
        <sz val="11"/>
        <color rgb="FFC00000"/>
        <rFont val="Calibri"/>
        <family val="2"/>
        <scheme val="minor"/>
      </rPr>
      <t xml:space="preserve">
$xxx</t>
    </r>
    <r>
      <rPr>
        <sz val="11"/>
        <color theme="1"/>
        <rFont val="Calibri"/>
        <family val="2"/>
        <scheme val="minor"/>
      </rPr>
      <t xml:space="preserve">
</t>
    </r>
    <r>
      <rPr>
        <sz val="11"/>
        <color rgb="FF00B050"/>
        <rFont val="Calibri"/>
        <family val="2"/>
        <scheme val="minor"/>
      </rPr>
      <t>$xxx</t>
    </r>
  </si>
  <si>
    <t>AC
IA</t>
  </si>
  <si>
    <t>NAC</t>
  </si>
  <si>
    <t>SSO - Phase 0</t>
  </si>
  <si>
    <t>IAM</t>
  </si>
  <si>
    <t>SSO - Phase 3</t>
  </si>
  <si>
    <t>5,17</t>
  </si>
  <si>
    <t>AT
PS</t>
  </si>
  <si>
    <t>Alignment</t>
  </si>
  <si>
    <t>Security Architecture and Design (Life Cycle)</t>
  </si>
  <si>
    <t>Report</t>
  </si>
  <si>
    <t xml:space="preserve">     Governance - Proactive Protection - 
     - Policies, Standards, Guidelines
     - ITSM Process governance and maturity
     - Acquisition, Development and Maintenance
     - Application development life cycle</t>
  </si>
  <si>
    <t>3, 4
7, 9
10, 11
18, 19</t>
  </si>
  <si>
    <t>MP
PE
SA
SC</t>
  </si>
  <si>
    <t>Metrics (e-discovery)</t>
  </si>
  <si>
    <t>MDM</t>
  </si>
  <si>
    <t>IT Service Management - Automation</t>
  </si>
  <si>
    <t xml:space="preserve">     Operations Security - Asset Maintenance</t>
  </si>
  <si>
    <t>3 ,4
5, 11
12</t>
  </si>
  <si>
    <t>Full Asset Management</t>
  </si>
  <si>
    <t>Operations Security
     - Change Management
     - Information Management and Encryption</t>
  </si>
  <si>
    <t>5, 6
7, 8
11, 13
14, 16</t>
  </si>
  <si>
    <t>ITSM
Align</t>
  </si>
  <si>
    <t>Change Management</t>
  </si>
  <si>
    <t>Review Change Mgmt.</t>
  </si>
  <si>
    <t>Detect</t>
  </si>
  <si>
    <t xml:space="preserve">     Monitor, Alerts and Reports - SIEM-Vuln
           PCI-PII-PHI</t>
  </si>
  <si>
    <t>1b</t>
  </si>
  <si>
    <t>6, 9
12, 19</t>
  </si>
  <si>
    <t>Pen-Test</t>
  </si>
  <si>
    <t>External Pen-Test</t>
  </si>
  <si>
    <t>Monitor, Alerts and Reports</t>
  </si>
  <si>
    <t>1a</t>
  </si>
  <si>
    <t>4, 8
16, 19</t>
  </si>
  <si>
    <t>Expand 3</t>
  </si>
  <si>
    <t>Expand 4</t>
  </si>
  <si>
    <t>Expand 5</t>
  </si>
  <si>
    <t>Monitor, Alerts and Reports - DLP</t>
  </si>
  <si>
    <r>
      <t xml:space="preserve">$xxx
</t>
    </r>
    <r>
      <rPr>
        <sz val="11"/>
        <color rgb="FF00B050"/>
        <rFont val="Calibri"/>
        <family val="2"/>
        <scheme val="minor"/>
      </rPr>
      <t>$xxx</t>
    </r>
  </si>
  <si>
    <t>DLP Phase 2</t>
  </si>
  <si>
    <t>DLP Phase 3</t>
  </si>
  <si>
    <t>Respond</t>
  </si>
  <si>
    <t xml:space="preserve">     Gov. - Bus. Impact Analysis</t>
  </si>
  <si>
    <t>5c</t>
  </si>
  <si>
    <t>BIA - Phase 1</t>
  </si>
  <si>
    <t>BIA - Phase 3</t>
  </si>
  <si>
    <t xml:space="preserve">     Incident Response - Alignment</t>
  </si>
  <si>
    <t>8d</t>
  </si>
  <si>
    <t>Architecture</t>
  </si>
  <si>
    <t>Process Mapping</t>
  </si>
  <si>
    <t xml:space="preserve">     Incident Response - Risk</t>
  </si>
  <si>
    <t>8a</t>
  </si>
  <si>
    <t>6,19</t>
  </si>
  <si>
    <t>Risk Mapping</t>
  </si>
  <si>
    <t>Formal Review</t>
  </si>
  <si>
    <t>Incident Response</t>
  </si>
  <si>
    <t>8c</t>
  </si>
  <si>
    <t>4,19</t>
  </si>
  <si>
    <t>CIRT Test 1</t>
  </si>
  <si>
    <t>CIRT Full Test</t>
  </si>
  <si>
    <t>CIRT Test 3</t>
  </si>
  <si>
    <t xml:space="preserve">     Incident Response - Maturity</t>
  </si>
  <si>
    <t>8e</t>
  </si>
  <si>
    <t>19,20</t>
  </si>
  <si>
    <t>External Risk Assessment</t>
  </si>
  <si>
    <t>Remediate</t>
  </si>
  <si>
    <t>Recover</t>
  </si>
  <si>
    <t xml:space="preserve">     Ops. Security - Bus. Continuity</t>
  </si>
  <si>
    <t>DR Plan</t>
  </si>
  <si>
    <t>Test BC Plan</t>
  </si>
  <si>
    <t xml:space="preserve">     Ops. Security - Downtime Mgmt.</t>
  </si>
  <si>
    <t>8b</t>
  </si>
  <si>
    <t>Document</t>
  </si>
  <si>
    <t>Standardize Training</t>
  </si>
  <si>
    <t>Test Downtime Plan</t>
  </si>
  <si>
    <t xml:space="preserve">     Ops. Security - Svc. Alignment</t>
  </si>
  <si>
    <t>LMS Review</t>
  </si>
  <si>
    <t>Mid-year</t>
  </si>
  <si>
    <t>Maturity Roadmap FY2017</t>
  </si>
  <si>
    <t>CSC Top Twenty</t>
  </si>
  <si>
    <t>FY2018 $</t>
  </si>
  <si>
    <t>FY2019 $</t>
  </si>
  <si>
    <t>FY2020 $</t>
  </si>
  <si>
    <t>FY2021 $</t>
  </si>
  <si>
    <t>FY2022 $</t>
  </si>
  <si>
    <t>Action Plan FY2018-2019</t>
  </si>
  <si>
    <t>Action Plan FY2019-2020</t>
  </si>
  <si>
    <t>Action Plan FY2020-2021</t>
  </si>
  <si>
    <t>Action Plan FY2021-2022</t>
  </si>
  <si>
    <t>1, 2</t>
  </si>
  <si>
    <t>CMDB system, Cisco Prime</t>
  </si>
  <si>
    <t>Vulnerability Management Program Expansion
Vulnerability Management Passive Scan Implementation</t>
  </si>
  <si>
    <t>Network Access Control Evaluation</t>
  </si>
  <si>
    <t>Vulnerability Scanner, CMDB  system</t>
  </si>
  <si>
    <t>CASB Evaluation
Software Whitelising Evaluation</t>
  </si>
  <si>
    <t>Visio</t>
  </si>
  <si>
    <t>Map Data Flows</t>
  </si>
  <si>
    <t>(CASB)</t>
  </si>
  <si>
    <t>Review Asset Management Roles and Responsibilities</t>
  </si>
  <si>
    <t>Align with Organizational Mission</t>
  </si>
  <si>
    <t>Security Policy</t>
  </si>
  <si>
    <t>Review Roles and Responsibilities</t>
  </si>
  <si>
    <t>Security Policy, (Eramba GRC)</t>
  </si>
  <si>
    <t>Review Information Security Policies and Architecture</t>
  </si>
  <si>
    <t>Eramba GRC</t>
  </si>
  <si>
    <t>GRC Framework Evaluation and Project</t>
  </si>
  <si>
    <t>GRC Framework Project Phase 1 and Phase 2</t>
  </si>
  <si>
    <t>GRC Framework Project Phase 3 and Phase 4</t>
  </si>
  <si>
    <t>Review GRC Framework</t>
  </si>
  <si>
    <t>HIPAA and PCI Assessment</t>
  </si>
  <si>
    <t>3, 20</t>
  </si>
  <si>
    <t>Vulnerability Management  Expansion Project</t>
  </si>
  <si>
    <t>MS-ISAC Threat Inteligence</t>
  </si>
  <si>
    <t>Expand Threat Intelligence</t>
  </si>
  <si>
    <t>Evaluate MS-ISAC Threat Intelligence</t>
  </si>
  <si>
    <t>Cardholder Data Risk Assessments</t>
  </si>
  <si>
    <t>Risk Assessment Improvements</t>
  </si>
  <si>
    <t>Review Risk Process</t>
  </si>
  <si>
    <t>Review Tolerance</t>
  </si>
  <si>
    <t>SA</t>
  </si>
  <si>
    <t>Review Supply Chain Process</t>
  </si>
  <si>
    <t>Review Vendors</t>
  </si>
  <si>
    <t>5, 11-14, 16, 18</t>
  </si>
  <si>
    <t>Active Directory, ADFS, (IAM)</t>
  </si>
  <si>
    <t>Identity Access Management Evaluation</t>
  </si>
  <si>
    <t>Privleged Access Management Eval</t>
  </si>
  <si>
    <t>Identity Access Mgmt Project</t>
  </si>
  <si>
    <t>(VPN), (IAM), (MDM)</t>
  </si>
  <si>
    <t>Remote Access Expansion</t>
  </si>
  <si>
    <t>MDM Evaluation</t>
  </si>
  <si>
    <t>(PAM), (NAC)</t>
  </si>
  <si>
    <t>5, 14, 16, 18</t>
  </si>
  <si>
    <t>Review Active Directory</t>
  </si>
  <si>
    <t>Network Access Control Evaluation
Review Active Directory</t>
  </si>
  <si>
    <t>Firewall, Web Filter, (NAC)</t>
  </si>
  <si>
    <t>11, 12, 13, 14</t>
  </si>
  <si>
    <t>Web Content Filter Project</t>
  </si>
  <si>
    <t>Firewall Refresh Project</t>
  </si>
  <si>
    <t>5, 17</t>
  </si>
  <si>
    <t>User Awareness, (Phish Training)</t>
  </si>
  <si>
    <t>PCI Education
General Education</t>
  </si>
  <si>
    <t>Review Education Program</t>
  </si>
  <si>
    <t>1, 2, 13, 14</t>
  </si>
  <si>
    <t>SAN Encryption at rest
Workstation Certificates</t>
  </si>
  <si>
    <t>Data Classification Project</t>
  </si>
  <si>
    <t>TLS, Certificate Services</t>
  </si>
  <si>
    <t>13, 14</t>
  </si>
  <si>
    <t>Policy to encrypt all network connections (3yr compliance)</t>
  </si>
  <si>
    <t>Encourage compliance with 100% encryption policy</t>
  </si>
  <si>
    <t>Enforce 100% encryption policy</t>
  </si>
  <si>
    <t>Operational Monitoring, External Monitoring</t>
  </si>
  <si>
    <t>Data Loss Prevention, Digital Rights Management</t>
  </si>
  <si>
    <t>Data Loss Prevention Evaluation</t>
  </si>
  <si>
    <t>Tripwire</t>
  </si>
  <si>
    <t>Evaluate FIM solution</t>
  </si>
  <si>
    <t>5, 3, 7, 11, 19</t>
  </si>
  <si>
    <t>CIS Benchmarks, DISA STIGs</t>
  </si>
  <si>
    <t>5, 7, 11</t>
  </si>
  <si>
    <t>IT Change Control</t>
  </si>
  <si>
    <t>Backup/Restore solution</t>
  </si>
  <si>
    <t>Document Plan</t>
  </si>
  <si>
    <t>Review Plan</t>
  </si>
  <si>
    <t>Vulnerability Management, 3rd Party</t>
  </si>
  <si>
    <t>4, 12</t>
  </si>
  <si>
    <t>4, 6, 8, 11, 13, 14, 18</t>
  </si>
  <si>
    <t>Log Management, SIEM</t>
  </si>
  <si>
    <t>SIEM management/ rules
SIEM Tuning</t>
  </si>
  <si>
    <t>SIEM Tuning</t>
  </si>
  <si>
    <t>8, 13, 14</t>
  </si>
  <si>
    <t>(IAM)</t>
  </si>
  <si>
    <t>4, 14, 18</t>
  </si>
  <si>
    <t>(Vulnerability Management), (Network Analytics)</t>
  </si>
  <si>
    <t>Network Analytics</t>
  </si>
  <si>
    <t>'Log Management, SIEM</t>
  </si>
  <si>
    <t>JSA, (GrayLog)</t>
  </si>
  <si>
    <t>'(Vulnerability Management), (Network Analytics)</t>
  </si>
  <si>
    <t>Passive Scanner Pilot</t>
  </si>
  <si>
    <t>PVS</t>
  </si>
  <si>
    <t>(Network Analytics)</t>
  </si>
  <si>
    <t>Malware Protection</t>
  </si>
  <si>
    <t>8, 19</t>
  </si>
  <si>
    <t>Vulnerability Management</t>
  </si>
  <si>
    <t>Vulnerability Management Expansion</t>
  </si>
  <si>
    <t>Network Passive scanner
IPS/IDS Review</t>
  </si>
  <si>
    <t>IPS/IDS Review</t>
  </si>
  <si>
    <t>Network Passive scanner</t>
  </si>
  <si>
    <t>19</t>
  </si>
  <si>
    <t>Build IR Plan</t>
  </si>
  <si>
    <t>Review IR Plan</t>
  </si>
  <si>
    <t>Tabiletop IR</t>
  </si>
  <si>
    <t>3rd party vendor, MS-ISAC</t>
  </si>
  <si>
    <t>Perform forensic tests</t>
  </si>
  <si>
    <t>Exception review</t>
  </si>
  <si>
    <t>Update IR procedures</t>
  </si>
  <si>
    <t>COOP Project</t>
  </si>
  <si>
    <t>Rev. 11.0</t>
  </si>
  <si>
    <t>Progress Areas</t>
  </si>
  <si>
    <t>11, 15</t>
  </si>
  <si>
    <t xml:space="preserve">ID.SC-1: Cyber supply chain risk
management processes are identified,
established, assessed, managed, and agreed
to by organizational stakeholders
</t>
  </si>
  <si>
    <t>Source</t>
  </si>
  <si>
    <t>https://github.com/brianwifaneye/NIST-CSF</t>
  </si>
  <si>
    <t>Usage</t>
  </si>
  <si>
    <t>https://www.youtube.com/watch?v=hrdAhPtKpGE</t>
  </si>
  <si>
    <t>ID</t>
  </si>
  <si>
    <t>Govern</t>
  </si>
  <si>
    <t>PR</t>
  </si>
  <si>
    <t>DE</t>
  </si>
  <si>
    <t>RS</t>
  </si>
  <si>
    <t>RC</t>
  </si>
  <si>
    <t>GV.OC</t>
  </si>
  <si>
    <t>GV.RM</t>
  </si>
  <si>
    <t>GV.RR</t>
  </si>
  <si>
    <t>GV.PO</t>
  </si>
  <si>
    <t>GV.OV</t>
  </si>
  <si>
    <t>GV.SC</t>
  </si>
  <si>
    <t>Organization Context</t>
  </si>
  <si>
    <t>Risk Management Strategy</t>
  </si>
  <si>
    <t>Policy</t>
  </si>
  <si>
    <t>Oversight</t>
  </si>
  <si>
    <t>Roles, Responsibilities, and Authorities</t>
  </si>
  <si>
    <t>Cybersecurity Supply Chain Risk Management</t>
  </si>
  <si>
    <t>ID.IM</t>
  </si>
  <si>
    <t>Improvement</t>
  </si>
  <si>
    <t>PR.AA</t>
  </si>
  <si>
    <t>Identity Management, Authentication, and Access Control</t>
  </si>
  <si>
    <t>PR.AT</t>
  </si>
  <si>
    <t>PR.DS</t>
  </si>
  <si>
    <t>PR.PS</t>
  </si>
  <si>
    <t>Platform Security</t>
  </si>
  <si>
    <t>PR.IR</t>
  </si>
  <si>
    <t>Technology Infrastructure Resilience</t>
  </si>
  <si>
    <t>DE.CM</t>
  </si>
  <si>
    <t>Continuous Monitoring</t>
  </si>
  <si>
    <t>DE.AE</t>
  </si>
  <si>
    <t>Adverse Event Analysis</t>
  </si>
  <si>
    <t>RS.MA</t>
  </si>
  <si>
    <t>Incident Management</t>
  </si>
  <si>
    <t>RS.AN</t>
  </si>
  <si>
    <t>RS.CO</t>
  </si>
  <si>
    <t>Incident Response Reporting and Communication</t>
  </si>
  <si>
    <t>Incident Analysis</t>
  </si>
  <si>
    <t>RS.MI</t>
  </si>
  <si>
    <t>Incident Mitigation</t>
  </si>
  <si>
    <t>Incident Recovery Plan Execution</t>
  </si>
  <si>
    <t>Incident Recovery Communication</t>
  </si>
  <si>
    <t>RC.CO</t>
  </si>
  <si>
    <t>GV.OC-01</t>
  </si>
  <si>
    <t>GV.OC-02</t>
  </si>
  <si>
    <t>GV.OC-03</t>
  </si>
  <si>
    <t>GV.OC-04</t>
  </si>
  <si>
    <t>GV.OC-05</t>
  </si>
  <si>
    <t>GV.RM-01</t>
  </si>
  <si>
    <t>GV.RM-02</t>
  </si>
  <si>
    <t>GV.RM-03</t>
  </si>
  <si>
    <t>GV.RM-04</t>
  </si>
  <si>
    <t>GV.RM-05</t>
  </si>
  <si>
    <t>GV.RM-06</t>
  </si>
  <si>
    <t>GV.RM-07</t>
  </si>
  <si>
    <t>The organization’s cybersecurity risk management strategy, expectations, and policy are established, communicated, and monitored</t>
  </si>
  <si>
    <t>The circumstances — mission, stakeholder expectations, dependencies, and legal, regulatory, and contractual requirements — surrounding the organization’s cybersecurity risk management decisions are understood</t>
  </si>
  <si>
    <t>The organization’s priorities, constraints, risk
tolerance and appetite statements, and assumptions are established, communicated, and
used to support operational risk decisions</t>
  </si>
  <si>
    <t xml:space="preserve"> Risk management objectives are established and agreed to by organizational
stakeholders</t>
  </si>
  <si>
    <t xml:space="preserve"> Risk appetite and risk tolerance statements are established, communicated,
and maintained</t>
  </si>
  <si>
    <t>Cybersecurity risk management activities and outcomes are included in
enterprise risk management processes</t>
  </si>
  <si>
    <t>Strategic direction that describes appropriate risk response options is
established and communicated</t>
  </si>
  <si>
    <t>Lines of communication across the organization are established for
cybersecurity risks, including risks from suppliers and other third parties</t>
  </si>
  <si>
    <t>A standardized method for calculating, documenting, categorizing, and
prioritizing cybersecurity risks is established and communicated</t>
  </si>
  <si>
    <t>Strategic opportunities (i.e., positive risks) are characterized and are
included in organizational cybersecurity risk discussions</t>
  </si>
  <si>
    <t>Cybersecurity roles, responsibilities, and
authorities to foster accountability, performance assessment, and continuous improvement
are established and communicated</t>
  </si>
  <si>
    <t>GV.RR-01</t>
  </si>
  <si>
    <t>GV.RR-02</t>
  </si>
  <si>
    <t>GV.RR-03</t>
  </si>
  <si>
    <t>GV.RR-04</t>
  </si>
  <si>
    <t>Organizational leadership is responsible and accountable for cybersecurity
risk and fosters a culture that is risk-aware, ethical, and continually improving</t>
  </si>
  <si>
    <t>Roles, responsibilities, and authorities related to cybersecurity risk
management are established, communicated, understood, and enforced</t>
  </si>
  <si>
    <t>Adequate resources are allocated commensurate with the cybersecurity risk
strategy, roles, responsibilities, and policies</t>
  </si>
  <si>
    <t>Cybersecurity is included in human resources practices</t>
  </si>
  <si>
    <t>Organizational cybersecurity policy is established, communicated, and
enforced</t>
  </si>
  <si>
    <t>GV.PO-01</t>
  </si>
  <si>
    <t>GV.PO-02</t>
  </si>
  <si>
    <t>GV.OV-01</t>
  </si>
  <si>
    <t>GV.OV-02</t>
  </si>
  <si>
    <t>GV.SC-01</t>
  </si>
  <si>
    <t>GV.SC-02</t>
  </si>
  <si>
    <t>Policy for managing cybersecurity risks is established based on organizational
context, cybersecurity strategy, and priorities and is communicated and enforced</t>
  </si>
  <si>
    <t>Policy for managing cybersecurity risks is reviewed, updated, communicated, and enforced to reflect changes in requirements, threats, technology, and organizational mission</t>
  </si>
  <si>
    <t>Results of organization-wide cybersecurity risk management activities
and performance are used to inform, improve, and adjust the risk management strategy</t>
  </si>
  <si>
    <t>GV.OV-03</t>
  </si>
  <si>
    <t>Cybersecurity risk management strategy outcomes are reviewed to inform
and adjust strategy and direction</t>
  </si>
  <si>
    <t>The cybersecurity risk management strategy is reviewed and adjusted to
ensure coverage of organizational requirements and risks</t>
  </si>
  <si>
    <t xml:space="preserve"> Organizational cybersecurity risk management performance is evaluated and
reviewed for adjustments needed</t>
  </si>
  <si>
    <t>Cyber supply chain risk
management processes are identified, established, managed, monitored, and improved by
organizational stakeholders</t>
  </si>
  <si>
    <t>GV.SC-03</t>
  </si>
  <si>
    <t>GV.SC-04</t>
  </si>
  <si>
    <t>GV.SC-05</t>
  </si>
  <si>
    <t>GV.SC-06</t>
  </si>
  <si>
    <t>GV.SC-07</t>
  </si>
  <si>
    <t>GV.SC-08</t>
  </si>
  <si>
    <t>GV.SC-09</t>
  </si>
  <si>
    <t>GV.SC-10</t>
  </si>
  <si>
    <t>A cybersecurity supply chain risk management program, strategy, objectives,
policies, and processes are established and agreed to by organizational stakeholders</t>
  </si>
  <si>
    <t>Cybersecurity roles and responsibilities for suppliers, customers, and partners
are established, communicated, and coordinated internally and externally</t>
  </si>
  <si>
    <t>Cybersecurity supply chain risk management is integrated into cybersecurity
and enterprise risk management, risk assessment, and improvement processes</t>
  </si>
  <si>
    <t>Suppliers are known and prioritized by criticality</t>
  </si>
  <si>
    <t>Requirements to address cybersecurity risks in supply chains are established,
prioritized, and integrated into contracts and other types of agreements with suppliers
and other relevant third parties</t>
  </si>
  <si>
    <t>Planning and due diligence are performed to reduce risks before entering into
formal supplier or other third-party relationships</t>
  </si>
  <si>
    <t>The risks posed by a supplier, their products and services, and other third
parties are understood, recorded, prioritized, assessed, responded to, and monitored
over the course of the relationship</t>
  </si>
  <si>
    <t>Relevant suppliers and other third parties are included in incident planning,
response, and recovery activities</t>
  </si>
  <si>
    <t>Supply chain security practices are integrated into cybersecurity and
enterprise risk management programs, and their performance is monitored throughout
the technology product and service life cycle</t>
  </si>
  <si>
    <t>Cybersecurity supply chain risk management plans include provisions for
activities that occur after the conclusion of a partnership or service agreement</t>
  </si>
  <si>
    <t>The organization’s current cybersecurity risks are understood</t>
  </si>
  <si>
    <t>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</si>
  <si>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</si>
  <si>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ID.AM-01</t>
  </si>
  <si>
    <t>ID.AM-03</t>
  </si>
  <si>
    <t>ID.AM-02</t>
  </si>
  <si>
    <t>ID.AM-04</t>
  </si>
  <si>
    <t>ID.AM-05</t>
  </si>
  <si>
    <t>Inventories of hardware managed by the organization are maintained</t>
  </si>
  <si>
    <t>Inventories of software, services, and systems managed by the organization are maintained</t>
  </si>
  <si>
    <t>Representations of the organization’s authorized network communication and internal and external network data flows are maintained</t>
  </si>
  <si>
    <t>Inventories of services provided by suppliers are maintained</t>
  </si>
  <si>
    <t>Assets are prioritized based on classification, criticality, resources, and impact on the mission</t>
  </si>
  <si>
    <t>ID.AM-07</t>
  </si>
  <si>
    <t>ID.AM-08</t>
  </si>
  <si>
    <t>Inventories of data and corresponding metadata for designated data types are maintained</t>
  </si>
  <si>
    <t>Systems, hardware, software, services, and data are managed throughout their life cycles</t>
  </si>
  <si>
    <t>The cybersecurity risk to the organization, assets, and individuals is understood by the organization</t>
  </si>
  <si>
    <t>ID.RA-01</t>
  </si>
  <si>
    <t>ID.RA-02</t>
  </si>
  <si>
    <t>ID.RA-03</t>
  </si>
  <si>
    <t>ID.RA-04</t>
  </si>
  <si>
    <t>ID.RA-05</t>
  </si>
  <si>
    <t>ID.RA-06</t>
  </si>
  <si>
    <t>ID.RA-07</t>
  </si>
  <si>
    <t>ID.RA-08</t>
  </si>
  <si>
    <t>ID.RA-09</t>
  </si>
  <si>
    <t>ID.RA-10</t>
  </si>
  <si>
    <t>Vulnerabilities in assets are identified, validated, and recorded</t>
  </si>
  <si>
    <t>Cyber threat intelligence is received from information sharing forums and sources</t>
  </si>
  <si>
    <t>Internal and external threats to the organization are identified and recorded</t>
  </si>
  <si>
    <t>Potential impacts and likelihoods of threats exploiting vulnerabilities are identified and recorded</t>
  </si>
  <si>
    <t>Threats, vulnerabilities, likelihoods, and impacts are used to understand inherent risk and inform risk response prioritization</t>
  </si>
  <si>
    <t>Risk responses are chosen, prioritized, planned, tracked, and communicated</t>
  </si>
  <si>
    <t>Changes and exceptions are managed, assessed for risk impact, recorded, and tracked</t>
  </si>
  <si>
    <t>Processes for receiving, analyzing, and responding to vulnerability disclosures are established</t>
  </si>
  <si>
    <t>The authenticity and integrity of hardware and software are assessed prior to acquisition and use</t>
  </si>
  <si>
    <t>Critical suppliers are assessed prior to acquisition</t>
  </si>
  <si>
    <t>Improvements to organizational cybersecurity risk management processes, procedures and activities are identified across all CSF Functions</t>
  </si>
  <si>
    <t>ID.IM-01</t>
  </si>
  <si>
    <t>ID.IM-02</t>
  </si>
  <si>
    <t>ID.IM-03</t>
  </si>
  <si>
    <t>ID.IM-04</t>
  </si>
  <si>
    <t>Improvements are identified from evaluations</t>
  </si>
  <si>
    <t>Improvements are identified from security tests and exercises, including those done in coordination with suppliers and relevant third parties</t>
  </si>
  <si>
    <t>Improvements are identified from execution of operational processes, procedures, and activities</t>
  </si>
  <si>
    <t>Incident response plans and other cybersecurity plans that affect operations are established, communicated, maintained, and improved</t>
  </si>
  <si>
    <t>Safeguards to manage the organization’s cybersecurity risks are used</t>
  </si>
  <si>
    <t>Access to physical and logical assets is limited to authorized users, services, and hardware and managed commensurate with the assessed risk of unauthorized access</t>
  </si>
  <si>
    <t>PR.AA-01</t>
  </si>
  <si>
    <t>PR.AA-02</t>
  </si>
  <si>
    <t>PR.AA-03</t>
  </si>
  <si>
    <t>PR.AA-04</t>
  </si>
  <si>
    <t>PR.AA-05</t>
  </si>
  <si>
    <t>PR.AA-06</t>
  </si>
  <si>
    <t>Identities and credentials for authorized users, services, and hardware are managed by the organization</t>
  </si>
  <si>
    <t>Identities are proofed and bound to credentials based on the context of interactions</t>
  </si>
  <si>
    <t>Users, services, and hardware are authenticated</t>
  </si>
  <si>
    <t>Identity assertions are protected, conveyed, and verified</t>
  </si>
  <si>
    <t>Access permissions, entitlements, and authorizations are defined in a policy, managed, enforced, and reviewed, and incorporate the principles of least privilege and separation of duties</t>
  </si>
  <si>
    <t>Physical access to assets is managed, monitored, and enforced commensurate with risk</t>
  </si>
  <si>
    <t>The organization’s personnel are provided with cybersecurity awareness and training so that they can perform their cybersecurity-related tasks</t>
  </si>
  <si>
    <t>PR.AT-01</t>
  </si>
  <si>
    <t>PR.AT-02</t>
  </si>
  <si>
    <t>Personnel are provided with awareness and training so that they possess the knowledge and skills to perform general tasks with cybersecurity risks in mind</t>
  </si>
  <si>
    <t>Individuals in specialized roles are provided with awareness and training so that they possess the knowledge and skills to perform relevant tasks with cybersecurity risks in mind</t>
  </si>
  <si>
    <t>Data are managed consistent with the organization’s risk strategy to protect the confidentiality, integrity, and availability of information</t>
  </si>
  <si>
    <t>PR.DS-01</t>
  </si>
  <si>
    <t>PR.DS-02</t>
  </si>
  <si>
    <t>PR.DS-10</t>
  </si>
  <si>
    <t>PR.DS-11</t>
  </si>
  <si>
    <t>The confidentiality, integrity, and availability of data-at-rest are protected</t>
  </si>
  <si>
    <t>The confidentiality, integrity, and availability of data-in-transit are protected</t>
  </si>
  <si>
    <t>The confidentiality, integrity, and availability of data-in-use are protected</t>
  </si>
  <si>
    <t>Backups of data are created, protected, maintained, and tested</t>
  </si>
  <si>
    <t>The hardware, software (e.g., firmware, operating systems, applications), and services of physical and virtual platforms are managed consistent with the organization’s risk strategy to protect their confidentiality, integrity, and availability</t>
  </si>
  <si>
    <t>PR.PS-01</t>
  </si>
  <si>
    <t>PR.PS-05</t>
  </si>
  <si>
    <t>PR.PS-02</t>
  </si>
  <si>
    <t>PR.PS-03</t>
  </si>
  <si>
    <t>PR.PS-04</t>
  </si>
  <si>
    <t>PR.PS-06</t>
  </si>
  <si>
    <t>Configuration management practices are established and applied</t>
  </si>
  <si>
    <t>Software is maintained, replaced, and removed commensurate with risk</t>
  </si>
  <si>
    <t>Hardware is maintained, replaced, and removed commensurate with risk</t>
  </si>
  <si>
    <t>Log records are generated and made available for continuous monitoring</t>
  </si>
  <si>
    <t>Installation and execution of unauthorized software are prevented</t>
  </si>
  <si>
    <t>Secure software development practices are integrated, and their performance is monitored throughout the software development life cycle</t>
  </si>
  <si>
    <t>Security architectures are managed with the organization’s risk strategy to protect asset confidentiality, integrity, and availability, and organizational resilience</t>
  </si>
  <si>
    <t>PR.IR-01</t>
  </si>
  <si>
    <t>PR.IR-02</t>
  </si>
  <si>
    <t>PR.IR-03</t>
  </si>
  <si>
    <t>PR.IR-04</t>
  </si>
  <si>
    <t>Networks and environments are protected from unauthorized logical access and usage</t>
  </si>
  <si>
    <t>The organization’s technology assets are protected from environmental threats</t>
  </si>
  <si>
    <t>Mechanisms are implemented to achieve resilience requirements in normal and adverse situations</t>
  </si>
  <si>
    <t>Adequate resource capacity to ensure availability is maintained</t>
  </si>
  <si>
    <t>Possible cybersecurity attacks and compromises are found and analyzed</t>
  </si>
  <si>
    <t>DE.CM-01</t>
  </si>
  <si>
    <t>DE.CM-02</t>
  </si>
  <si>
    <t>DE.CM-03</t>
  </si>
  <si>
    <t>DE.CM-06</t>
  </si>
  <si>
    <t>DE.CM-09</t>
  </si>
  <si>
    <t>Networks and network services are monitored to find potentially adverse events</t>
  </si>
  <si>
    <t>The physical environment is monitored to find potentially adverse events</t>
  </si>
  <si>
    <t>Personnel activity and technology usage are monitored to find potentially adverse events</t>
  </si>
  <si>
    <t>External service provider activities and services are monitored to find potentially adverse events</t>
  </si>
  <si>
    <t>Computing hardware and software, runtime environments, and their data are monitored to find potentially adverse events</t>
  </si>
  <si>
    <t>Anomalies, indicators of compromise, and other potentially adverse events are analyzed to characterize the events and detect cybersecurity incidents</t>
  </si>
  <si>
    <t>DE.AE-02</t>
  </si>
  <si>
    <t>DE.AE-03</t>
  </si>
  <si>
    <t>DE.AE-04</t>
  </si>
  <si>
    <t>DE.AE-06</t>
  </si>
  <si>
    <t>Potentially adverse events are analyzed to better understand associated activities</t>
  </si>
  <si>
    <t>Information is correlated from multiple sources</t>
  </si>
  <si>
    <t>The estimated impact and scope of adverse events are understood</t>
  </si>
  <si>
    <t>Information on adverse events is provided to authorized staff and tools</t>
  </si>
  <si>
    <t>DE.AE-07</t>
  </si>
  <si>
    <t>DE.AE-08</t>
  </si>
  <si>
    <t>Cyber threat intelligence and other contextual information are integrated into the analysis</t>
  </si>
  <si>
    <t>Incidents are declared when adverse events meet the defined incident criteria</t>
  </si>
  <si>
    <t>Actions regarding a detected cybersecurity incident are taken</t>
  </si>
  <si>
    <t>Responses to detected cybersecurity incidents are managed</t>
  </si>
  <si>
    <t>RS.MA-01</t>
  </si>
  <si>
    <t>RS.MA-02</t>
  </si>
  <si>
    <t>RS.MA-03</t>
  </si>
  <si>
    <t>RS.MA-04</t>
  </si>
  <si>
    <t>RS.MA-05</t>
  </si>
  <si>
    <t>The incident response plan is executed in coordination with relevant third parties once an incident is declared</t>
  </si>
  <si>
    <t>Incident reports are triaged and validated</t>
  </si>
  <si>
    <t>Incidents are categorized and prioritized</t>
  </si>
  <si>
    <t>Incidents are escalated or elevated as needed</t>
  </si>
  <si>
    <t>The criteria for initiating incident recovery are applied</t>
  </si>
  <si>
    <t>Investigations are conducted to ensure effective response and support forensics and recovery activities</t>
  </si>
  <si>
    <t>RS.AN-03</t>
  </si>
  <si>
    <t>RS.CO-02</t>
  </si>
  <si>
    <t>RS.AN-06</t>
  </si>
  <si>
    <t>RS.AN-07</t>
  </si>
  <si>
    <t>RS.AN-08</t>
  </si>
  <si>
    <t>Actions performed during an investigation are recorded, and the records’ integrity and provenance are preserved</t>
  </si>
  <si>
    <t>Analysis is performed to establish what has taken place during an incident and the root cause of the incident</t>
  </si>
  <si>
    <t>Incident data and metadata are collected, and their integrity and provenance are preserved</t>
  </si>
  <si>
    <t>An incident’s magnitude is estimated and validated</t>
  </si>
  <si>
    <t>Response activities are coordinated with internal and external stakeholders as required by laws, regulations, or policies</t>
  </si>
  <si>
    <t>RS.CO-03</t>
  </si>
  <si>
    <t>RS.MI-01</t>
  </si>
  <si>
    <t>RS.MI-02</t>
  </si>
  <si>
    <t>Internal and external stakeholders are notified of incidents</t>
  </si>
  <si>
    <t>Information is shared with designated internal and external stakeholders</t>
  </si>
  <si>
    <t>Activities are performed to prevent expansion of an event and mitigate its effects</t>
  </si>
  <si>
    <t>RC.RP-01</t>
  </si>
  <si>
    <t>Incidents are contained</t>
  </si>
  <si>
    <t>Incidents are eradicated</t>
  </si>
  <si>
    <t>Assets and operations affected by a cybersecurity incident are restored</t>
  </si>
  <si>
    <t>Restoration activities are performed to ensure operational availability of systems and services affected by cybersecurity incidents</t>
  </si>
  <si>
    <t>The recovery portion of the incident response plan is executed once initiated from the incident response process</t>
  </si>
  <si>
    <t>Recovery actions are selected, scoped, prioritized, and performed</t>
  </si>
  <si>
    <t>The integrity of backups and other restoration assets is verified before using them for restoration</t>
  </si>
  <si>
    <t>Critical mission functions and cybersecurity risk management are considered to establish post-incident operational norms</t>
  </si>
  <si>
    <t>The integrity of restored assets is verified, systems and services are restored, and normal operating status is confirmed</t>
  </si>
  <si>
    <t>The end of incident recovery is declared based on criteria, and incident-related documentation is completed</t>
  </si>
  <si>
    <t>Restoration activities are coordinated with internal and external parties</t>
  </si>
  <si>
    <t>RC.CO-03</t>
  </si>
  <si>
    <t>RC.CO-04</t>
  </si>
  <si>
    <t>Recovery activities and progress in restoring operational capabilities are communicated to designated internal and external stakeholders</t>
  </si>
  <si>
    <t>Public updates on incident recovery are shared using approved methods and messaging</t>
  </si>
  <si>
    <t>CMurphy v1.0</t>
  </si>
  <si>
    <t>Category Identifier</t>
  </si>
  <si>
    <t>ID.RA</t>
  </si>
  <si>
    <t>RC.RP</t>
  </si>
  <si>
    <t>RC.RP-02</t>
  </si>
  <si>
    <t>RC.RP-03</t>
  </si>
  <si>
    <t>RC.RP-04</t>
  </si>
  <si>
    <t>RC.RP-05</t>
  </si>
  <si>
    <t>RC.RP-06</t>
  </si>
  <si>
    <t>Maturity Roadmap</t>
  </si>
  <si>
    <t>Action Plan FY2027-2028</t>
  </si>
  <si>
    <t>1
Partial</t>
  </si>
  <si>
    <t>2
Risk-Informed</t>
  </si>
  <si>
    <t>3
Repeatable</t>
  </si>
  <si>
    <t>4
Adaptive</t>
  </si>
  <si>
    <t>The organizational mission is understood and informs cybersecurity risk management</t>
  </si>
  <si>
    <t>Internal and external stakeholders are understood, and their needs and expectations regarding cybersecurity risk management are understood and considered</t>
  </si>
  <si>
    <t>Legal, regulatory, and contractual requirements regarding cybersecurity — including privacy and civil liberties obligations — are understood and managed</t>
  </si>
  <si>
    <t>Critical objectives, capabilities, and services that external stakeholders depend on or expect from the organization are understood and communicated</t>
  </si>
  <si>
    <t>Outcomes, capabilities, and services that the organization depends on are understood and communicated</t>
  </si>
  <si>
    <t>FY2028 $</t>
  </si>
  <si>
    <t>Action Plan FY2028-2029</t>
  </si>
  <si>
    <t>Organisation Service Catalog</t>
  </si>
  <si>
    <t>Yellow</t>
  </si>
  <si>
    <t>Green</t>
  </si>
  <si>
    <t>&lt; 10%</t>
  </si>
  <si>
    <t>&gt;0</t>
  </si>
  <si>
    <t>CMM 1.1</t>
  </si>
  <si>
    <t>20% - 30%</t>
  </si>
  <si>
    <t>40%-50%</t>
  </si>
  <si>
    <t>60% - 70%</t>
  </si>
  <si>
    <t>80% - 90%</t>
  </si>
  <si>
    <t>&gt; 80%</t>
  </si>
  <si>
    <t>&gt; 30%</t>
  </si>
  <si>
    <t>&gt; 50%</t>
  </si>
  <si>
    <t>&gt;70 %</t>
  </si>
  <si>
    <t>CMM 2.0</t>
  </si>
  <si>
    <t>Maturity</t>
  </si>
  <si>
    <t>Initial</t>
  </si>
  <si>
    <t>Managed</t>
  </si>
  <si>
    <t>Risk Informed</t>
  </si>
  <si>
    <t>Adaptive</t>
  </si>
  <si>
    <t>Definition</t>
  </si>
  <si>
    <t>Motivate people to overcome problems and just "get the job done"</t>
  </si>
  <si>
    <t>Build disciplined work unit management to stabilize work and control commitments</t>
  </si>
  <si>
    <t>Develop standard processes, measures, and training for product and service offerings</t>
  </si>
  <si>
    <t>Manage processand results quantitatively and exploitbenefits of standardization</t>
  </si>
  <si>
    <t>Implement comtinuous proactive improvements to achieve business goals</t>
  </si>
  <si>
    <t>Limited Awareness</t>
  </si>
  <si>
    <t>Approved Process and Prioritization</t>
  </si>
  <si>
    <t>Regular formalized coordination</t>
  </si>
  <si>
    <t>Active risk management</t>
  </si>
  <si>
    <t>Optimizing</t>
  </si>
  <si>
    <t>&gt;80%</t>
  </si>
  <si>
    <t>&lt;20%</t>
  </si>
  <si>
    <t>20% - 40%</t>
  </si>
  <si>
    <t>50% - 70%</t>
  </si>
  <si>
    <t>Example</t>
  </si>
  <si>
    <t>Score</t>
  </si>
  <si>
    <t>&gt;20%</t>
  </si>
  <si>
    <t>&gt;50%</t>
  </si>
  <si>
    <t>*Please note NIST CSF 2.0 Control ID Numbering is non-sequential</t>
  </si>
  <si>
    <t>CSF Control ID*</t>
  </si>
  <si>
    <t>*Note this is a baseline assessment for the new NIST CSF 2.0</t>
  </si>
  <si>
    <t>June 2024*</t>
  </si>
  <si>
    <t>Overall NIST CSF 2.0 Assessment Tier</t>
  </si>
  <si>
    <t>Tier</t>
  </si>
  <si>
    <t>NIST CSF TIER</t>
  </si>
  <si>
    <t>NIST CSF v2.0</t>
  </si>
  <si>
    <t>June 2024</t>
  </si>
  <si>
    <t>NIST CSF 2.0 - Information Security Risk-Aligned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</si>
</sst>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Red]#,##0"/>
    <numFmt numFmtId="165" formatCode="0.0"/>
    <numFmt numFmtId="166" formatCode="0.0%"/>
  </numFmts>
  <fonts count="28"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6"/>
      <color theme="0"/>
      <name val="Calibri"/>
      <family val="2"/>
      <scheme val="minor"/>
    </font>
    <font>
      <u/>
      <sz val="11"/>
      <color theme="10"/>
      <name val="Calibri"/>
      <family val="2"/>
      <scheme val="minor"/>
    </font>
    <font>
      <sz val="11"/>
      <name val="Calibri"/>
      <family val="2"/>
      <scheme val="minor"/>
    </font>
    <font>
      <sz val="11"/>
      <color rgb="FF00B050"/>
      <name val="Calibri"/>
      <family val="2"/>
      <scheme val="minor"/>
    </font>
    <font>
      <sz val="10"/>
      <color theme="1"/>
      <name val="Calibri"/>
      <family val="2"/>
      <scheme val="minor"/>
    </font>
    <font>
      <sz val="10"/>
      <name val="Calibri"/>
      <family val="2"/>
      <scheme val="minor"/>
    </font>
    <font>
      <b/>
      <sz val="11"/>
      <name val="Calibri"/>
      <family val="2"/>
      <scheme val="minor"/>
    </font>
    <font>
      <b/>
      <sz val="16"/>
      <name val="Calibri"/>
      <family val="2"/>
      <scheme val="minor"/>
    </font>
    <font>
      <b/>
      <sz val="10"/>
      <color theme="1"/>
      <name val="Calibri"/>
      <family val="2"/>
      <scheme val="minor"/>
    </font>
    <font>
      <sz val="14"/>
      <color theme="1"/>
      <name val="Calibri"/>
      <family val="2"/>
      <scheme val="minor"/>
    </font>
    <font>
      <b/>
      <sz val="14"/>
      <color theme="1"/>
      <name val="Calibri"/>
      <family val="2"/>
      <scheme val="minor"/>
    </font>
    <font>
      <sz val="14"/>
      <name val="Calibri"/>
      <family val="2"/>
      <scheme val="minor"/>
    </font>
    <font>
      <sz val="11"/>
      <color rgb="FFFF0000"/>
      <name val="Calibri"/>
      <family val="2"/>
      <scheme val="minor"/>
    </font>
    <font>
      <b/>
      <sz val="12"/>
      <color theme="0"/>
      <name val="Calibri"/>
      <family val="2"/>
      <scheme val="minor"/>
    </font>
    <font>
      <b/>
      <sz val="11"/>
      <color rgb="FFC00000"/>
      <name val="Calibri"/>
      <family val="2"/>
      <scheme val="minor"/>
    </font>
    <font>
      <sz val="11"/>
      <color rgb="FFC00000"/>
      <name val="Calibri"/>
      <family val="2"/>
      <scheme val="minor"/>
    </font>
    <font>
      <b/>
      <sz val="11"/>
      <color theme="8" tint="-0.499984740745262"/>
      <name val="Calibri"/>
      <family val="2"/>
      <scheme val="minor"/>
    </font>
    <font>
      <sz val="11"/>
      <color theme="9"/>
      <name val="Calibri"/>
      <family val="2"/>
      <scheme val="minor"/>
    </font>
    <font>
      <i/>
      <sz val="10"/>
      <color rgb="FF000000"/>
      <name val="Century Gothic"/>
      <family val="2"/>
    </font>
    <font>
      <b/>
      <sz val="14"/>
      <name val="Calibri"/>
      <family val="2"/>
      <scheme val="minor"/>
    </font>
    <font>
      <sz val="8"/>
      <name val="Calibri"/>
      <family val="2"/>
      <scheme val="minor"/>
    </font>
    <font>
      <sz val="14"/>
      <color theme="0"/>
      <name val="Calibri"/>
      <family val="2"/>
      <scheme val="minor"/>
    </font>
    <font>
      <i/>
      <sz val="11"/>
      <color theme="1"/>
      <name val="Calibri"/>
      <family val="2"/>
      <scheme val="minor"/>
    </font>
    <font>
      <b/>
      <sz val="14"/>
      <color theme="0"/>
      <name val="Calibri"/>
      <family val="2"/>
      <scheme val="minor"/>
    </font>
  </fonts>
  <fills count="22">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theme="3"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7030A0"/>
        <bgColor indexed="64"/>
      </patternFill>
    </fill>
    <fill>
      <patternFill patternType="solid">
        <fgColor rgb="FFBFBFBF"/>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2" tint="-0.499984740745262"/>
        <bgColor indexed="64"/>
      </patternFill>
    </fill>
  </fills>
  <borders count="11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dotted">
        <color theme="0" tint="-0.14996795556505021"/>
      </top>
      <bottom style="dotted">
        <color theme="0" tint="-0.14996795556505021"/>
      </bottom>
      <diagonal/>
    </border>
    <border>
      <left style="thin">
        <color auto="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top style="dotted">
        <color theme="0" tint="-0.14996795556505021"/>
      </top>
      <bottom style="dotted">
        <color theme="0" tint="-0.14996795556505021"/>
      </bottom>
      <diagonal/>
    </border>
    <border>
      <left style="thin">
        <color auto="1"/>
      </left>
      <right style="thin">
        <color auto="1"/>
      </right>
      <top style="dotted">
        <color theme="0" tint="-0.14996795556505021"/>
      </top>
      <bottom style="dotted">
        <color theme="0" tint="-0.14996795556505021"/>
      </bottom>
      <diagonal/>
    </border>
    <border>
      <left style="thin">
        <color auto="1"/>
      </left>
      <right style="dotted">
        <color theme="0" tint="-0.14996795556505021"/>
      </right>
      <top style="thin">
        <color auto="1"/>
      </top>
      <bottom style="dotted">
        <color theme="0" tint="-0.14996795556505021"/>
      </bottom>
      <diagonal/>
    </border>
    <border>
      <left style="dotted">
        <color theme="0" tint="-0.14996795556505021"/>
      </left>
      <right style="dotted">
        <color theme="0" tint="-0.14996795556505021"/>
      </right>
      <top style="thin">
        <color auto="1"/>
      </top>
      <bottom style="dotted">
        <color theme="0" tint="-0.14996795556505021"/>
      </bottom>
      <diagonal/>
    </border>
    <border>
      <left style="dotted">
        <color theme="0" tint="-0.14996795556505021"/>
      </left>
      <right style="thin">
        <color auto="1"/>
      </right>
      <top style="thin">
        <color auto="1"/>
      </top>
      <bottom style="dotted">
        <color theme="0" tint="-0.14996795556505021"/>
      </bottom>
      <diagonal/>
    </border>
    <border>
      <left style="dotted">
        <color theme="0" tint="-0.14996795556505021"/>
      </left>
      <right style="thin">
        <color auto="1"/>
      </right>
      <top style="dotted">
        <color theme="0" tint="-0.14996795556505021"/>
      </top>
      <bottom style="dotted">
        <color theme="0" tint="-0.14996795556505021"/>
      </bottom>
      <diagonal/>
    </border>
    <border>
      <left style="thin">
        <color auto="1"/>
      </left>
      <right style="dotted">
        <color theme="0" tint="-0.14996795556505021"/>
      </right>
      <top style="dotted">
        <color theme="0" tint="-0.14996795556505021"/>
      </top>
      <bottom style="thin">
        <color auto="1"/>
      </bottom>
      <diagonal/>
    </border>
    <border>
      <left style="dotted">
        <color theme="0" tint="-0.14996795556505021"/>
      </left>
      <right style="dotted">
        <color theme="0" tint="-0.14996795556505021"/>
      </right>
      <top style="dotted">
        <color theme="0" tint="-0.14996795556505021"/>
      </top>
      <bottom style="thin">
        <color auto="1"/>
      </bottom>
      <diagonal/>
    </border>
    <border>
      <left style="dotted">
        <color theme="0" tint="-0.14996795556505021"/>
      </left>
      <right style="thin">
        <color auto="1"/>
      </right>
      <top style="dotted">
        <color theme="0" tint="-0.14996795556505021"/>
      </top>
      <bottom style="thin">
        <color auto="1"/>
      </bottom>
      <diagonal/>
    </border>
    <border>
      <left style="thin">
        <color auto="1"/>
      </left>
      <right style="dotted">
        <color theme="0" tint="-0.14996795556505021"/>
      </right>
      <top style="dotted">
        <color theme="0" tint="-0.14996795556505021"/>
      </top>
      <bottom/>
      <diagonal/>
    </border>
    <border>
      <left style="dotted">
        <color theme="0" tint="-0.14996795556505021"/>
      </left>
      <right style="dotted">
        <color theme="0" tint="-0.14996795556505021"/>
      </right>
      <top style="dotted">
        <color theme="0" tint="-0.14996795556505021"/>
      </top>
      <bottom/>
      <diagonal/>
    </border>
    <border>
      <left style="dotted">
        <color theme="0" tint="-0.14996795556505021"/>
      </left>
      <right style="thin">
        <color auto="1"/>
      </right>
      <top style="dotted">
        <color theme="0" tint="-0.14996795556505021"/>
      </top>
      <bottom/>
      <diagonal/>
    </border>
    <border>
      <left/>
      <right style="thin">
        <color auto="1"/>
      </right>
      <top style="dotted">
        <color theme="0" tint="-0.14996795556505021"/>
      </top>
      <bottom style="dotted">
        <color theme="0" tint="-0.14996795556505021"/>
      </bottom>
      <diagonal/>
    </border>
    <border>
      <left style="thin">
        <color auto="1"/>
      </left>
      <right/>
      <top style="thin">
        <color auto="1"/>
      </top>
      <bottom style="dotted">
        <color theme="0" tint="-0.14996795556505021"/>
      </bottom>
      <diagonal/>
    </border>
    <border>
      <left style="thin">
        <color auto="1"/>
      </left>
      <right/>
      <top style="dotted">
        <color theme="0" tint="-0.14996795556505021"/>
      </top>
      <bottom style="thin">
        <color auto="1"/>
      </bottom>
      <diagonal/>
    </border>
    <border>
      <left style="thin">
        <color auto="1"/>
      </left>
      <right style="thin">
        <color auto="1"/>
      </right>
      <top style="thin">
        <color auto="1"/>
      </top>
      <bottom style="dotted">
        <color theme="0" tint="-0.14996795556505021"/>
      </bottom>
      <diagonal/>
    </border>
    <border>
      <left style="thin">
        <color auto="1"/>
      </left>
      <right style="thin">
        <color auto="1"/>
      </right>
      <top style="dotted">
        <color theme="0" tint="-0.14996795556505021"/>
      </top>
      <bottom style="thin">
        <color auto="1"/>
      </bottom>
      <diagonal/>
    </border>
    <border>
      <left style="dotted">
        <color theme="0" tint="-0.14996795556505021"/>
      </left>
      <right/>
      <top style="thin">
        <color auto="1"/>
      </top>
      <bottom style="dotted">
        <color theme="0" tint="-0.14996795556505021"/>
      </bottom>
      <diagonal/>
    </border>
    <border>
      <left style="dotted">
        <color theme="0" tint="-0.14996795556505021"/>
      </left>
      <right/>
      <top style="dotted">
        <color theme="0" tint="-0.14996795556505021"/>
      </top>
      <bottom/>
      <diagonal/>
    </border>
    <border>
      <left style="dotted">
        <color theme="0" tint="-0.14996795556505021"/>
      </left>
      <right/>
      <top style="dotted">
        <color theme="0" tint="-0.14996795556505021"/>
      </top>
      <bottom style="thin">
        <color auto="1"/>
      </bottom>
      <diagonal/>
    </border>
    <border>
      <left style="thin">
        <color auto="1"/>
      </left>
      <right style="thin">
        <color auto="1"/>
      </right>
      <top style="dotted">
        <color theme="0" tint="-0.14996795556505021"/>
      </top>
      <bottom/>
      <diagonal/>
    </border>
    <border>
      <left style="thin">
        <color auto="1"/>
      </left>
      <right/>
      <top style="thin">
        <color auto="1"/>
      </top>
      <bottom style="dotted">
        <color theme="2"/>
      </bottom>
      <diagonal/>
    </border>
    <border>
      <left style="thin">
        <color auto="1"/>
      </left>
      <right/>
      <top style="dotted">
        <color theme="2"/>
      </top>
      <bottom style="dotted">
        <color theme="0" tint="-0.14993743705557422"/>
      </bottom>
      <diagonal/>
    </border>
    <border>
      <left style="thin">
        <color auto="1"/>
      </left>
      <right/>
      <top style="dotted">
        <color theme="0" tint="-0.14993743705557422"/>
      </top>
      <bottom style="dotted">
        <color theme="0" tint="-0.14993743705557422"/>
      </bottom>
      <diagonal/>
    </border>
    <border>
      <left style="dotted">
        <color theme="0" tint="-0.14993743705557422"/>
      </left>
      <right/>
      <top style="dotted">
        <color theme="0" tint="-0.14993743705557422"/>
      </top>
      <bottom style="dotted">
        <color theme="0" tint="-0.14993743705557422"/>
      </bottom>
      <diagonal/>
    </border>
    <border>
      <left style="dotted">
        <color theme="0" tint="-0.14993743705557422"/>
      </left>
      <right/>
      <top style="thin">
        <color auto="1"/>
      </top>
      <bottom style="dotted">
        <color theme="0" tint="-0.14993743705557422"/>
      </bottom>
      <diagonal/>
    </border>
    <border>
      <left style="thin">
        <color auto="1"/>
      </left>
      <right/>
      <top style="dotted">
        <color theme="0" tint="-0.14993743705557422"/>
      </top>
      <bottom style="thin">
        <color auto="1"/>
      </bottom>
      <diagonal/>
    </border>
    <border>
      <left style="dotted">
        <color theme="0" tint="-0.14993743705557422"/>
      </left>
      <right/>
      <top style="dotted">
        <color theme="0" tint="-0.14993743705557422"/>
      </top>
      <bottom style="thin">
        <color auto="1"/>
      </bottom>
      <diagonal/>
    </border>
    <border>
      <left style="dotted">
        <color theme="0" tint="-0.14993743705557422"/>
      </left>
      <right/>
      <top style="dotted">
        <color theme="0" tint="-0.14993743705557422"/>
      </top>
      <bottom/>
      <diagonal/>
    </border>
    <border>
      <left style="thin">
        <color auto="1"/>
      </left>
      <right/>
      <top style="thin">
        <color auto="1"/>
      </top>
      <bottom style="dotted">
        <color theme="0" tint="-0.14993743705557422"/>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auto="1"/>
      </left>
      <right/>
      <top style="dotted">
        <color theme="0" tint="-0.14996795556505021"/>
      </top>
      <bottom/>
      <diagonal/>
    </border>
    <border>
      <left style="thin">
        <color auto="1"/>
      </left>
      <right/>
      <top style="dotted">
        <color theme="0" tint="-0.14993743705557422"/>
      </top>
      <bottom/>
      <diagonal/>
    </border>
    <border>
      <left/>
      <right/>
      <top style="dotted">
        <color theme="0" tint="-0.14993743705557422"/>
      </top>
      <bottom/>
      <diagonal/>
    </border>
    <border>
      <left style="thin">
        <color auto="1"/>
      </left>
      <right style="thin">
        <color auto="1"/>
      </right>
      <top style="hair">
        <color theme="0" tint="-0.24994659260841701"/>
      </top>
      <bottom style="thin">
        <color auto="1"/>
      </bottom>
      <diagonal/>
    </border>
    <border>
      <left style="thin">
        <color auto="1"/>
      </left>
      <right style="dotted">
        <color theme="0" tint="-0.14996795556505021"/>
      </right>
      <top style="hair">
        <color theme="0" tint="-0.24994659260841701"/>
      </top>
      <bottom style="thin">
        <color auto="1"/>
      </bottom>
      <diagonal/>
    </border>
    <border>
      <left style="dotted">
        <color theme="0" tint="-0.14996795556505021"/>
      </left>
      <right style="dotted">
        <color theme="0" tint="-0.14996795556505021"/>
      </right>
      <top style="hair">
        <color theme="0" tint="-0.24994659260841701"/>
      </top>
      <bottom style="thin">
        <color auto="1"/>
      </bottom>
      <diagonal/>
    </border>
    <border>
      <left style="thin">
        <color auto="1"/>
      </left>
      <right style="thin">
        <color auto="1"/>
      </right>
      <top style="hair">
        <color theme="0" tint="-0.24994659260841701"/>
      </top>
      <bottom/>
      <diagonal/>
    </border>
    <border>
      <left style="dotted">
        <color theme="0" tint="-0.14996795556505021"/>
      </left>
      <right/>
      <top style="hair">
        <color theme="0" tint="-0.24994659260841701"/>
      </top>
      <bottom style="thin">
        <color auto="1"/>
      </bottom>
      <diagonal/>
    </border>
    <border>
      <left style="thin">
        <color auto="1"/>
      </left>
      <right/>
      <top style="hair">
        <color theme="0" tint="-0.24994659260841701"/>
      </top>
      <bottom/>
      <diagonal/>
    </border>
    <border>
      <left style="thin">
        <color auto="1"/>
      </left>
      <right/>
      <top style="hair">
        <color theme="0" tint="-0.24994659260841701"/>
      </top>
      <bottom style="thin">
        <color auto="1"/>
      </bottom>
      <diagonal/>
    </border>
    <border>
      <left style="dotted">
        <color theme="0" tint="-0.14993743705557422"/>
      </left>
      <right/>
      <top style="hair">
        <color theme="0" tint="-0.24994659260841701"/>
      </top>
      <bottom style="thin">
        <color auto="1"/>
      </bottom>
      <diagonal/>
    </border>
    <border>
      <left style="dotted">
        <color theme="0" tint="-0.14993743705557422"/>
      </left>
      <right style="thin">
        <color auto="1"/>
      </right>
      <top style="hair">
        <color theme="0" tint="-0.24994659260841701"/>
      </top>
      <bottom style="thin">
        <color auto="1"/>
      </bottom>
      <diagonal/>
    </border>
    <border>
      <left style="thin">
        <color auto="1"/>
      </left>
      <right style="hair">
        <color theme="0" tint="-0.24994659260841701"/>
      </right>
      <top style="dotted">
        <color theme="0" tint="-0.14993743705557422"/>
      </top>
      <bottom style="dotted">
        <color theme="0" tint="-0.14993743705557422"/>
      </bottom>
      <diagonal/>
    </border>
    <border>
      <left style="hair">
        <color theme="0" tint="-0.24994659260841701"/>
      </left>
      <right style="hair">
        <color theme="0" tint="-0.24994659260841701"/>
      </right>
      <top style="dotted">
        <color theme="0" tint="-0.14993743705557422"/>
      </top>
      <bottom style="dotted">
        <color theme="0" tint="-0.14993743705557422"/>
      </bottom>
      <diagonal/>
    </border>
    <border>
      <left style="hair">
        <color theme="0" tint="-0.24994659260841701"/>
      </left>
      <right style="thin">
        <color auto="1"/>
      </right>
      <top style="dotted">
        <color theme="0" tint="-0.14993743705557422"/>
      </top>
      <bottom style="dotted">
        <color theme="0" tint="-0.14993743705557422"/>
      </bottom>
      <diagonal/>
    </border>
    <border>
      <left style="hair">
        <color theme="0" tint="-0.24994659260841701"/>
      </left>
      <right style="dotted">
        <color theme="0" tint="-0.14993743705557422"/>
      </right>
      <top style="dotted">
        <color theme="0" tint="-0.14993743705557422"/>
      </top>
      <bottom style="dotted">
        <color theme="0" tint="-0.14993743705557422"/>
      </bottom>
      <diagonal/>
    </border>
    <border>
      <left style="thin">
        <color indexed="64"/>
      </left>
      <right style="thin">
        <color indexed="64"/>
      </right>
      <top style="hair">
        <color theme="2"/>
      </top>
      <bottom style="thin">
        <color indexed="64"/>
      </bottom>
      <diagonal/>
    </border>
    <border>
      <left style="thin">
        <color auto="1"/>
      </left>
      <right style="dotted">
        <color theme="0" tint="-0.14996795556505021"/>
      </right>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style="dotted">
        <color theme="0" tint="-0.14996795556505021"/>
      </left>
      <right style="thin">
        <color auto="1"/>
      </right>
      <top/>
      <bottom style="dotted">
        <color theme="0" tint="-0.14996795556505021"/>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dotted">
        <color theme="0" tint="-0.14996795556505021"/>
      </left>
      <right/>
      <top/>
      <bottom style="dotted">
        <color theme="0" tint="-0.14996795556505021"/>
      </bottom>
      <diagonal/>
    </border>
    <border>
      <left/>
      <right style="thin">
        <color auto="1"/>
      </right>
      <top style="thin">
        <color auto="1"/>
      </top>
      <bottom style="dotted">
        <color theme="0" tint="-0.14996795556505021"/>
      </bottom>
      <diagonal/>
    </border>
    <border>
      <left style="thin">
        <color auto="1"/>
      </left>
      <right/>
      <top/>
      <bottom style="dotted">
        <color theme="2"/>
      </bottom>
      <diagonal/>
    </border>
    <border>
      <left/>
      <right style="hair">
        <color indexed="64"/>
      </right>
      <top style="hair">
        <color indexed="64"/>
      </top>
      <bottom/>
      <diagonal/>
    </border>
    <border>
      <left/>
      <right style="hair">
        <color indexed="64"/>
      </right>
      <top/>
      <bottom style="hair">
        <color indexed="64"/>
      </bottom>
      <diagonal/>
    </border>
    <border>
      <left style="dotted">
        <color auto="1"/>
      </left>
      <right style="dotted">
        <color auto="1"/>
      </right>
      <top style="dotted">
        <color auto="1"/>
      </top>
      <bottom style="dotted">
        <color auto="1"/>
      </bottom>
      <diagonal/>
    </border>
    <border>
      <left/>
      <right/>
      <top style="thin">
        <color auto="1"/>
      </top>
      <bottom style="dotted">
        <color theme="0" tint="-0.14996795556505021"/>
      </bottom>
      <diagonal/>
    </border>
    <border>
      <left/>
      <right style="medium">
        <color indexed="64"/>
      </right>
      <top style="medium">
        <color indexed="64"/>
      </top>
      <bottom/>
      <diagonal/>
    </border>
    <border>
      <left style="medium">
        <color indexed="64"/>
      </left>
      <right/>
      <top/>
      <bottom/>
      <diagonal/>
    </border>
    <border>
      <left style="thin">
        <color auto="1"/>
      </left>
      <right style="medium">
        <color indexed="64"/>
      </right>
      <top/>
      <bottom/>
      <diagonal/>
    </border>
    <border>
      <left style="thin">
        <color auto="1"/>
      </left>
      <right style="medium">
        <color indexed="64"/>
      </right>
      <top style="thin">
        <color auto="1"/>
      </top>
      <bottom style="dotted">
        <color theme="2"/>
      </bottom>
      <diagonal/>
    </border>
    <border>
      <left/>
      <right style="medium">
        <color indexed="64"/>
      </right>
      <top/>
      <bottom/>
      <diagonal/>
    </border>
    <border>
      <left/>
      <right style="medium">
        <color indexed="64"/>
      </right>
      <top/>
      <bottom style="medium">
        <color indexed="64"/>
      </bottom>
      <diagonal/>
    </border>
    <border>
      <left/>
      <right style="thin">
        <color auto="1"/>
      </right>
      <top style="medium">
        <color indexed="64"/>
      </top>
      <bottom/>
      <diagonal/>
    </border>
    <border>
      <left style="hair">
        <color indexed="64"/>
      </left>
      <right style="medium">
        <color indexed="64"/>
      </right>
      <top style="hair">
        <color indexed="64"/>
      </top>
      <bottom style="hair">
        <color indexed="64"/>
      </bottom>
      <diagonal/>
    </border>
    <border>
      <left style="thin">
        <color auto="1"/>
      </left>
      <right style="thin">
        <color auto="1"/>
      </right>
      <top style="thin">
        <color auto="1"/>
      </top>
      <bottom style="medium">
        <color indexed="64"/>
      </bottom>
      <diagonal/>
    </border>
    <border>
      <left style="thin">
        <color auto="1"/>
      </left>
      <right style="thin">
        <color auto="1"/>
      </right>
      <top/>
      <bottom style="dotted">
        <color theme="0" tint="-0.14996795556505021"/>
      </bottom>
      <diagonal/>
    </border>
    <border>
      <left style="thin">
        <color auto="1"/>
      </left>
      <right/>
      <top/>
      <bottom style="dotted">
        <color theme="0" tint="-0.14993743705557422"/>
      </bottom>
      <diagonal/>
    </border>
    <border>
      <left/>
      <right style="hair">
        <color indexed="64"/>
      </right>
      <top style="hair">
        <color indexed="64"/>
      </top>
      <bottom style="hair">
        <color indexed="64"/>
      </bottom>
      <diagonal/>
    </border>
    <border>
      <left style="thin">
        <color auto="1"/>
      </left>
      <right style="thin">
        <color auto="1"/>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diagonal/>
    </border>
    <border>
      <left style="thin">
        <color auto="1"/>
      </left>
      <right style="medium">
        <color indexed="64"/>
      </right>
      <top style="thin">
        <color auto="1"/>
      </top>
      <bottom style="thin">
        <color auto="1"/>
      </bottom>
      <diagonal/>
    </border>
    <border>
      <left/>
      <right style="thin">
        <color auto="1"/>
      </right>
      <top/>
      <bottom style="dotted">
        <color theme="0" tint="-0.14996795556505021"/>
      </bottom>
      <diagonal/>
    </border>
    <border>
      <left/>
      <right/>
      <top/>
      <bottom style="dotted">
        <color theme="0" tint="-0.1499679555650502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diagonal/>
    </border>
    <border>
      <left style="dotted">
        <color auto="1"/>
      </left>
      <right style="dotted">
        <color auto="1"/>
      </right>
      <top/>
      <bottom style="dotted">
        <color auto="1"/>
      </bottom>
      <diagonal/>
    </border>
    <border>
      <left style="dotted">
        <color auto="1"/>
      </left>
      <right style="dotted">
        <color auto="1"/>
      </right>
      <top style="dotted">
        <color auto="1"/>
      </top>
      <bottom/>
      <diagonal/>
    </border>
    <border>
      <left style="thin">
        <color auto="1"/>
      </left>
      <right/>
      <top/>
      <bottom style="dotted">
        <color theme="0" tint="-0.14996795556505021"/>
      </bottom>
      <diagonal/>
    </border>
    <border>
      <left/>
      <right style="thin">
        <color auto="1"/>
      </right>
      <top style="dotted">
        <color theme="0" tint="-0.14996795556505021"/>
      </top>
      <bottom/>
      <diagonal/>
    </border>
    <border>
      <left style="thin">
        <color auto="1"/>
      </left>
      <right style="dotted">
        <color theme="0" tint="-0.14996795556505021"/>
      </right>
      <top/>
      <bottom style="medium">
        <color indexed="64"/>
      </bottom>
      <diagonal/>
    </border>
    <border>
      <left style="dotted">
        <color theme="0" tint="-0.14996795556505021"/>
      </left>
      <right style="dotted">
        <color theme="0" tint="-0.14996795556505021"/>
      </right>
      <top/>
      <bottom style="medium">
        <color indexed="64"/>
      </bottom>
      <diagonal/>
    </border>
    <border>
      <left style="dotted">
        <color theme="0" tint="-0.14996795556505021"/>
      </left>
      <right/>
      <top/>
      <bottom style="medium">
        <color indexed="64"/>
      </bottom>
      <diagonal/>
    </border>
  </borders>
  <cellStyleXfs count="2">
    <xf numFmtId="0" fontId="0" fillId="0" borderId="0"/>
    <xf numFmtId="0" fontId="5" fillId="0" borderId="0" applyNumberFormat="0" applyFill="0" applyBorder="0" applyAlignment="0" applyProtection="0"/>
  </cellStyleXfs>
  <cellXfs count="545">
    <xf numFmtId="0" fontId="0" fillId="0" borderId="0" xfId="0"/>
    <xf numFmtId="0" fontId="1" fillId="4" borderId="3" xfId="0" applyFont="1" applyFill="1" applyBorder="1" applyAlignment="1">
      <alignment horizontal="center" vertical="center" wrapText="1"/>
    </xf>
    <xf numFmtId="0" fontId="0" fillId="0" borderId="0" xfId="0" applyAlignment="1">
      <alignment horizontal="right" vertical="center" wrapText="1"/>
    </xf>
    <xf numFmtId="0" fontId="0" fillId="0" borderId="0" xfId="0" applyAlignment="1">
      <alignment vertical="center" wrapText="1"/>
    </xf>
    <xf numFmtId="0" fontId="0" fillId="0" borderId="0" xfId="0" applyAlignment="1">
      <alignment horizontal="center"/>
    </xf>
    <xf numFmtId="0" fontId="5" fillId="0" borderId="0" xfId="1" applyFill="1" applyBorder="1" applyAlignment="1">
      <alignment vertical="center" wrapText="1"/>
    </xf>
    <xf numFmtId="0" fontId="0" fillId="9" borderId="2" xfId="0" applyFill="1" applyBorder="1"/>
    <xf numFmtId="0" fontId="0" fillId="0" borderId="11" xfId="0" applyBorder="1"/>
    <xf numFmtId="0" fontId="0" fillId="0" borderId="8" xfId="0" applyBorder="1"/>
    <xf numFmtId="0" fontId="0" fillId="0" borderId="8" xfId="0" applyBorder="1" applyAlignment="1">
      <alignment horizontal="center"/>
    </xf>
    <xf numFmtId="0" fontId="0" fillId="0" borderId="9" xfId="0" applyBorder="1"/>
    <xf numFmtId="0" fontId="0" fillId="0" borderId="12" xfId="0" applyBorder="1"/>
    <xf numFmtId="0" fontId="0" fillId="0" borderId="10" xfId="0" applyBorder="1"/>
    <xf numFmtId="15" fontId="0" fillId="0" borderId="0" xfId="0" applyNumberFormat="1"/>
    <xf numFmtId="0" fontId="0" fillId="0" borderId="13" xfId="0" applyBorder="1"/>
    <xf numFmtId="0" fontId="0" fillId="0" borderId="1" xfId="0" applyBorder="1"/>
    <xf numFmtId="0" fontId="0" fillId="0" borderId="1" xfId="0" applyBorder="1" applyAlignment="1">
      <alignment horizontal="center"/>
    </xf>
    <xf numFmtId="0" fontId="0" fillId="0" borderId="14" xfId="0" applyBorder="1"/>
    <xf numFmtId="0" fontId="1" fillId="0" borderId="0" xfId="0" applyFont="1"/>
    <xf numFmtId="0" fontId="0" fillId="8" borderId="4" xfId="0" applyFill="1" applyBorder="1"/>
    <xf numFmtId="0" fontId="3" fillId="3" borderId="10" xfId="0" applyFont="1" applyFill="1" applyBorder="1" applyAlignment="1">
      <alignment horizontal="center" vertical="center"/>
    </xf>
    <xf numFmtId="0" fontId="0" fillId="10" borderId="4" xfId="0" applyFill="1" applyBorder="1"/>
    <xf numFmtId="0" fontId="0" fillId="11" borderId="2" xfId="0" applyFill="1" applyBorder="1"/>
    <xf numFmtId="0" fontId="0" fillId="0" borderId="6" xfId="0" applyBorder="1"/>
    <xf numFmtId="0" fontId="1" fillId="0" borderId="8"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14" fontId="0" fillId="0" borderId="0" xfId="0" applyNumberFormat="1"/>
    <xf numFmtId="0" fontId="0" fillId="0" borderId="3" xfId="0" applyBorder="1"/>
    <xf numFmtId="0" fontId="8" fillId="4" borderId="15" xfId="0" applyFont="1" applyFill="1" applyBorder="1" applyAlignment="1">
      <alignment horizontal="center" vertical="center" wrapText="1"/>
    </xf>
    <xf numFmtId="0" fontId="0" fillId="0" borderId="3" xfId="0" quotePrefix="1" applyBorder="1" applyAlignment="1">
      <alignment horizontal="left" vertical="center" wrapText="1" indent="1"/>
    </xf>
    <xf numFmtId="0" fontId="0" fillId="0" borderId="4" xfId="0" quotePrefix="1" applyBorder="1" applyAlignment="1">
      <alignment horizontal="left" vertical="center" wrapText="1" indent="1"/>
    </xf>
    <xf numFmtId="0" fontId="0" fillId="0" borderId="10"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horizontal="center" vertical="center"/>
    </xf>
    <xf numFmtId="0" fontId="0" fillId="0" borderId="1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3" xfId="0" quotePrefix="1" applyBorder="1" applyAlignment="1">
      <alignment horizontal="center" vertical="center" wrapText="1"/>
    </xf>
    <xf numFmtId="164" fontId="0" fillId="0" borderId="17" xfId="0" applyNumberFormat="1" applyBorder="1" applyAlignment="1">
      <alignment horizontal="center" vertical="center"/>
    </xf>
    <xf numFmtId="164" fontId="0" fillId="0" borderId="18" xfId="0" applyNumberFormat="1" applyBorder="1" applyAlignment="1">
      <alignment horizontal="center" vertical="center"/>
    </xf>
    <xf numFmtId="164" fontId="0" fillId="0" borderId="19" xfId="0" applyNumberFormat="1" applyBorder="1" applyAlignment="1">
      <alignment horizontal="center" vertical="center"/>
    </xf>
    <xf numFmtId="0" fontId="0" fillId="0" borderId="20" xfId="0" applyBorder="1" applyAlignment="1">
      <alignment horizontal="center" vertical="center"/>
    </xf>
    <xf numFmtId="0" fontId="0" fillId="0" borderId="20" xfId="0" quotePrefix="1" applyBorder="1" applyAlignment="1">
      <alignment horizontal="left" vertical="center" wrapText="1" indent="1"/>
    </xf>
    <xf numFmtId="0" fontId="0" fillId="0" borderId="20" xfId="0" quotePrefix="1" applyBorder="1" applyAlignment="1">
      <alignment horizontal="center" vertical="center" wrapText="1"/>
    </xf>
    <xf numFmtId="0" fontId="0" fillId="0" borderId="17" xfId="0"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164" fontId="0" fillId="0" borderId="27" xfId="0" applyNumberFormat="1" applyBorder="1" applyAlignment="1">
      <alignment horizontal="center" vertical="center"/>
    </xf>
    <xf numFmtId="164" fontId="0" fillId="0" borderId="28" xfId="0" applyNumberFormat="1" applyBorder="1" applyAlignment="1">
      <alignment horizontal="center" vertical="center"/>
    </xf>
    <xf numFmtId="164" fontId="0" fillId="0" borderId="29" xfId="0" applyNumberFormat="1" applyBorder="1" applyAlignment="1">
      <alignment horizontal="center" vertical="center"/>
    </xf>
    <xf numFmtId="0" fontId="0" fillId="0" borderId="31"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wrapText="1"/>
    </xf>
    <xf numFmtId="0" fontId="0" fillId="0" borderId="35" xfId="0" applyBorder="1" applyAlignment="1">
      <alignment horizontal="center" vertical="center"/>
    </xf>
    <xf numFmtId="0" fontId="0" fillId="0" borderId="35" xfId="0" applyBorder="1" applyAlignment="1">
      <alignment horizontal="center" vertical="center" wrapText="1"/>
    </xf>
    <xf numFmtId="0" fontId="0" fillId="0" borderId="35" xfId="0" quotePrefix="1" applyBorder="1" applyAlignment="1">
      <alignment horizontal="left" vertical="center" wrapText="1" indent="1"/>
    </xf>
    <xf numFmtId="0" fontId="0" fillId="0" borderId="35" xfId="0" quotePrefix="1" applyBorder="1" applyAlignment="1">
      <alignment horizontal="center" vertical="center" wrapText="1"/>
    </xf>
    <xf numFmtId="164" fontId="7" fillId="0" borderId="18" xfId="0" applyNumberFormat="1" applyFont="1" applyBorder="1" applyAlignment="1">
      <alignment horizontal="center" vertical="center"/>
    </xf>
    <xf numFmtId="164" fontId="7" fillId="0" borderId="17" xfId="0" applyNumberFormat="1" applyFont="1" applyBorder="1" applyAlignment="1">
      <alignment horizontal="center" vertical="center"/>
    </xf>
    <xf numFmtId="164" fontId="7" fillId="0" borderId="24" xfId="0" applyNumberFormat="1" applyFont="1" applyBorder="1" applyAlignment="1">
      <alignment horizontal="center" vertical="center"/>
    </xf>
    <xf numFmtId="164" fontId="7" fillId="0" borderId="25" xfId="0" applyNumberFormat="1" applyFont="1" applyBorder="1" applyAlignment="1">
      <alignment horizontal="center" vertical="center"/>
    </xf>
    <xf numFmtId="164" fontId="7" fillId="0" borderId="26" xfId="0" applyNumberFormat="1" applyFont="1" applyBorder="1" applyAlignment="1">
      <alignment horizontal="center" vertical="center"/>
    </xf>
    <xf numFmtId="0" fontId="0" fillId="0" borderId="20" xfId="0" quotePrefix="1" applyBorder="1" applyAlignment="1">
      <alignment vertical="center" wrapText="1"/>
    </xf>
    <xf numFmtId="0" fontId="0" fillId="0" borderId="35" xfId="0" quotePrefix="1" applyBorder="1" applyAlignment="1">
      <alignment vertical="center" wrapText="1"/>
    </xf>
    <xf numFmtId="164" fontId="7" fillId="0" borderId="28" xfId="0" applyNumberFormat="1" applyFont="1" applyBorder="1" applyAlignment="1">
      <alignment horizontal="center" vertical="center"/>
    </xf>
    <xf numFmtId="164" fontId="7" fillId="0" borderId="25" xfId="0" applyNumberFormat="1" applyFont="1" applyBorder="1" applyAlignment="1">
      <alignment horizontal="center" vertical="center" wrapText="1"/>
    </xf>
    <xf numFmtId="164" fontId="7" fillId="0" borderId="26" xfId="0" applyNumberFormat="1" applyFont="1" applyBorder="1" applyAlignment="1">
      <alignment horizontal="center" vertical="center" wrapText="1"/>
    </xf>
    <xf numFmtId="164" fontId="0" fillId="0" borderId="37" xfId="0" applyNumberFormat="1" applyBorder="1" applyAlignment="1">
      <alignment horizontal="center" vertical="center"/>
    </xf>
    <xf numFmtId="0" fontId="0" fillId="0" borderId="19" xfId="0" applyBorder="1" applyAlignment="1">
      <alignment horizontal="center" vertical="center"/>
    </xf>
    <xf numFmtId="0" fontId="0" fillId="0" borderId="37" xfId="0" applyBorder="1" applyAlignment="1">
      <alignment horizontal="center" vertical="center"/>
    </xf>
    <xf numFmtId="164" fontId="7" fillId="0" borderId="19" xfId="0" applyNumberFormat="1" applyFont="1" applyBorder="1" applyAlignment="1">
      <alignment horizontal="center" vertical="center"/>
    </xf>
    <xf numFmtId="164" fontId="0" fillId="0" borderId="38" xfId="0" applyNumberFormat="1" applyBorder="1" applyAlignment="1">
      <alignment horizontal="center" vertical="center"/>
    </xf>
    <xf numFmtId="164" fontId="7" fillId="0" borderId="38" xfId="0" applyNumberFormat="1" applyFont="1" applyBorder="1" applyAlignment="1">
      <alignment horizontal="center" vertical="center"/>
    </xf>
    <xf numFmtId="164" fontId="7" fillId="0" borderId="38" xfId="0" applyNumberFormat="1" applyFont="1" applyBorder="1" applyAlignment="1">
      <alignment horizontal="center" vertical="center" wrapText="1"/>
    </xf>
    <xf numFmtId="0" fontId="0" fillId="4" borderId="15" xfId="0" applyFill="1"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wrapText="1"/>
    </xf>
    <xf numFmtId="16" fontId="0" fillId="0" borderId="0" xfId="0" quotePrefix="1" applyNumberFormat="1" applyAlignment="1">
      <alignment horizontal="center" vertical="center"/>
    </xf>
    <xf numFmtId="0" fontId="0" fillId="0" borderId="0" xfId="0" applyAlignment="1">
      <alignment horizontal="left" vertical="center" wrapText="1"/>
    </xf>
    <xf numFmtId="0" fontId="0" fillId="0" borderId="0" xfId="0" quotePrefix="1" applyAlignment="1">
      <alignment horizontal="center" vertical="center"/>
    </xf>
    <xf numFmtId="0" fontId="0" fillId="0" borderId="33" xfId="0" applyBorder="1" applyAlignment="1">
      <alignment horizontal="center" vertical="center" wrapText="1"/>
    </xf>
    <xf numFmtId="49" fontId="0" fillId="0" borderId="0" xfId="0" applyNumberFormat="1" applyAlignment="1">
      <alignment wrapText="1"/>
    </xf>
    <xf numFmtId="49" fontId="0" fillId="0" borderId="8" xfId="0" applyNumberFormat="1" applyBorder="1" applyAlignment="1">
      <alignment wrapText="1"/>
    </xf>
    <xf numFmtId="49" fontId="1" fillId="4" borderId="3" xfId="0" applyNumberFormat="1" applyFont="1" applyFill="1" applyBorder="1" applyAlignment="1">
      <alignment horizontal="center" vertical="center" wrapText="1"/>
    </xf>
    <xf numFmtId="49" fontId="0" fillId="0" borderId="1" xfId="0" applyNumberFormat="1" applyBorder="1" applyAlignment="1">
      <alignment wrapText="1"/>
    </xf>
    <xf numFmtId="0" fontId="0" fillId="13" borderId="11" xfId="0" applyFill="1" applyBorder="1" applyAlignment="1">
      <alignment vertical="center"/>
    </xf>
    <xf numFmtId="0" fontId="0" fillId="13" borderId="12" xfId="0" applyFill="1" applyBorder="1" applyAlignment="1">
      <alignment vertical="center"/>
    </xf>
    <xf numFmtId="0" fontId="0" fillId="13" borderId="13" xfId="0" applyFill="1" applyBorder="1" applyAlignment="1">
      <alignment vertical="center"/>
    </xf>
    <xf numFmtId="164" fontId="6" fillId="0" borderId="17" xfId="0" applyNumberFormat="1" applyFont="1" applyBorder="1" applyAlignment="1">
      <alignment horizontal="center" vertical="center"/>
    </xf>
    <xf numFmtId="164" fontId="6" fillId="0" borderId="18" xfId="0" applyNumberFormat="1" applyFont="1" applyBorder="1" applyAlignment="1">
      <alignment horizontal="center" vertical="center"/>
    </xf>
    <xf numFmtId="164" fontId="6" fillId="0" borderId="24" xfId="0" applyNumberFormat="1" applyFont="1" applyBorder="1" applyAlignment="1">
      <alignment horizontal="center" vertical="center"/>
    </xf>
    <xf numFmtId="164" fontId="6" fillId="0" borderId="28" xfId="0" applyNumberFormat="1" applyFont="1" applyBorder="1" applyAlignment="1">
      <alignment horizontal="center" vertical="center"/>
    </xf>
    <xf numFmtId="164" fontId="6" fillId="0" borderId="29" xfId="0" applyNumberFormat="1" applyFont="1" applyBorder="1" applyAlignment="1">
      <alignment horizontal="center" vertical="center"/>
    </xf>
    <xf numFmtId="164" fontId="6" fillId="0" borderId="30" xfId="0" applyNumberFormat="1" applyFont="1" applyBorder="1" applyAlignment="1">
      <alignment horizontal="center" vertical="center"/>
    </xf>
    <xf numFmtId="164" fontId="6" fillId="0" borderId="25" xfId="0" applyNumberFormat="1" applyFont="1" applyBorder="1" applyAlignment="1">
      <alignment horizontal="center" vertical="center"/>
    </xf>
    <xf numFmtId="164" fontId="6" fillId="0" borderId="26" xfId="0" applyNumberFormat="1" applyFont="1" applyBorder="1" applyAlignment="1">
      <alignment horizontal="center" vertical="center"/>
    </xf>
    <xf numFmtId="164" fontId="6" fillId="0" borderId="27" xfId="0" applyNumberFormat="1" applyFont="1" applyBorder="1" applyAlignment="1">
      <alignment horizontal="center" vertical="center"/>
    </xf>
    <xf numFmtId="164" fontId="6" fillId="0" borderId="25" xfId="0" applyNumberFormat="1" applyFont="1" applyBorder="1" applyAlignment="1">
      <alignment horizontal="center" vertical="center" wrapText="1"/>
    </xf>
    <xf numFmtId="164" fontId="6" fillId="0" borderId="26" xfId="0" applyNumberFormat="1" applyFont="1" applyBorder="1" applyAlignment="1">
      <alignment horizontal="center" vertical="center" wrapText="1"/>
    </xf>
    <xf numFmtId="164" fontId="6" fillId="0" borderId="27" xfId="0" applyNumberFormat="1" applyFont="1" applyBorder="1" applyAlignment="1">
      <alignment horizontal="center" vertical="center" wrapText="1"/>
    </xf>
    <xf numFmtId="49" fontId="0" fillId="0" borderId="20"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35" xfId="0" applyNumberFormat="1" applyBorder="1" applyAlignment="1">
      <alignment horizontal="center" vertical="center" wrapText="1"/>
    </xf>
    <xf numFmtId="49" fontId="0" fillId="0" borderId="39" xfId="0" applyNumberFormat="1" applyBorder="1" applyAlignment="1">
      <alignment horizontal="center" vertical="center" wrapText="1"/>
    </xf>
    <xf numFmtId="49" fontId="0" fillId="0" borderId="4" xfId="0" applyNumberFormat="1" applyBorder="1" applyAlignment="1">
      <alignment horizontal="center" vertical="center" wrapText="1"/>
    </xf>
    <xf numFmtId="166" fontId="1" fillId="0" borderId="0" xfId="0" applyNumberFormat="1" applyFont="1" applyAlignment="1">
      <alignment horizontal="center" vertical="center"/>
    </xf>
    <xf numFmtId="166" fontId="1" fillId="0" borderId="8" xfId="0" applyNumberFormat="1" applyFont="1" applyBorder="1" applyAlignment="1">
      <alignment horizontal="center" vertical="center"/>
    </xf>
    <xf numFmtId="166" fontId="4" fillId="2" borderId="6" xfId="0" applyNumberFormat="1" applyFont="1" applyFill="1" applyBorder="1" applyAlignment="1">
      <alignment horizontal="center" vertical="center"/>
    </xf>
    <xf numFmtId="166" fontId="1" fillId="4" borderId="3" xfId="0" applyNumberFormat="1" applyFont="1" applyFill="1" applyBorder="1" applyAlignment="1">
      <alignment horizontal="center" vertical="center" wrapText="1"/>
    </xf>
    <xf numFmtId="166" fontId="1" fillId="0" borderId="1" xfId="0" applyNumberFormat="1" applyFont="1" applyBorder="1" applyAlignment="1">
      <alignment horizontal="center" vertical="center"/>
    </xf>
    <xf numFmtId="9" fontId="0" fillId="0" borderId="0" xfId="0" applyNumberFormat="1" applyAlignment="1">
      <alignment horizontal="center" vertical="center"/>
    </xf>
    <xf numFmtId="9" fontId="0" fillId="0" borderId="0" xfId="0" applyNumberFormat="1" applyAlignment="1">
      <alignment horizontal="center" vertical="center" wrapText="1"/>
    </xf>
    <xf numFmtId="9" fontId="10" fillId="0" borderId="0" xfId="0" applyNumberFormat="1" applyFont="1" applyAlignment="1">
      <alignment horizontal="center" vertical="center"/>
    </xf>
    <xf numFmtId="9" fontId="10" fillId="0" borderId="8" xfId="0" applyNumberFormat="1" applyFont="1" applyBorder="1" applyAlignment="1">
      <alignment horizontal="center" vertical="center"/>
    </xf>
    <xf numFmtId="9" fontId="11" fillId="2" borderId="6" xfId="0" applyNumberFormat="1" applyFont="1" applyFill="1" applyBorder="1" applyAlignment="1">
      <alignment horizontal="center" vertical="center"/>
    </xf>
    <xf numFmtId="9" fontId="10" fillId="4" borderId="3" xfId="0" applyNumberFormat="1" applyFont="1" applyFill="1" applyBorder="1" applyAlignment="1">
      <alignment horizontal="center" vertical="center" wrapText="1"/>
    </xf>
    <xf numFmtId="9" fontId="6" fillId="0" borderId="17" xfId="0" applyNumberFormat="1" applyFont="1" applyBorder="1" applyAlignment="1">
      <alignment horizontal="center" vertical="center"/>
    </xf>
    <xf numFmtId="9" fontId="6" fillId="0" borderId="18" xfId="0" applyNumberFormat="1" applyFont="1" applyBorder="1" applyAlignment="1">
      <alignment horizontal="center" vertical="center"/>
    </xf>
    <xf numFmtId="9" fontId="6" fillId="0" borderId="25" xfId="0" applyNumberFormat="1" applyFont="1" applyBorder="1" applyAlignment="1">
      <alignment horizontal="center" vertical="center"/>
    </xf>
    <xf numFmtId="9" fontId="6" fillId="0" borderId="26" xfId="0" applyNumberFormat="1" applyFont="1" applyBorder="1" applyAlignment="1">
      <alignment horizontal="center" vertical="center"/>
    </xf>
    <xf numFmtId="9" fontId="10" fillId="0" borderId="1" xfId="0" applyNumberFormat="1" applyFont="1" applyBorder="1" applyAlignment="1">
      <alignment horizontal="center" vertical="center"/>
    </xf>
    <xf numFmtId="9" fontId="0" fillId="0" borderId="20" xfId="0" applyNumberFormat="1" applyBorder="1" applyAlignment="1">
      <alignment horizontal="center" vertical="center"/>
    </xf>
    <xf numFmtId="9" fontId="0" fillId="0" borderId="35" xfId="0" applyNumberFormat="1" applyBorder="1" applyAlignment="1">
      <alignment horizontal="center" vertical="center"/>
    </xf>
    <xf numFmtId="0" fontId="1" fillId="4" borderId="5"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9" fillId="15" borderId="40" xfId="0" applyFont="1" applyFill="1" applyBorder="1" applyAlignment="1">
      <alignment horizontal="left" vertical="top" wrapText="1"/>
    </xf>
    <xf numFmtId="0" fontId="9" fillId="0" borderId="41" xfId="0" applyFont="1" applyBorder="1" applyAlignment="1">
      <alignment horizontal="left" vertical="center" wrapText="1"/>
    </xf>
    <xf numFmtId="0" fontId="9" fillId="0" borderId="42" xfId="0" applyFont="1" applyBorder="1" applyAlignment="1">
      <alignment horizontal="left" vertical="center" wrapText="1"/>
    </xf>
    <xf numFmtId="0" fontId="9" fillId="0" borderId="45" xfId="0" applyFont="1" applyBorder="1" applyAlignment="1">
      <alignment horizontal="left" vertical="center" wrapText="1"/>
    </xf>
    <xf numFmtId="0" fontId="9" fillId="0" borderId="46" xfId="0" applyFont="1" applyBorder="1" applyAlignment="1">
      <alignment horizontal="left" vertical="center" wrapText="1"/>
    </xf>
    <xf numFmtId="0" fontId="9" fillId="0" borderId="43" xfId="0" applyFont="1" applyBorder="1" applyAlignment="1">
      <alignment horizontal="left" vertical="center" wrapText="1"/>
    </xf>
    <xf numFmtId="0" fontId="2" fillId="12" borderId="5" xfId="0" applyFont="1" applyFill="1" applyBorder="1" applyAlignment="1">
      <alignment horizontal="center" vertical="center" wrapText="1"/>
    </xf>
    <xf numFmtId="0" fontId="9" fillId="15" borderId="44" xfId="0" applyFont="1" applyFill="1" applyBorder="1" applyAlignment="1">
      <alignment horizontal="left" vertical="top" wrapText="1"/>
    </xf>
    <xf numFmtId="0" fontId="2" fillId="3" borderId="5" xfId="0" applyFont="1" applyFill="1" applyBorder="1" applyAlignment="1">
      <alignment horizontal="center" vertical="center" wrapText="1"/>
    </xf>
    <xf numFmtId="0" fontId="9" fillId="0" borderId="47" xfId="0" applyFont="1" applyBorder="1" applyAlignment="1">
      <alignment horizontal="left" vertical="center" wrapText="1"/>
    </xf>
    <xf numFmtId="0" fontId="9" fillId="0" borderId="42" xfId="0" quotePrefix="1" applyFont="1" applyBorder="1" applyAlignment="1">
      <alignment horizontal="left" vertical="center" wrapText="1"/>
    </xf>
    <xf numFmtId="0" fontId="2" fillId="7" borderId="13"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9" fillId="15" borderId="48" xfId="0" applyFont="1" applyFill="1" applyBorder="1" applyAlignment="1">
      <alignment horizontal="left" vertical="top" wrapText="1"/>
    </xf>
    <xf numFmtId="165" fontId="1" fillId="15" borderId="15" xfId="0" applyNumberFormat="1" applyFont="1" applyFill="1" applyBorder="1" applyAlignment="1">
      <alignment horizontal="center" vertical="center" wrapText="1"/>
    </xf>
    <xf numFmtId="164" fontId="0" fillId="15" borderId="21" xfId="0" applyNumberFormat="1" applyFill="1" applyBorder="1" applyAlignment="1">
      <alignment horizontal="center" vertical="center"/>
    </xf>
    <xf numFmtId="164" fontId="0" fillId="15" borderId="22" xfId="0" applyNumberFormat="1" applyFill="1" applyBorder="1" applyAlignment="1">
      <alignment horizontal="center" vertical="center"/>
    </xf>
    <xf numFmtId="164" fontId="0" fillId="15" borderId="36" xfId="0" applyNumberFormat="1" applyFill="1" applyBorder="1" applyAlignment="1">
      <alignment horizontal="center" vertical="center"/>
    </xf>
    <xf numFmtId="164" fontId="7" fillId="15" borderId="21" xfId="0" applyNumberFormat="1" applyFont="1" applyFill="1" applyBorder="1" applyAlignment="1">
      <alignment horizontal="center" vertical="center"/>
    </xf>
    <xf numFmtId="164" fontId="7" fillId="15" borderId="22" xfId="0" applyNumberFormat="1" applyFont="1" applyFill="1" applyBorder="1" applyAlignment="1">
      <alignment horizontal="center" vertical="center"/>
    </xf>
    <xf numFmtId="164" fontId="7" fillId="15" borderId="36" xfId="0" applyNumberFormat="1" applyFont="1" applyFill="1" applyBorder="1" applyAlignment="1">
      <alignment horizontal="center" vertical="center"/>
    </xf>
    <xf numFmtId="0" fontId="0" fillId="15" borderId="21" xfId="0" applyFill="1" applyBorder="1" applyAlignment="1">
      <alignment horizontal="center" vertical="center"/>
    </xf>
    <xf numFmtId="0" fontId="0" fillId="15" borderId="22" xfId="0" applyFill="1" applyBorder="1" applyAlignment="1">
      <alignment horizontal="center" vertical="center"/>
    </xf>
    <xf numFmtId="0" fontId="0" fillId="15" borderId="23" xfId="0" applyFill="1" applyBorder="1" applyAlignment="1">
      <alignment horizontal="center" vertical="center"/>
    </xf>
    <xf numFmtId="164" fontId="0" fillId="15" borderId="23" xfId="0" applyNumberFormat="1" applyFill="1" applyBorder="1" applyAlignment="1">
      <alignment horizontal="center" vertical="center"/>
    </xf>
    <xf numFmtId="0" fontId="0" fillId="15" borderId="36" xfId="0" applyFill="1" applyBorder="1" applyAlignment="1">
      <alignment horizontal="center" vertical="center"/>
    </xf>
    <xf numFmtId="0" fontId="0" fillId="0" borderId="15"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6" fillId="0" borderId="15" xfId="0" applyFont="1" applyBorder="1" applyAlignment="1">
      <alignment vertical="center"/>
    </xf>
    <xf numFmtId="0" fontId="6" fillId="0" borderId="3" xfId="0" applyFont="1" applyBorder="1" applyAlignment="1">
      <alignment vertical="center"/>
    </xf>
    <xf numFmtId="0" fontId="6" fillId="0" borderId="3" xfId="0" applyFont="1" applyBorder="1" applyAlignment="1">
      <alignment horizontal="center" vertical="center"/>
    </xf>
    <xf numFmtId="0" fontId="6" fillId="0" borderId="4" xfId="0" applyFont="1" applyBorder="1" applyAlignment="1">
      <alignment vertical="center"/>
    </xf>
    <xf numFmtId="0" fontId="6" fillId="0" borderId="8" xfId="0" applyFont="1" applyBorder="1"/>
    <xf numFmtId="0" fontId="13" fillId="15" borderId="9" xfId="0" applyFont="1" applyFill="1" applyBorder="1" applyAlignment="1">
      <alignment horizontal="center" vertical="center"/>
    </xf>
    <xf numFmtId="0" fontId="13" fillId="15" borderId="15" xfId="0" applyFont="1" applyFill="1" applyBorder="1" applyAlignment="1">
      <alignment horizontal="center" vertical="center"/>
    </xf>
    <xf numFmtId="0" fontId="13" fillId="15" borderId="15" xfId="0" applyFont="1" applyFill="1" applyBorder="1" applyAlignment="1">
      <alignment horizontal="center" vertical="center" wrapText="1"/>
    </xf>
    <xf numFmtId="0" fontId="13" fillId="15" borderId="15" xfId="0" applyFont="1" applyFill="1" applyBorder="1" applyAlignment="1">
      <alignment vertical="center" wrapText="1"/>
    </xf>
    <xf numFmtId="49" fontId="13" fillId="15" borderId="15" xfId="0" applyNumberFormat="1" applyFont="1" applyFill="1" applyBorder="1" applyAlignment="1">
      <alignment horizontal="center" vertical="center" wrapText="1"/>
    </xf>
    <xf numFmtId="164" fontId="15" fillId="15" borderId="21" xfId="0" applyNumberFormat="1" applyFont="1" applyFill="1" applyBorder="1" applyAlignment="1">
      <alignment horizontal="center" vertical="center"/>
    </xf>
    <xf numFmtId="164" fontId="15" fillId="15" borderId="22" xfId="0" applyNumberFormat="1" applyFont="1" applyFill="1" applyBorder="1" applyAlignment="1">
      <alignment horizontal="center" vertical="center"/>
    </xf>
    <xf numFmtId="164" fontId="15" fillId="15" borderId="23" xfId="0" applyNumberFormat="1" applyFont="1" applyFill="1" applyBorder="1" applyAlignment="1">
      <alignment horizontal="center" vertical="center"/>
    </xf>
    <xf numFmtId="0" fontId="13" fillId="15" borderId="11" xfId="0" applyFont="1" applyFill="1" applyBorder="1" applyAlignment="1">
      <alignment horizontal="center" vertical="center" wrapText="1"/>
    </xf>
    <xf numFmtId="9" fontId="15" fillId="15" borderId="21" xfId="0" applyNumberFormat="1" applyFont="1" applyFill="1" applyBorder="1" applyAlignment="1">
      <alignment horizontal="center" vertical="center"/>
    </xf>
    <xf numFmtId="9" fontId="15" fillId="15" borderId="22" xfId="0" applyNumberFormat="1" applyFont="1" applyFill="1" applyBorder="1" applyAlignment="1">
      <alignment horizontal="center" vertical="center"/>
    </xf>
    <xf numFmtId="166" fontId="14" fillId="15" borderId="15" xfId="0" applyNumberFormat="1" applyFont="1" applyFill="1" applyBorder="1" applyAlignment="1">
      <alignment horizontal="center" vertical="center"/>
    </xf>
    <xf numFmtId="0" fontId="13" fillId="15" borderId="34" xfId="0" applyFont="1" applyFill="1" applyBorder="1" applyAlignment="1">
      <alignment horizontal="center" vertical="center"/>
    </xf>
    <xf numFmtId="0" fontId="13" fillId="15" borderId="34" xfId="0" applyFont="1" applyFill="1" applyBorder="1" applyAlignment="1">
      <alignment horizontal="center" vertical="center" wrapText="1"/>
    </xf>
    <xf numFmtId="0" fontId="13" fillId="15" borderId="34" xfId="0" applyFont="1" applyFill="1" applyBorder="1" applyAlignment="1">
      <alignment vertical="center" wrapText="1"/>
    </xf>
    <xf numFmtId="49" fontId="13" fillId="15" borderId="34" xfId="0" applyNumberFormat="1" applyFont="1" applyFill="1" applyBorder="1" applyAlignment="1">
      <alignment horizontal="center" vertical="center" wrapText="1"/>
    </xf>
    <xf numFmtId="0" fontId="13" fillId="15" borderId="32" xfId="0" applyFont="1" applyFill="1" applyBorder="1" applyAlignment="1">
      <alignment horizontal="center" vertical="center" wrapText="1"/>
    </xf>
    <xf numFmtId="166" fontId="14" fillId="15" borderId="34" xfId="0" applyNumberFormat="1" applyFont="1" applyFill="1" applyBorder="1" applyAlignment="1">
      <alignment horizontal="center" vertical="center"/>
    </xf>
    <xf numFmtId="0" fontId="4" fillId="2" borderId="6" xfId="0" applyFont="1" applyFill="1" applyBorder="1" applyAlignment="1">
      <alignment horizontal="center" vertical="center"/>
    </xf>
    <xf numFmtId="0" fontId="5" fillId="15" borderId="15" xfId="1" applyFill="1" applyBorder="1" applyAlignment="1">
      <alignment horizontal="center" vertical="center"/>
    </xf>
    <xf numFmtId="0" fontId="5" fillId="15" borderId="34" xfId="1" applyFill="1" applyBorder="1" applyAlignment="1">
      <alignment horizontal="center" vertical="center"/>
    </xf>
    <xf numFmtId="9" fontId="10" fillId="0" borderId="0" xfId="0" applyNumberFormat="1" applyFont="1" applyAlignment="1" applyProtection="1">
      <alignment horizontal="center" vertical="center"/>
      <protection hidden="1"/>
    </xf>
    <xf numFmtId="9" fontId="10" fillId="0" borderId="8" xfId="0" applyNumberFormat="1" applyFont="1" applyBorder="1" applyAlignment="1" applyProtection="1">
      <alignment horizontal="center" vertical="center"/>
      <protection hidden="1"/>
    </xf>
    <xf numFmtId="9" fontId="11" fillId="2" borderId="6" xfId="0" applyNumberFormat="1" applyFont="1" applyFill="1" applyBorder="1" applyAlignment="1" applyProtection="1">
      <alignment horizontal="center" vertical="center"/>
      <protection hidden="1"/>
    </xf>
    <xf numFmtId="9" fontId="10" fillId="4" borderId="3" xfId="0" applyNumberFormat="1" applyFont="1" applyFill="1" applyBorder="1" applyAlignment="1" applyProtection="1">
      <alignment horizontal="center" vertical="center" wrapText="1"/>
      <protection hidden="1"/>
    </xf>
    <xf numFmtId="9" fontId="15" fillId="15" borderId="23" xfId="0" applyNumberFormat="1" applyFont="1" applyFill="1" applyBorder="1" applyAlignment="1" applyProtection="1">
      <alignment horizontal="center" vertical="center"/>
      <protection hidden="1"/>
    </xf>
    <xf numFmtId="9" fontId="6" fillId="0" borderId="24" xfId="0" applyNumberFormat="1" applyFont="1" applyBorder="1" applyAlignment="1" applyProtection="1">
      <alignment horizontal="center" vertical="center"/>
      <protection hidden="1"/>
    </xf>
    <xf numFmtId="9" fontId="6" fillId="0" borderId="27" xfId="0" applyNumberFormat="1" applyFont="1" applyBorder="1" applyAlignment="1" applyProtection="1">
      <alignment horizontal="center" vertical="center"/>
      <protection hidden="1"/>
    </xf>
    <xf numFmtId="9" fontId="10" fillId="0" borderId="1" xfId="0" applyNumberFormat="1" applyFont="1" applyBorder="1" applyAlignment="1" applyProtection="1">
      <alignment horizontal="center" vertical="center"/>
      <protection hidden="1"/>
    </xf>
    <xf numFmtId="0" fontId="1" fillId="0" borderId="0" xfId="0" applyFont="1" applyAlignment="1" applyProtection="1">
      <alignment horizontal="center" vertical="center"/>
      <protection locked="0" hidden="1"/>
    </xf>
    <xf numFmtId="0" fontId="1" fillId="0" borderId="8" xfId="0" applyFont="1" applyBorder="1" applyAlignment="1" applyProtection="1">
      <alignment horizontal="center" vertical="center"/>
      <protection locked="0" hidden="1"/>
    </xf>
    <xf numFmtId="0" fontId="4" fillId="2" borderId="6" xfId="0" applyFont="1" applyFill="1" applyBorder="1" applyAlignment="1" applyProtection="1">
      <alignment horizontal="center" vertical="center"/>
      <protection locked="0" hidden="1"/>
    </xf>
    <xf numFmtId="0" fontId="1" fillId="4" borderId="3" xfId="0" applyFont="1" applyFill="1" applyBorder="1" applyAlignment="1" applyProtection="1">
      <alignment horizontal="center" vertical="center" wrapText="1"/>
      <protection locked="0" hidden="1"/>
    </xf>
    <xf numFmtId="164" fontId="15" fillId="15" borderId="21" xfId="0" applyNumberFormat="1" applyFont="1" applyFill="1" applyBorder="1" applyAlignment="1" applyProtection="1">
      <alignment horizontal="center" vertical="center"/>
      <protection locked="0" hidden="1"/>
    </xf>
    <xf numFmtId="164" fontId="15" fillId="15" borderId="22" xfId="0" applyNumberFormat="1" applyFont="1" applyFill="1" applyBorder="1" applyAlignment="1" applyProtection="1">
      <alignment horizontal="center" vertical="center"/>
      <protection locked="0" hidden="1"/>
    </xf>
    <xf numFmtId="164" fontId="15" fillId="15" borderId="36" xfId="0" applyNumberFormat="1" applyFont="1" applyFill="1" applyBorder="1" applyAlignment="1" applyProtection="1">
      <alignment horizontal="center" vertical="center"/>
      <protection locked="0" hidden="1"/>
    </xf>
    <xf numFmtId="164" fontId="6" fillId="0" borderId="17" xfId="0" applyNumberFormat="1" applyFont="1" applyBorder="1" applyAlignment="1" applyProtection="1">
      <alignment horizontal="center" vertical="center" wrapText="1"/>
      <protection locked="0" hidden="1"/>
    </xf>
    <xf numFmtId="164" fontId="6" fillId="0" borderId="18" xfId="0" applyNumberFormat="1" applyFont="1" applyBorder="1" applyAlignment="1" applyProtection="1">
      <alignment horizontal="center" vertical="center" wrapText="1"/>
      <protection locked="0" hidden="1"/>
    </xf>
    <xf numFmtId="164" fontId="6" fillId="0" borderId="19" xfId="0" applyNumberFormat="1" applyFont="1" applyBorder="1" applyAlignment="1" applyProtection="1">
      <alignment horizontal="center" vertical="center" wrapText="1"/>
      <protection locked="0" hidden="1"/>
    </xf>
    <xf numFmtId="164" fontId="6" fillId="0" borderId="25" xfId="0" applyNumberFormat="1" applyFont="1" applyBorder="1" applyAlignment="1" applyProtection="1">
      <alignment horizontal="center" vertical="center" wrapText="1"/>
      <protection locked="0" hidden="1"/>
    </xf>
    <xf numFmtId="164" fontId="6" fillId="0" borderId="26" xfId="0" applyNumberFormat="1" applyFont="1" applyBorder="1" applyAlignment="1" applyProtection="1">
      <alignment horizontal="center" vertical="center" wrapText="1"/>
      <protection locked="0" hidden="1"/>
    </xf>
    <xf numFmtId="164" fontId="6" fillId="0" borderId="38" xfId="0" applyNumberFormat="1" applyFont="1" applyBorder="1" applyAlignment="1" applyProtection="1">
      <alignment horizontal="center" vertical="center" wrapText="1"/>
      <protection locked="0" hidden="1"/>
    </xf>
    <xf numFmtId="0" fontId="1" fillId="0" borderId="1" xfId="0" applyFont="1" applyBorder="1" applyAlignment="1" applyProtection="1">
      <alignment horizontal="center" vertical="center"/>
      <protection locked="0" hidden="1"/>
    </xf>
    <xf numFmtId="164" fontId="16" fillId="0" borderId="17" xfId="0" applyNumberFormat="1" applyFont="1" applyBorder="1" applyAlignment="1">
      <alignment horizontal="center" vertical="center"/>
    </xf>
    <xf numFmtId="0" fontId="0" fillId="6" borderId="2" xfId="0" applyFill="1" applyBorder="1"/>
    <xf numFmtId="0" fontId="0" fillId="14" borderId="3" xfId="0" applyFill="1" applyBorder="1"/>
    <xf numFmtId="164" fontId="16" fillId="0" borderId="28" xfId="0" applyNumberFormat="1" applyFont="1" applyBorder="1" applyAlignment="1">
      <alignment horizontal="center" vertical="center"/>
    </xf>
    <xf numFmtId="0" fontId="0" fillId="0" borderId="0" xfId="0" applyAlignment="1">
      <alignment wrapText="1"/>
    </xf>
    <xf numFmtId="0" fontId="0" fillId="0" borderId="8" xfId="0" applyBorder="1" applyAlignment="1">
      <alignment wrapText="1"/>
    </xf>
    <xf numFmtId="0" fontId="1" fillId="4" borderId="4" xfId="0" applyFont="1" applyFill="1" applyBorder="1" applyAlignment="1">
      <alignment horizontal="center" vertical="center" wrapText="1"/>
    </xf>
    <xf numFmtId="0" fontId="0" fillId="4" borderId="2" xfId="0" applyFill="1" applyBorder="1" applyAlignment="1">
      <alignment horizontal="center" vertical="center" wrapText="1"/>
    </xf>
    <xf numFmtId="0" fontId="1" fillId="11" borderId="4" xfId="0" applyFont="1" applyFill="1" applyBorder="1" applyAlignment="1">
      <alignment horizontal="center" vertical="center" wrapText="1"/>
    </xf>
    <xf numFmtId="0" fontId="1" fillId="11" borderId="10" xfId="0" applyFont="1" applyFill="1" applyBorder="1" applyAlignment="1">
      <alignment horizontal="center" vertical="center" wrapText="1"/>
    </xf>
    <xf numFmtId="0" fontId="1" fillId="12" borderId="10"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wrapText="1"/>
    </xf>
    <xf numFmtId="3" fontId="7" fillId="0" borderId="2" xfId="0" applyNumberFormat="1" applyFont="1" applyBorder="1" applyAlignment="1">
      <alignment horizontal="center" wrapText="1"/>
    </xf>
    <xf numFmtId="0" fontId="0" fillId="0" borderId="2" xfId="0" applyBorder="1"/>
    <xf numFmtId="0" fontId="1" fillId="0" borderId="2" xfId="0" applyFont="1" applyBorder="1" applyAlignment="1">
      <alignment horizontal="center" vertical="center" wrapText="1"/>
    </xf>
    <xf numFmtId="0" fontId="0" fillId="11" borderId="6" xfId="0" applyFill="1" applyBorder="1" applyAlignment="1">
      <alignment horizontal="center" vertical="center"/>
    </xf>
    <xf numFmtId="0" fontId="0" fillId="9" borderId="6" xfId="0" applyFill="1"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4" borderId="7"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1" fillId="0" borderId="2" xfId="0" applyFont="1" applyBorder="1" applyAlignment="1">
      <alignment horizontal="center" vertical="center"/>
    </xf>
    <xf numFmtId="0" fontId="0" fillId="8" borderId="6" xfId="0" applyFill="1" applyBorder="1" applyAlignment="1">
      <alignment horizontal="center" vertical="center"/>
    </xf>
    <xf numFmtId="0" fontId="1" fillId="0" borderId="2" xfId="0" applyFont="1" applyBorder="1" applyAlignment="1">
      <alignment vertical="center" wrapText="1"/>
    </xf>
    <xf numFmtId="3" fontId="7" fillId="0" borderId="2" xfId="0" applyNumberFormat="1" applyFont="1" applyBorder="1" applyAlignment="1">
      <alignment horizontal="center"/>
    </xf>
    <xf numFmtId="0" fontId="0" fillId="10" borderId="6" xfId="0" applyFill="1" applyBorder="1" applyAlignment="1">
      <alignment horizontal="center" vertical="center"/>
    </xf>
    <xf numFmtId="0" fontId="0" fillId="0" borderId="7" xfId="0" applyBorder="1" applyAlignment="1">
      <alignment vertical="center" wrapText="1"/>
    </xf>
    <xf numFmtId="0" fontId="0" fillId="0" borderId="2" xfId="0" applyBorder="1" applyAlignment="1">
      <alignment horizontal="center" vertical="top" wrapText="1"/>
    </xf>
    <xf numFmtId="0" fontId="6" fillId="0" borderId="2" xfId="0" applyFont="1" applyBorder="1" applyAlignment="1">
      <alignment horizontal="center" vertical="center" wrapText="1"/>
    </xf>
    <xf numFmtId="3" fontId="0" fillId="0" borderId="2" xfId="0" applyNumberFormat="1" applyBorder="1" applyAlignment="1">
      <alignment horizontal="center" wrapText="1"/>
    </xf>
    <xf numFmtId="3" fontId="6" fillId="0" borderId="2" xfId="0" applyNumberFormat="1" applyFont="1" applyBorder="1" applyAlignment="1">
      <alignment horizontal="center"/>
    </xf>
    <xf numFmtId="3" fontId="20" fillId="0" borderId="2" xfId="0" applyNumberFormat="1" applyFont="1" applyBorder="1" applyAlignment="1">
      <alignment horizontal="center" vertical="center" wrapText="1"/>
    </xf>
    <xf numFmtId="0" fontId="0" fillId="0" borderId="2" xfId="0" applyBorder="1" applyAlignment="1">
      <alignment vertical="center"/>
    </xf>
    <xf numFmtId="0" fontId="0" fillId="0" borderId="2" xfId="0" applyBorder="1" applyAlignment="1">
      <alignment horizontal="center" vertical="center" wrapText="1"/>
    </xf>
    <xf numFmtId="0" fontId="6" fillId="0" borderId="2" xfId="0" applyFont="1" applyBorder="1" applyAlignment="1">
      <alignment horizontal="center"/>
    </xf>
    <xf numFmtId="3" fontId="20" fillId="0" borderId="15" xfId="0" applyNumberFormat="1" applyFont="1" applyBorder="1" applyAlignment="1">
      <alignment horizontal="center" vertical="center"/>
    </xf>
    <xf numFmtId="3" fontId="6" fillId="0" borderId="5" xfId="0" applyNumberFormat="1" applyFont="1" applyBorder="1" applyAlignment="1">
      <alignment horizontal="center"/>
    </xf>
    <xf numFmtId="3" fontId="20" fillId="0" borderId="49" xfId="0" applyNumberFormat="1" applyFont="1" applyBorder="1" applyAlignment="1">
      <alignment horizontal="center" vertical="center"/>
    </xf>
    <xf numFmtId="0" fontId="0" fillId="0" borderId="5" xfId="0" applyBorder="1" applyAlignment="1">
      <alignment horizontal="center"/>
    </xf>
    <xf numFmtId="0" fontId="1" fillId="0" borderId="50" xfId="0" applyFont="1" applyBorder="1" applyAlignment="1">
      <alignment horizontal="center" vertical="center"/>
    </xf>
    <xf numFmtId="0" fontId="0" fillId="0" borderId="7" xfId="0" applyBorder="1" applyAlignment="1">
      <alignment vertical="center"/>
    </xf>
    <xf numFmtId="3" fontId="19" fillId="0" borderId="2" xfId="0" applyNumberFormat="1" applyFont="1" applyBorder="1" applyAlignment="1">
      <alignment horizontal="center" wrapText="1"/>
    </xf>
    <xf numFmtId="3" fontId="20" fillId="0" borderId="51" xfId="0" applyNumberFormat="1" applyFont="1" applyBorder="1" applyAlignment="1">
      <alignment horizontal="center" vertical="center"/>
    </xf>
    <xf numFmtId="0" fontId="0" fillId="0" borderId="5" xfId="0" applyBorder="1"/>
    <xf numFmtId="0" fontId="1" fillId="0" borderId="49" xfId="0" applyFont="1" applyBorder="1" applyAlignment="1">
      <alignment horizontal="center" vertical="center"/>
    </xf>
    <xf numFmtId="0" fontId="1" fillId="0" borderId="51" xfId="0" applyFont="1" applyBorder="1" applyAlignment="1">
      <alignment horizontal="center" vertical="center"/>
    </xf>
    <xf numFmtId="0" fontId="0" fillId="0" borderId="1" xfId="0" applyBorder="1" applyAlignment="1">
      <alignment wrapText="1"/>
    </xf>
    <xf numFmtId="0" fontId="0" fillId="0" borderId="7" xfId="0" applyBorder="1" applyAlignment="1">
      <alignment horizontal="center" vertical="center" wrapText="1"/>
    </xf>
    <xf numFmtId="0" fontId="9" fillId="15" borderId="40" xfId="0" applyFont="1" applyFill="1" applyBorder="1" applyAlignment="1">
      <alignment horizontal="left" vertical="center" wrapText="1"/>
    </xf>
    <xf numFmtId="0" fontId="9" fillId="15" borderId="48" xfId="0" applyFont="1" applyFill="1" applyBorder="1" applyAlignment="1">
      <alignment horizontal="left" vertical="center" wrapText="1"/>
    </xf>
    <xf numFmtId="0" fontId="5" fillId="15" borderId="34" xfId="1" applyFill="1" applyBorder="1" applyAlignment="1">
      <alignment horizontal="center" vertical="center" wrapText="1"/>
    </xf>
    <xf numFmtId="0" fontId="0" fillId="0" borderId="39" xfId="0" applyBorder="1" applyAlignment="1">
      <alignment horizontal="center" vertical="center"/>
    </xf>
    <xf numFmtId="0" fontId="0" fillId="0" borderId="39" xfId="0" applyBorder="1" applyAlignment="1">
      <alignment horizontal="center" vertical="center" wrapText="1"/>
    </xf>
    <xf numFmtId="0" fontId="0" fillId="0" borderId="39" xfId="0" quotePrefix="1" applyBorder="1" applyAlignment="1">
      <alignment horizontal="left" vertical="center" wrapText="1" indent="1"/>
    </xf>
    <xf numFmtId="0" fontId="0" fillId="0" borderId="52" xfId="0" applyBorder="1" applyAlignment="1">
      <alignment horizontal="center" vertical="center" wrapText="1"/>
    </xf>
    <xf numFmtId="9" fontId="0" fillId="0" borderId="39" xfId="0" applyNumberFormat="1" applyBorder="1" applyAlignment="1">
      <alignment horizontal="center" vertical="center"/>
    </xf>
    <xf numFmtId="0" fontId="9" fillId="0" borderId="53" xfId="0" applyFont="1" applyBorder="1" applyAlignment="1">
      <alignment horizontal="left" vertical="center" wrapText="1"/>
    </xf>
    <xf numFmtId="0" fontId="9" fillId="0" borderId="54" xfId="0" applyFont="1" applyBorder="1" applyAlignment="1">
      <alignment horizontal="left" vertical="center" wrapText="1"/>
    </xf>
    <xf numFmtId="0" fontId="0" fillId="0" borderId="39" xfId="0" quotePrefix="1" applyBorder="1" applyAlignment="1">
      <alignment horizontal="center" vertical="center" wrapText="1"/>
    </xf>
    <xf numFmtId="0" fontId="0" fillId="0" borderId="55" xfId="0" applyBorder="1" applyAlignment="1">
      <alignment horizontal="center" vertical="center"/>
    </xf>
    <xf numFmtId="0" fontId="0" fillId="0" borderId="55" xfId="0" applyBorder="1" applyAlignment="1">
      <alignment horizontal="center" vertical="center" wrapText="1"/>
    </xf>
    <xf numFmtId="0" fontId="0" fillId="0" borderId="55" xfId="0" quotePrefix="1" applyBorder="1" applyAlignment="1">
      <alignment horizontal="left" vertical="center" wrapText="1" indent="1"/>
    </xf>
    <xf numFmtId="0" fontId="0" fillId="0" borderId="55" xfId="0" quotePrefix="1" applyBorder="1" applyAlignment="1">
      <alignment horizontal="center" vertical="center" wrapText="1"/>
    </xf>
    <xf numFmtId="49" fontId="0" fillId="0" borderId="55" xfId="0" applyNumberFormat="1" applyBorder="1" applyAlignment="1">
      <alignment horizontal="center" vertical="center" wrapText="1"/>
    </xf>
    <xf numFmtId="164" fontId="7" fillId="0" borderId="29" xfId="0" applyNumberFormat="1" applyFont="1" applyBorder="1" applyAlignment="1">
      <alignment horizontal="center" vertical="center"/>
    </xf>
    <xf numFmtId="164" fontId="7" fillId="0" borderId="37" xfId="0" applyNumberFormat="1" applyFont="1" applyBorder="1" applyAlignment="1">
      <alignment horizontal="center" vertical="center"/>
    </xf>
    <xf numFmtId="9" fontId="0" fillId="0" borderId="55" xfId="0" applyNumberFormat="1" applyBorder="1" applyAlignment="1">
      <alignment horizontal="center" vertical="center"/>
    </xf>
    <xf numFmtId="164" fontId="7" fillId="0" borderId="56" xfId="0" applyNumberFormat="1" applyFont="1" applyBorder="1" applyAlignment="1">
      <alignment horizontal="center" vertical="center"/>
    </xf>
    <xf numFmtId="164" fontId="7" fillId="0" borderId="57" xfId="0" applyNumberFormat="1" applyFont="1" applyBorder="1" applyAlignment="1">
      <alignment horizontal="center" vertical="center"/>
    </xf>
    <xf numFmtId="164" fontId="7" fillId="0" borderId="59" xfId="0" applyNumberFormat="1" applyFont="1" applyBorder="1" applyAlignment="1">
      <alignment horizontal="center" vertical="center"/>
    </xf>
    <xf numFmtId="0" fontId="0" fillId="13" borderId="60" xfId="0" applyFill="1" applyBorder="1" applyAlignment="1">
      <alignment vertical="center"/>
    </xf>
    <xf numFmtId="0" fontId="9" fillId="0" borderId="61" xfId="0" applyFont="1" applyBorder="1" applyAlignment="1">
      <alignment horizontal="left" vertical="center" wrapText="1"/>
    </xf>
    <xf numFmtId="0" fontId="9" fillId="0" borderId="62" xfId="0" applyFont="1" applyBorder="1" applyAlignment="1">
      <alignment horizontal="left" vertical="center" wrapText="1"/>
    </xf>
    <xf numFmtId="0" fontId="9" fillId="0" borderId="63" xfId="0" applyFont="1" applyBorder="1" applyAlignment="1">
      <alignment horizontal="left" vertical="center" wrapText="1"/>
    </xf>
    <xf numFmtId="0" fontId="9" fillId="0" borderId="64" xfId="0" applyFont="1" applyBorder="1" applyAlignment="1">
      <alignment horizontal="left" vertical="center" wrapText="1"/>
    </xf>
    <xf numFmtId="0" fontId="9" fillId="0" borderId="65" xfId="0" applyFont="1" applyBorder="1" applyAlignment="1">
      <alignment horizontal="left" vertical="center" wrapText="1"/>
    </xf>
    <xf numFmtId="0" fontId="9" fillId="0" borderId="66" xfId="0" applyFont="1" applyBorder="1" applyAlignment="1">
      <alignment horizontal="left" vertical="center" wrapText="1"/>
    </xf>
    <xf numFmtId="0" fontId="9" fillId="0" borderId="67" xfId="0" applyFont="1" applyBorder="1" applyAlignment="1">
      <alignment horizontal="left" vertical="center" wrapText="1"/>
    </xf>
    <xf numFmtId="0" fontId="0" fillId="0" borderId="58" xfId="0" quotePrefix="1" applyBorder="1" applyAlignment="1">
      <alignment horizontal="left" vertical="center" wrapText="1" indent="1"/>
    </xf>
    <xf numFmtId="164" fontId="21" fillId="0" borderId="17" xfId="0" applyNumberFormat="1" applyFont="1" applyBorder="1" applyAlignment="1">
      <alignment horizontal="center" vertical="center"/>
    </xf>
    <xf numFmtId="49" fontId="0" fillId="0" borderId="68" xfId="0" applyNumberFormat="1" applyBorder="1" applyAlignment="1">
      <alignment horizontal="center" vertical="center" wrapText="1"/>
    </xf>
    <xf numFmtId="0" fontId="5" fillId="0" borderId="0" xfId="1"/>
    <xf numFmtId="0" fontId="22" fillId="0" borderId="0" xfId="0" applyFont="1"/>
    <xf numFmtId="164" fontId="15" fillId="15" borderId="69" xfId="0" applyNumberFormat="1" applyFont="1" applyFill="1" applyBorder="1" applyAlignment="1">
      <alignment horizontal="center" vertical="center"/>
    </xf>
    <xf numFmtId="164" fontId="15" fillId="15" borderId="70" xfId="0" applyNumberFormat="1" applyFont="1" applyFill="1" applyBorder="1" applyAlignment="1">
      <alignment horizontal="center" vertical="center"/>
    </xf>
    <xf numFmtId="164" fontId="15" fillId="15" borderId="6" xfId="0" applyNumberFormat="1" applyFont="1" applyFill="1" applyBorder="1" applyAlignment="1">
      <alignment horizontal="center" vertical="center"/>
    </xf>
    <xf numFmtId="0" fontId="0" fillId="0" borderId="39" xfId="0" quotePrefix="1" applyBorder="1" applyAlignment="1">
      <alignment vertical="center" wrapText="1"/>
    </xf>
    <xf numFmtId="0" fontId="0" fillId="7" borderId="4" xfId="0" applyFill="1" applyBorder="1"/>
    <xf numFmtId="0" fontId="0" fillId="5" borderId="4" xfId="0" applyFill="1" applyBorder="1"/>
    <xf numFmtId="0" fontId="2" fillId="0" borderId="0" xfId="0" applyFont="1" applyAlignment="1">
      <alignment horizontal="center" vertical="center"/>
    </xf>
    <xf numFmtId="0" fontId="0" fillId="0" borderId="1" xfId="0"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0" fillId="0" borderId="0" xfId="0" applyFill="1"/>
    <xf numFmtId="164" fontId="6" fillId="0" borderId="69" xfId="0" applyNumberFormat="1" applyFont="1" applyBorder="1" applyAlignment="1" applyProtection="1">
      <alignment horizontal="center" vertical="center" wrapText="1"/>
      <protection locked="0" hidden="1"/>
    </xf>
    <xf numFmtId="164" fontId="6" fillId="0" borderId="70" xfId="0" applyNumberFormat="1" applyFont="1" applyBorder="1" applyAlignment="1" applyProtection="1">
      <alignment horizontal="center" vertical="center" wrapText="1"/>
      <protection locked="0" hidden="1"/>
    </xf>
    <xf numFmtId="164" fontId="6" fillId="0" borderId="76" xfId="0" applyNumberFormat="1" applyFont="1" applyBorder="1" applyAlignment="1" applyProtection="1">
      <alignment horizontal="center" vertical="center" wrapText="1"/>
      <protection locked="0" hidden="1"/>
    </xf>
    <xf numFmtId="9" fontId="6" fillId="0" borderId="69" xfId="0" applyNumberFormat="1" applyFont="1" applyBorder="1" applyAlignment="1">
      <alignment horizontal="center" vertical="center"/>
    </xf>
    <xf numFmtId="9" fontId="6" fillId="0" borderId="70" xfId="0" applyNumberFormat="1" applyFont="1" applyBorder="1" applyAlignment="1">
      <alignment horizontal="center" vertical="center"/>
    </xf>
    <xf numFmtId="9" fontId="6" fillId="0" borderId="71" xfId="0" applyNumberFormat="1" applyFont="1" applyBorder="1" applyAlignment="1" applyProtection="1">
      <alignment horizontal="center" vertical="center"/>
      <protection hidden="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5" borderId="1" xfId="0" applyFill="1" applyBorder="1" applyAlignment="1">
      <alignment horizontal="center" vertical="center"/>
    </xf>
    <xf numFmtId="0" fontId="0" fillId="5" borderId="14" xfId="0" applyFill="1" applyBorder="1" applyAlignment="1">
      <alignment horizontal="center" vertical="center"/>
    </xf>
    <xf numFmtId="0" fontId="17" fillId="3" borderId="5"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7" xfId="0" applyFont="1" applyFill="1" applyBorder="1" applyAlignment="1">
      <alignment horizontal="center" vertical="center"/>
    </xf>
    <xf numFmtId="0" fontId="0" fillId="17" borderId="8" xfId="0" applyFill="1" applyBorder="1" applyAlignment="1">
      <alignment horizontal="center" vertical="center"/>
    </xf>
    <xf numFmtId="0" fontId="0" fillId="17" borderId="9" xfId="0" applyFill="1" applyBorder="1" applyAlignment="1">
      <alignment horizontal="center" vertical="center"/>
    </xf>
    <xf numFmtId="0" fontId="0" fillId="17" borderId="0" xfId="0" applyFill="1" applyAlignment="1">
      <alignment horizontal="center" vertical="center"/>
    </xf>
    <xf numFmtId="0" fontId="0" fillId="17" borderId="10" xfId="0" applyFill="1" applyBorder="1" applyAlignment="1">
      <alignment horizontal="center" vertical="center"/>
    </xf>
    <xf numFmtId="0" fontId="0" fillId="17" borderId="1" xfId="0" applyFill="1" applyBorder="1" applyAlignment="1">
      <alignment horizontal="center" vertical="center"/>
    </xf>
    <xf numFmtId="0" fontId="0" fillId="17" borderId="14" xfId="0" applyFill="1" applyBorder="1" applyAlignment="1">
      <alignment horizontal="center" vertical="center"/>
    </xf>
    <xf numFmtId="0" fontId="0" fillId="16" borderId="11" xfId="0" applyFill="1" applyBorder="1" applyAlignment="1">
      <alignment horizontal="center" vertical="center"/>
    </xf>
    <xf numFmtId="0" fontId="0" fillId="16" borderId="9" xfId="0" applyFill="1" applyBorder="1" applyAlignment="1">
      <alignment horizontal="center" vertical="center"/>
    </xf>
    <xf numFmtId="0" fontId="0" fillId="16" borderId="12" xfId="0" applyFill="1" applyBorder="1" applyAlignment="1">
      <alignment horizontal="center" vertical="center"/>
    </xf>
    <xf numFmtId="0" fontId="0" fillId="16" borderId="10" xfId="0" applyFill="1" applyBorder="1" applyAlignment="1">
      <alignment horizontal="center" vertical="center"/>
    </xf>
    <xf numFmtId="0" fontId="0" fillId="16" borderId="13" xfId="0" applyFill="1" applyBorder="1" applyAlignment="1">
      <alignment horizontal="center" vertical="center"/>
    </xf>
    <xf numFmtId="0" fontId="0" fillId="16" borderId="14" xfId="0" applyFill="1" applyBorder="1" applyAlignment="1">
      <alignment horizontal="center" vertical="center"/>
    </xf>
    <xf numFmtId="0" fontId="0" fillId="6" borderId="11" xfId="0" applyFill="1" applyBorder="1" applyAlignment="1">
      <alignment horizontal="center" vertical="center"/>
    </xf>
    <xf numFmtId="0" fontId="0" fillId="6" borderId="9" xfId="0" applyFill="1" applyBorder="1" applyAlignment="1">
      <alignment horizontal="center" vertical="center"/>
    </xf>
    <xf numFmtId="0" fontId="0" fillId="6" borderId="12" xfId="0" applyFill="1" applyBorder="1" applyAlignment="1">
      <alignment horizontal="center" vertical="center"/>
    </xf>
    <xf numFmtId="0" fontId="0" fillId="6" borderId="10" xfId="0"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7" borderId="11" xfId="0" applyFill="1" applyBorder="1" applyAlignment="1">
      <alignment horizontal="center" vertical="center"/>
    </xf>
    <xf numFmtId="0" fontId="0" fillId="7" borderId="9" xfId="0" applyFill="1" applyBorder="1" applyAlignment="1">
      <alignment horizontal="center" vertical="center"/>
    </xf>
    <xf numFmtId="0" fontId="0" fillId="7" borderId="12" xfId="0" applyFill="1" applyBorder="1" applyAlignment="1">
      <alignment horizontal="center" vertical="center"/>
    </xf>
    <xf numFmtId="0" fontId="0" fillId="7" borderId="10"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0" xfId="0" applyFill="1" applyAlignment="1">
      <alignment horizontal="center" vertical="center"/>
    </xf>
    <xf numFmtId="0" fontId="0" fillId="5" borderId="10" xfId="0" applyFill="1"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12" fillId="4" borderId="5" xfId="0" applyFont="1" applyFill="1" applyBorder="1" applyAlignment="1">
      <alignment horizontal="center" vertical="center" wrapText="1"/>
    </xf>
    <xf numFmtId="0" fontId="12" fillId="4" borderId="7" xfId="0" applyFont="1" applyFill="1" applyBorder="1" applyAlignment="1">
      <alignment horizontal="center" vertical="center" wrapText="1"/>
    </xf>
    <xf numFmtId="164" fontId="0" fillId="0" borderId="69" xfId="0" applyNumberFormat="1" applyBorder="1" applyAlignment="1">
      <alignment horizontal="center" vertical="center"/>
    </xf>
    <xf numFmtId="164" fontId="0" fillId="0" borderId="70" xfId="0" applyNumberFormat="1" applyBorder="1" applyAlignment="1">
      <alignment horizontal="center" vertical="center"/>
    </xf>
    <xf numFmtId="0" fontId="9" fillId="15" borderId="78" xfId="0" applyFont="1" applyFill="1" applyBorder="1" applyAlignment="1">
      <alignment horizontal="left" vertical="top" wrapText="1"/>
    </xf>
    <xf numFmtId="0" fontId="0" fillId="0" borderId="0" xfId="0" applyFill="1" applyBorder="1"/>
    <xf numFmtId="0" fontId="9" fillId="15" borderId="78" xfId="0" applyFont="1" applyFill="1" applyBorder="1" applyAlignment="1">
      <alignment horizontal="left" vertical="center" wrapText="1"/>
    </xf>
    <xf numFmtId="164" fontId="15" fillId="21" borderId="0" xfId="0" applyNumberFormat="1" applyFont="1" applyFill="1" applyBorder="1" applyAlignment="1" applyProtection="1">
      <alignment horizontal="center" vertical="center"/>
      <protection locked="0" hidden="1"/>
    </xf>
    <xf numFmtId="9" fontId="15" fillId="21" borderId="0" xfId="0" applyNumberFormat="1" applyFont="1" applyFill="1" applyBorder="1" applyAlignment="1">
      <alignment horizontal="center" vertical="center"/>
    </xf>
    <xf numFmtId="164" fontId="15" fillId="15" borderId="76" xfId="0" applyNumberFormat="1" applyFont="1" applyFill="1" applyBorder="1" applyAlignment="1">
      <alignment horizontal="center" vertical="center"/>
    </xf>
    <xf numFmtId="166" fontId="14" fillId="15" borderId="9" xfId="0" applyNumberFormat="1" applyFont="1" applyFill="1" applyBorder="1" applyAlignment="1">
      <alignment horizontal="center" vertical="center"/>
    </xf>
    <xf numFmtId="9" fontId="15" fillId="21" borderId="0" xfId="0" applyNumberFormat="1" applyFont="1" applyFill="1" applyBorder="1" applyAlignment="1" applyProtection="1">
      <alignment horizontal="center" vertical="center"/>
      <protection hidden="1"/>
    </xf>
    <xf numFmtId="0" fontId="0" fillId="0" borderId="31" xfId="0" quotePrefix="1" applyBorder="1" applyAlignment="1">
      <alignment horizontal="center" vertical="center" wrapText="1"/>
    </xf>
    <xf numFmtId="0" fontId="0" fillId="0" borderId="0" xfId="0" applyBorder="1"/>
    <xf numFmtId="0" fontId="0" fillId="0" borderId="72" xfId="0" applyBorder="1"/>
    <xf numFmtId="0" fontId="0" fillId="0" borderId="74" xfId="0" applyBorder="1"/>
    <xf numFmtId="0" fontId="1" fillId="0" borderId="74" xfId="0" applyFont="1" applyBorder="1" applyAlignment="1" applyProtection="1">
      <alignment horizontal="center" vertical="center"/>
      <protection locked="0" hidden="1"/>
    </xf>
    <xf numFmtId="9" fontId="10" fillId="0" borderId="74" xfId="0" applyNumberFormat="1" applyFont="1" applyBorder="1" applyAlignment="1">
      <alignment horizontal="center" vertical="center"/>
    </xf>
    <xf numFmtId="9" fontId="10" fillId="0" borderId="74" xfId="0" applyNumberFormat="1" applyFont="1" applyBorder="1" applyAlignment="1" applyProtection="1">
      <alignment horizontal="center" vertical="center"/>
      <protection hidden="1"/>
    </xf>
    <xf numFmtId="166" fontId="1" fillId="0" borderId="74" xfId="0" applyNumberFormat="1" applyFont="1" applyBorder="1" applyAlignment="1">
      <alignment horizontal="center" vertical="center"/>
    </xf>
    <xf numFmtId="0" fontId="0" fillId="0" borderId="83" xfId="0" applyBorder="1"/>
    <xf numFmtId="0" fontId="0" fillId="0" borderId="84" xfId="0" applyBorder="1"/>
    <xf numFmtId="0" fontId="0" fillId="0" borderId="85" xfId="0" applyBorder="1"/>
    <xf numFmtId="0" fontId="0" fillId="0" borderId="84" xfId="0" applyFill="1" applyBorder="1"/>
    <xf numFmtId="0" fontId="0" fillId="20" borderId="0" xfId="0" applyFill="1" applyBorder="1" applyAlignment="1">
      <alignment horizontal="center" vertical="center" wrapText="1"/>
    </xf>
    <xf numFmtId="0" fontId="9" fillId="0" borderId="86" xfId="0" applyFont="1" applyFill="1" applyBorder="1" applyAlignment="1">
      <alignment horizontal="left" vertical="center" wrapText="1"/>
    </xf>
    <xf numFmtId="0" fontId="0" fillId="0" borderId="85" xfId="0" applyFill="1" applyBorder="1"/>
    <xf numFmtId="0" fontId="0" fillId="0" borderId="87" xfId="0" applyFill="1" applyBorder="1"/>
    <xf numFmtId="0" fontId="0" fillId="0" borderId="87" xfId="0" applyBorder="1"/>
    <xf numFmtId="0" fontId="0" fillId="0" borderId="0" xfId="0" applyBorder="1" applyAlignment="1">
      <alignment horizontal="right" vertical="center" wrapText="1"/>
    </xf>
    <xf numFmtId="0" fontId="1" fillId="0" borderId="0" xfId="0" applyFont="1" applyBorder="1"/>
    <xf numFmtId="0" fontId="1" fillId="0" borderId="0" xfId="0" applyFont="1" applyBorder="1" applyAlignment="1" applyProtection="1">
      <alignment horizontal="center" vertical="center"/>
      <protection locked="0" hidden="1"/>
    </xf>
    <xf numFmtId="9" fontId="10" fillId="0" borderId="0" xfId="0" applyNumberFormat="1" applyFont="1" applyBorder="1" applyAlignment="1">
      <alignment horizontal="center" vertical="center"/>
    </xf>
    <xf numFmtId="9" fontId="10" fillId="0" borderId="0" xfId="0" applyNumberFormat="1" applyFont="1" applyBorder="1" applyAlignment="1" applyProtection="1">
      <alignment horizontal="center" vertical="center"/>
      <protection hidden="1"/>
    </xf>
    <xf numFmtId="166" fontId="1" fillId="0" borderId="0" xfId="0" applyNumberFormat="1" applyFont="1" applyBorder="1" applyAlignment="1">
      <alignment horizontal="center" vertical="center"/>
    </xf>
    <xf numFmtId="14" fontId="0" fillId="0" borderId="0" xfId="0" applyNumberFormat="1" applyBorder="1"/>
    <xf numFmtId="0" fontId="0" fillId="0" borderId="73" xfId="0" applyBorder="1"/>
    <xf numFmtId="0" fontId="0" fillId="0" borderId="75" xfId="0" applyBorder="1"/>
    <xf numFmtId="0" fontId="1" fillId="0" borderId="75" xfId="0" applyFont="1" applyBorder="1" applyAlignment="1" applyProtection="1">
      <alignment horizontal="center" vertical="center"/>
      <protection locked="0" hidden="1"/>
    </xf>
    <xf numFmtId="9" fontId="10" fillId="0" borderId="75" xfId="0" applyNumberFormat="1" applyFont="1" applyBorder="1" applyAlignment="1">
      <alignment horizontal="center" vertical="center"/>
    </xf>
    <xf numFmtId="9" fontId="10" fillId="0" borderId="75" xfId="0" applyNumberFormat="1" applyFont="1" applyBorder="1" applyAlignment="1" applyProtection="1">
      <alignment horizontal="center" vertical="center"/>
      <protection hidden="1"/>
    </xf>
    <xf numFmtId="166" fontId="1" fillId="0" borderId="75" xfId="0" applyNumberFormat="1" applyFont="1" applyBorder="1" applyAlignment="1">
      <alignment horizontal="center" vertical="center"/>
    </xf>
    <xf numFmtId="0" fontId="0" fillId="0" borderId="88" xfId="0" applyBorder="1"/>
    <xf numFmtId="0" fontId="0" fillId="0" borderId="0" xfId="0" applyFill="1" applyBorder="1" applyAlignment="1">
      <alignment horizontal="center" vertical="center"/>
    </xf>
    <xf numFmtId="9" fontId="0" fillId="0" borderId="0" xfId="0" applyNumberFormat="1"/>
    <xf numFmtId="0" fontId="0" fillId="0" borderId="0" xfId="0" applyBorder="1" applyAlignment="1">
      <alignment horizontal="center" vertical="center"/>
    </xf>
    <xf numFmtId="0" fontId="1" fillId="20" borderId="84" xfId="0" applyFont="1" applyFill="1" applyBorder="1" applyAlignment="1">
      <alignment horizontal="center" vertical="center" wrapText="1"/>
    </xf>
    <xf numFmtId="0" fontId="0" fillId="0" borderId="90" xfId="0" applyFont="1" applyFill="1" applyBorder="1" applyAlignment="1">
      <alignment horizontal="left" vertical="center" wrapText="1"/>
    </xf>
    <xf numFmtId="0" fontId="0" fillId="0" borderId="0" xfId="0" applyBorder="1" applyAlignment="1">
      <alignment horizontal="center" vertical="center" wrapText="1"/>
    </xf>
    <xf numFmtId="0" fontId="25" fillId="17" borderId="1" xfId="0" applyFont="1" applyFill="1" applyBorder="1" applyAlignment="1">
      <alignment horizontal="center" vertical="center"/>
    </xf>
    <xf numFmtId="0" fontId="1" fillId="0" borderId="94"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13" fillId="11" borderId="10" xfId="0" applyFont="1" applyFill="1" applyBorder="1" applyAlignment="1">
      <alignment horizontal="center" vertical="center"/>
    </xf>
    <xf numFmtId="0" fontId="13" fillId="11" borderId="1" xfId="0" applyFont="1" applyFill="1" applyBorder="1" applyAlignment="1">
      <alignment horizontal="center" vertical="center"/>
    </xf>
    <xf numFmtId="0" fontId="25" fillId="6" borderId="1" xfId="0" applyFont="1" applyFill="1" applyBorder="1" applyAlignment="1">
      <alignment horizontal="center" vertical="center"/>
    </xf>
    <xf numFmtId="0" fontId="25" fillId="7" borderId="1" xfId="0" applyFont="1" applyFill="1" applyBorder="1" applyAlignment="1">
      <alignment horizontal="center" vertical="center"/>
    </xf>
    <xf numFmtId="0" fontId="0" fillId="0" borderId="74" xfId="0" applyBorder="1" applyAlignment="1">
      <alignment horizontal="center"/>
    </xf>
    <xf numFmtId="1" fontId="14" fillId="13" borderId="8" xfId="0" applyNumberFormat="1" applyFont="1" applyFill="1" applyBorder="1" applyAlignment="1">
      <alignment horizontal="center" vertical="center"/>
    </xf>
    <xf numFmtId="0" fontId="0" fillId="0" borderId="0" xfId="0" applyBorder="1" applyAlignment="1">
      <alignment horizontal="center"/>
    </xf>
    <xf numFmtId="0" fontId="0" fillId="0" borderId="75" xfId="0" applyBorder="1" applyAlignment="1">
      <alignment horizontal="center"/>
    </xf>
    <xf numFmtId="0" fontId="26" fillId="0" borderId="0" xfId="0" applyFont="1" applyBorder="1"/>
    <xf numFmtId="0" fontId="14" fillId="20" borderId="0" xfId="0" applyFont="1" applyFill="1" applyBorder="1" applyAlignment="1">
      <alignment horizontal="center" vertical="center" wrapText="1"/>
    </xf>
    <xf numFmtId="0" fontId="0" fillId="0" borderId="99" xfId="0" applyFont="1" applyFill="1" applyBorder="1" applyAlignment="1">
      <alignment horizontal="left" vertical="center" wrapText="1"/>
    </xf>
    <xf numFmtId="0" fontId="13" fillId="15" borderId="2" xfId="0" applyFont="1" applyFill="1" applyBorder="1" applyAlignment="1">
      <alignment horizontal="center" vertical="center" wrapText="1"/>
    </xf>
    <xf numFmtId="0" fontId="0" fillId="15" borderId="2" xfId="0"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100" xfId="0" applyFont="1" applyFill="1" applyBorder="1" applyAlignment="1">
      <alignment horizontal="left" vertical="center" wrapText="1"/>
    </xf>
    <xf numFmtId="0" fontId="0" fillId="15" borderId="101" xfId="0" applyFill="1" applyBorder="1" applyAlignment="1">
      <alignment horizontal="center" vertical="center" wrapText="1"/>
    </xf>
    <xf numFmtId="0" fontId="0" fillId="20" borderId="87" xfId="0" applyFill="1" applyBorder="1" applyAlignment="1">
      <alignment horizontal="center" vertical="center" wrapText="1"/>
    </xf>
    <xf numFmtId="0" fontId="0" fillId="0" borderId="102" xfId="0" quotePrefix="1" applyBorder="1" applyAlignment="1">
      <alignment horizontal="center" vertical="center" wrapText="1"/>
    </xf>
    <xf numFmtId="9" fontId="23" fillId="15" borderId="103" xfId="0" applyNumberFormat="1" applyFont="1" applyFill="1" applyBorder="1" applyAlignment="1" applyProtection="1">
      <alignment horizontal="center" vertical="center"/>
      <protection hidden="1"/>
    </xf>
    <xf numFmtId="1" fontId="14" fillId="13" borderId="0" xfId="0" applyNumberFormat="1" applyFont="1" applyFill="1" applyBorder="1" applyAlignment="1">
      <alignment horizontal="center" vertical="center"/>
    </xf>
    <xf numFmtId="0" fontId="4" fillId="2" borderId="104" xfId="0" applyFont="1" applyFill="1" applyBorder="1" applyAlignment="1">
      <alignment horizontal="center" vertical="center"/>
    </xf>
    <xf numFmtId="0" fontId="4" fillId="2" borderId="105" xfId="0" applyFont="1" applyFill="1" applyBorder="1" applyAlignment="1">
      <alignment horizontal="center" vertical="center"/>
    </xf>
    <xf numFmtId="0" fontId="4" fillId="2" borderId="106" xfId="0" applyFont="1" applyFill="1" applyBorder="1" applyAlignment="1">
      <alignment horizontal="center" vertical="center"/>
    </xf>
    <xf numFmtId="0" fontId="4" fillId="2" borderId="105" xfId="0" applyFont="1" applyFill="1" applyBorder="1" applyAlignment="1" applyProtection="1">
      <alignment horizontal="center" vertical="center"/>
      <protection locked="0" hidden="1"/>
    </xf>
    <xf numFmtId="9" fontId="11" fillId="2" borderId="105" xfId="0" applyNumberFormat="1" applyFont="1" applyFill="1" applyBorder="1" applyAlignment="1">
      <alignment horizontal="center" vertical="center"/>
    </xf>
    <xf numFmtId="9" fontId="11" fillId="2" borderId="105" xfId="0" applyNumberFormat="1" applyFont="1" applyFill="1" applyBorder="1" applyAlignment="1" applyProtection="1">
      <alignment horizontal="center" vertical="center"/>
      <protection hidden="1"/>
    </xf>
    <xf numFmtId="166" fontId="4" fillId="2" borderId="105" xfId="0" applyNumberFormat="1" applyFont="1" applyFill="1" applyBorder="1" applyAlignment="1">
      <alignment horizontal="center" vertical="center"/>
    </xf>
    <xf numFmtId="0" fontId="4" fillId="3" borderId="107" xfId="0" applyFont="1" applyFill="1" applyBorder="1" applyAlignment="1">
      <alignment horizontal="center" vertical="center"/>
    </xf>
    <xf numFmtId="0" fontId="3" fillId="3" borderId="105" xfId="0" applyFont="1" applyFill="1" applyBorder="1" applyAlignment="1">
      <alignment horizontal="center" vertical="center"/>
    </xf>
    <xf numFmtId="0" fontId="3" fillId="3" borderId="89" xfId="0" applyFont="1" applyFill="1" applyBorder="1" applyAlignment="1">
      <alignment horizontal="center" vertical="center"/>
    </xf>
    <xf numFmtId="166" fontId="4" fillId="2" borderId="108" xfId="0" applyNumberFormat="1" applyFont="1" applyFill="1" applyBorder="1" applyAlignment="1">
      <alignment horizontal="center" vertical="center"/>
    </xf>
    <xf numFmtId="0" fontId="1" fillId="4" borderId="109" xfId="0" applyFont="1" applyFill="1" applyBorder="1" applyAlignment="1">
      <alignment horizontal="center" vertical="center" wrapText="1"/>
    </xf>
    <xf numFmtId="0" fontId="1" fillId="4" borderId="95" xfId="0" applyFont="1" applyFill="1" applyBorder="1" applyAlignment="1">
      <alignment horizontal="center" vertical="center" wrapText="1"/>
    </xf>
    <xf numFmtId="166" fontId="1" fillId="4" borderId="95" xfId="0" applyNumberFormat="1" applyFont="1" applyFill="1" applyBorder="1" applyAlignment="1">
      <alignment horizontal="center" vertical="center" wrapText="1"/>
    </xf>
    <xf numFmtId="0" fontId="8" fillId="4" borderId="91" xfId="0" applyFont="1" applyFill="1" applyBorder="1" applyAlignment="1">
      <alignment horizontal="center" vertical="center" wrapText="1"/>
    </xf>
    <xf numFmtId="0" fontId="0" fillId="4" borderId="91" xfId="0" applyFill="1" applyBorder="1" applyAlignment="1">
      <alignment horizontal="center" vertical="center" wrapText="1"/>
    </xf>
    <xf numFmtId="0" fontId="13" fillId="20" borderId="2" xfId="0" applyFont="1" applyFill="1" applyBorder="1" applyAlignment="1">
      <alignment horizontal="center" vertical="center" wrapText="1"/>
    </xf>
    <xf numFmtId="0" fontId="2" fillId="11" borderId="11" xfId="0" applyFont="1" applyFill="1" applyBorder="1" applyAlignment="1">
      <alignment horizontal="center" vertical="center" wrapText="1"/>
    </xf>
    <xf numFmtId="0" fontId="9" fillId="15" borderId="2" xfId="0" applyFont="1" applyFill="1" applyBorder="1" applyAlignment="1">
      <alignment horizontal="left" vertical="top" wrapText="1"/>
    </xf>
    <xf numFmtId="0" fontId="2" fillId="12" borderId="11"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5" borderId="111" xfId="0" applyFont="1" applyFill="1" applyBorder="1" applyAlignment="1">
      <alignment horizontal="center" vertical="center" wrapText="1"/>
    </xf>
    <xf numFmtId="0" fontId="1" fillId="0" borderId="112" xfId="0" applyFont="1" applyFill="1" applyBorder="1" applyAlignment="1">
      <alignment horizontal="center" vertical="center" wrapText="1"/>
    </xf>
    <xf numFmtId="0" fontId="1" fillId="0" borderId="81" xfId="0" applyFont="1" applyFill="1" applyBorder="1" applyAlignment="1">
      <alignment horizontal="center" vertical="center" wrapText="1"/>
    </xf>
    <xf numFmtId="0" fontId="1" fillId="0" borderId="113" xfId="0" applyFont="1" applyFill="1" applyBorder="1" applyAlignment="1">
      <alignment horizontal="center" vertical="center" wrapText="1"/>
    </xf>
    <xf numFmtId="0" fontId="0" fillId="0" borderId="0" xfId="0" applyBorder="1" applyAlignment="1">
      <alignment horizontal="left"/>
    </xf>
    <xf numFmtId="164" fontId="15" fillId="21" borderId="32" xfId="0" applyNumberFormat="1" applyFont="1" applyFill="1" applyBorder="1" applyAlignment="1" applyProtection="1">
      <alignment horizontal="center" vertical="center"/>
      <protection locked="0" hidden="1"/>
    </xf>
    <xf numFmtId="164" fontId="15" fillId="21" borderId="82" xfId="0" applyNumberFormat="1" applyFont="1" applyFill="1" applyBorder="1" applyAlignment="1" applyProtection="1">
      <alignment horizontal="center" vertical="center"/>
      <protection locked="0" hidden="1"/>
    </xf>
    <xf numFmtId="164" fontId="15" fillId="21" borderId="77" xfId="0" applyNumberFormat="1" applyFont="1" applyFill="1" applyBorder="1" applyAlignment="1" applyProtection="1">
      <alignment horizontal="center" vertical="center"/>
      <protection locked="0" hidden="1"/>
    </xf>
    <xf numFmtId="0" fontId="9" fillId="21" borderId="32" xfId="0" applyFont="1" applyFill="1" applyBorder="1" applyAlignment="1">
      <alignment horizontal="center" vertical="top" wrapText="1"/>
    </xf>
    <xf numFmtId="0" fontId="9" fillId="21" borderId="82" xfId="0" applyFont="1" applyFill="1" applyBorder="1" applyAlignment="1">
      <alignment horizontal="center" vertical="top" wrapText="1"/>
    </xf>
    <xf numFmtId="0" fontId="9" fillId="21" borderId="77" xfId="0" applyFont="1" applyFill="1" applyBorder="1" applyAlignment="1">
      <alignment horizontal="center" vertical="top" wrapText="1"/>
    </xf>
    <xf numFmtId="0" fontId="9" fillId="21" borderId="114" xfId="0" applyFont="1" applyFill="1" applyBorder="1" applyAlignment="1">
      <alignment horizontal="center" vertical="top" wrapText="1"/>
    </xf>
    <xf numFmtId="0" fontId="9" fillId="21" borderId="103" xfId="0" applyFont="1" applyFill="1" applyBorder="1" applyAlignment="1">
      <alignment horizontal="center" vertical="top" wrapText="1"/>
    </xf>
    <xf numFmtId="0" fontId="9" fillId="21" borderId="102" xfId="0" applyFont="1" applyFill="1" applyBorder="1" applyAlignment="1">
      <alignment horizontal="center" vertical="top" wrapText="1"/>
    </xf>
    <xf numFmtId="0" fontId="9" fillId="15" borderId="5" xfId="0" applyFont="1" applyFill="1" applyBorder="1" applyAlignment="1">
      <alignment horizontal="left" vertical="top" wrapText="1"/>
    </xf>
    <xf numFmtId="0" fontId="9" fillId="21" borderId="5" xfId="0" applyFont="1" applyFill="1" applyBorder="1" applyAlignment="1">
      <alignment horizontal="center" vertical="center" wrapText="1"/>
    </xf>
    <xf numFmtId="0" fontId="9" fillId="21" borderId="6" xfId="0" applyFont="1" applyFill="1" applyBorder="1" applyAlignment="1">
      <alignment horizontal="center" vertical="center" wrapText="1"/>
    </xf>
    <xf numFmtId="0" fontId="9" fillId="21" borderId="6" xfId="0" applyFont="1" applyFill="1" applyBorder="1" applyAlignment="1">
      <alignment horizontal="left" vertical="center" wrapText="1"/>
    </xf>
    <xf numFmtId="164" fontId="15" fillId="21" borderId="6" xfId="0" applyNumberFormat="1" applyFont="1" applyFill="1" applyBorder="1" applyAlignment="1" applyProtection="1">
      <alignment horizontal="center" vertical="center"/>
      <protection locked="0" hidden="1"/>
    </xf>
    <xf numFmtId="9" fontId="15" fillId="21" borderId="6" xfId="0" applyNumberFormat="1" applyFont="1" applyFill="1" applyBorder="1" applyAlignment="1">
      <alignment horizontal="center" vertical="center"/>
    </xf>
    <xf numFmtId="9" fontId="15" fillId="21" borderId="7" xfId="0" applyNumberFormat="1" applyFont="1" applyFill="1" applyBorder="1" applyAlignment="1">
      <alignment horizontal="center" vertical="center"/>
    </xf>
    <xf numFmtId="0" fontId="6" fillId="5" borderId="0" xfId="0" applyFont="1" applyFill="1" applyBorder="1" applyAlignment="1">
      <alignment vertical="center"/>
    </xf>
    <xf numFmtId="0" fontId="14" fillId="5" borderId="10" xfId="0" applyFont="1" applyFill="1" applyBorder="1" applyAlignment="1">
      <alignment horizontal="center" vertical="center"/>
    </xf>
    <xf numFmtId="0" fontId="13" fillId="15" borderId="2" xfId="0" applyFont="1" applyFill="1" applyBorder="1" applyAlignment="1">
      <alignment horizontal="center" vertical="center"/>
    </xf>
    <xf numFmtId="0" fontId="6" fillId="17" borderId="0" xfId="0" applyFont="1" applyFill="1" applyBorder="1" applyAlignment="1">
      <alignment vertical="center"/>
    </xf>
    <xf numFmtId="0" fontId="6" fillId="17" borderId="0" xfId="0" applyFont="1" applyFill="1" applyBorder="1" applyAlignment="1">
      <alignment horizontal="center" vertical="center"/>
    </xf>
    <xf numFmtId="0" fontId="13" fillId="15" borderId="2" xfId="0" applyFont="1" applyFill="1" applyBorder="1" applyAlignment="1">
      <alignment horizontal="center" vertical="center" wrapText="1"/>
    </xf>
    <xf numFmtId="0" fontId="27" fillId="17" borderId="10" xfId="0" applyFont="1" applyFill="1" applyBorder="1" applyAlignment="1">
      <alignment horizontal="center" vertical="center"/>
    </xf>
    <xf numFmtId="0" fontId="6" fillId="11" borderId="0" xfId="0" applyFont="1" applyFill="1" applyBorder="1" applyAlignment="1">
      <alignment vertical="center"/>
    </xf>
    <xf numFmtId="0" fontId="6" fillId="11" borderId="0" xfId="0" applyFont="1" applyFill="1" applyBorder="1" applyAlignment="1">
      <alignment horizontal="center" vertical="center"/>
    </xf>
    <xf numFmtId="0" fontId="13" fillId="15" borderId="2" xfId="0" applyFont="1" applyFill="1" applyBorder="1" applyAlignment="1">
      <alignment vertical="center" wrapText="1"/>
    </xf>
    <xf numFmtId="0" fontId="25" fillId="6" borderId="102" xfId="0" applyFont="1" applyFill="1" applyBorder="1" applyAlignment="1">
      <alignment horizontal="center" vertical="center"/>
    </xf>
    <xf numFmtId="0" fontId="0" fillId="6" borderId="0" xfId="0" applyFill="1" applyBorder="1" applyAlignment="1">
      <alignment vertical="center"/>
    </xf>
    <xf numFmtId="0" fontId="25" fillId="7" borderId="102" xfId="0" applyFont="1" applyFill="1" applyBorder="1" applyAlignment="1">
      <alignment horizontal="center" vertical="center"/>
    </xf>
    <xf numFmtId="0" fontId="0" fillId="7" borderId="0" xfId="0" applyFill="1" applyBorder="1" applyAlignment="1">
      <alignment vertical="center"/>
    </xf>
    <xf numFmtId="9" fontId="6" fillId="0" borderId="28" xfId="0" applyNumberFormat="1" applyFont="1" applyBorder="1" applyAlignment="1">
      <alignment horizontal="center" vertical="center"/>
    </xf>
    <xf numFmtId="9" fontId="6" fillId="0" borderId="29" xfId="0" applyNumberFormat="1" applyFont="1" applyBorder="1" applyAlignment="1">
      <alignment horizontal="center" vertical="center"/>
    </xf>
    <xf numFmtId="9" fontId="6" fillId="0" borderId="30" xfId="0" applyNumberFormat="1" applyFont="1" applyBorder="1" applyAlignment="1" applyProtection="1">
      <alignment horizontal="center" vertical="center"/>
      <protection hidden="1"/>
    </xf>
    <xf numFmtId="0" fontId="25" fillId="7" borderId="14" xfId="0" applyFont="1" applyFill="1" applyBorder="1" applyAlignment="1">
      <alignment horizontal="center" vertical="center"/>
    </xf>
    <xf numFmtId="0" fontId="0" fillId="0" borderId="92" xfId="0" quotePrefix="1" applyBorder="1" applyAlignment="1">
      <alignment horizontal="center" vertical="center" wrapText="1"/>
    </xf>
    <xf numFmtId="0" fontId="9" fillId="15" borderId="93" xfId="0" applyFont="1" applyFill="1" applyBorder="1" applyAlignment="1">
      <alignment horizontal="left" vertical="top" wrapText="1"/>
    </xf>
    <xf numFmtId="164" fontId="15" fillId="21" borderId="114" xfId="0" applyNumberFormat="1" applyFont="1" applyFill="1" applyBorder="1" applyAlignment="1" applyProtection="1">
      <alignment horizontal="center" vertical="center"/>
      <protection locked="0" hidden="1"/>
    </xf>
    <xf numFmtId="164" fontId="15" fillId="21" borderId="103" xfId="0" applyNumberFormat="1" applyFont="1" applyFill="1" applyBorder="1" applyAlignment="1" applyProtection="1">
      <alignment horizontal="center" vertical="center"/>
      <protection locked="0" hidden="1"/>
    </xf>
    <xf numFmtId="164" fontId="15" fillId="21" borderId="102" xfId="0" applyNumberFormat="1" applyFont="1" applyFill="1" applyBorder="1" applyAlignment="1" applyProtection="1">
      <alignment horizontal="center" vertical="center"/>
      <protection locked="0" hidden="1"/>
    </xf>
    <xf numFmtId="166" fontId="14" fillId="15" borderId="3" xfId="0" applyNumberFormat="1" applyFont="1" applyFill="1" applyBorder="1" applyAlignment="1">
      <alignment horizontal="center" vertical="center"/>
    </xf>
    <xf numFmtId="0" fontId="6" fillId="21" borderId="96" xfId="0" applyFont="1" applyFill="1" applyBorder="1" applyAlignment="1">
      <alignment horizontal="center" vertical="center"/>
    </xf>
    <xf numFmtId="0" fontId="6" fillId="21" borderId="97" xfId="0" applyFont="1" applyFill="1" applyBorder="1" applyAlignment="1">
      <alignment horizontal="center" vertical="center"/>
    </xf>
    <xf numFmtId="0" fontId="6" fillId="21" borderId="98" xfId="0" applyFont="1" applyFill="1" applyBorder="1" applyAlignment="1">
      <alignment horizontal="center" vertical="center"/>
    </xf>
    <xf numFmtId="0" fontId="6" fillId="0" borderId="0" xfId="0" applyFont="1" applyBorder="1"/>
    <xf numFmtId="0" fontId="25" fillId="6" borderId="14" xfId="0" applyFont="1" applyFill="1" applyBorder="1" applyAlignment="1">
      <alignment horizontal="center" vertical="center"/>
    </xf>
    <xf numFmtId="0" fontId="13" fillId="11" borderId="14" xfId="0" applyFont="1" applyFill="1" applyBorder="1" applyAlignment="1">
      <alignment horizontal="center" vertical="center"/>
    </xf>
    <xf numFmtId="0" fontId="25" fillId="17" borderId="14" xfId="0" applyFont="1" applyFill="1" applyBorder="1" applyAlignment="1">
      <alignment horizontal="center" vertical="center"/>
    </xf>
    <xf numFmtId="0" fontId="9" fillId="15" borderId="93" xfId="0" applyFont="1" applyFill="1" applyBorder="1" applyAlignment="1">
      <alignment horizontal="left" vertical="center" wrapText="1"/>
    </xf>
    <xf numFmtId="0" fontId="0" fillId="0" borderId="115" xfId="0" quotePrefix="1" applyBorder="1" applyAlignment="1">
      <alignment horizontal="center" vertical="center" wrapText="1"/>
    </xf>
    <xf numFmtId="0" fontId="2" fillId="3" borderId="107" xfId="0" applyFont="1" applyFill="1" applyBorder="1" applyAlignment="1">
      <alignment horizontal="center" vertical="center"/>
    </xf>
    <xf numFmtId="164" fontId="0" fillId="0" borderId="69" xfId="0" applyNumberFormat="1" applyFont="1" applyBorder="1" applyAlignment="1">
      <alignment horizontal="center" vertical="center"/>
    </xf>
    <xf numFmtId="164" fontId="0" fillId="0" borderId="70" xfId="0" applyNumberFormat="1" applyFont="1" applyBorder="1" applyAlignment="1">
      <alignment horizontal="center" vertical="center"/>
    </xf>
    <xf numFmtId="0" fontId="6" fillId="18" borderId="2" xfId="0" applyFont="1" applyFill="1" applyBorder="1" applyAlignment="1">
      <alignment horizontal="center" vertical="center" wrapText="1"/>
    </xf>
    <xf numFmtId="166" fontId="1" fillId="4" borderId="2"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166" fontId="0" fillId="15" borderId="2" xfId="0" applyNumberFormat="1" applyFont="1" applyFill="1" applyBorder="1" applyAlignment="1">
      <alignment horizontal="center" vertical="center"/>
    </xf>
    <xf numFmtId="164" fontId="0" fillId="0" borderId="76" xfId="0" applyNumberFormat="1" applyFont="1" applyBorder="1" applyAlignment="1">
      <alignment horizontal="center" vertical="center"/>
    </xf>
    <xf numFmtId="0" fontId="0" fillId="19" borderId="2" xfId="0" applyFont="1" applyFill="1" applyBorder="1" applyAlignment="1">
      <alignment horizontal="center" vertical="center"/>
    </xf>
    <xf numFmtId="17" fontId="9" fillId="18" borderId="2" xfId="0" applyNumberFormat="1" applyFont="1" applyFill="1" applyBorder="1" applyAlignment="1">
      <alignment horizontal="center" vertical="center" wrapText="1"/>
    </xf>
    <xf numFmtId="0" fontId="11" fillId="20" borderId="2"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4" fillId="17" borderId="2" xfId="0" applyFont="1" applyFill="1" applyBorder="1" applyAlignment="1">
      <alignment horizontal="center" vertical="center" wrapText="1"/>
    </xf>
    <xf numFmtId="0" fontId="11" fillId="11"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2" fillId="4" borderId="91" xfId="0" applyFont="1" applyFill="1" applyBorder="1" applyAlignment="1">
      <alignment horizontal="center" vertical="center" wrapText="1"/>
    </xf>
    <xf numFmtId="0" fontId="12" fillId="4" borderId="110" xfId="0" applyFont="1" applyFill="1" applyBorder="1" applyAlignment="1">
      <alignment horizontal="center" vertical="center" wrapText="1"/>
    </xf>
    <xf numFmtId="1" fontId="23" fillId="20" borderId="2" xfId="0" applyNumberFormat="1" applyFont="1" applyFill="1" applyBorder="1" applyAlignment="1">
      <alignment horizontal="center" vertical="center" wrapText="1"/>
    </xf>
    <xf numFmtId="1" fontId="23" fillId="5" borderId="2" xfId="0" applyNumberFormat="1" applyFont="1" applyFill="1" applyBorder="1" applyAlignment="1">
      <alignment horizontal="center" vertical="center" wrapText="1"/>
    </xf>
    <xf numFmtId="1" fontId="27" fillId="17" borderId="2" xfId="0" applyNumberFormat="1" applyFont="1" applyFill="1" applyBorder="1" applyAlignment="1">
      <alignment horizontal="center" vertical="center" wrapText="1"/>
    </xf>
    <xf numFmtId="1" fontId="23" fillId="11" borderId="2" xfId="0" applyNumberFormat="1" applyFont="1" applyFill="1" applyBorder="1" applyAlignment="1">
      <alignment horizontal="center" vertical="center" wrapText="1"/>
    </xf>
    <xf numFmtId="1" fontId="27" fillId="6" borderId="2" xfId="0" applyNumberFormat="1" applyFont="1" applyFill="1" applyBorder="1" applyAlignment="1">
      <alignment horizontal="center" vertical="center" wrapText="1"/>
    </xf>
    <xf numFmtId="1" fontId="23" fillId="7" borderId="2" xfId="0" applyNumberFormat="1" applyFont="1" applyFill="1" applyBorder="1" applyAlignment="1">
      <alignment horizontal="center" vertical="center" wrapText="1"/>
    </xf>
    <xf numFmtId="0" fontId="11" fillId="0" borderId="13" xfId="0" applyFont="1" applyFill="1" applyBorder="1" applyAlignment="1">
      <alignment horizontal="right" vertical="center" wrapText="1"/>
    </xf>
    <xf numFmtId="0" fontId="11" fillId="0" borderId="1" xfId="0" applyFont="1" applyFill="1" applyBorder="1" applyAlignment="1">
      <alignment horizontal="right" vertical="center" wrapText="1"/>
    </xf>
    <xf numFmtId="0" fontId="11" fillId="0" borderId="14" xfId="0" applyFont="1" applyFill="1" applyBorder="1" applyAlignment="1">
      <alignment horizontal="right" vertical="center" wrapText="1"/>
    </xf>
    <xf numFmtId="1" fontId="11" fillId="0" borderId="4" xfId="0" applyNumberFormat="1" applyFont="1" applyFill="1" applyBorder="1" applyAlignment="1">
      <alignment horizontal="center" vertical="center" wrapText="1"/>
    </xf>
    <xf numFmtId="0" fontId="11" fillId="7" borderId="91" xfId="0" applyFont="1" applyFill="1" applyBorder="1" applyAlignment="1">
      <alignment horizontal="center" vertical="center" wrapText="1"/>
    </xf>
    <xf numFmtId="0" fontId="9" fillId="0" borderId="91" xfId="0" applyFont="1" applyFill="1" applyBorder="1" applyAlignment="1">
      <alignment horizontal="center" vertical="center" wrapText="1"/>
    </xf>
    <xf numFmtId="166" fontId="0" fillId="15" borderId="91" xfId="0" applyNumberFormat="1" applyFont="1" applyFill="1" applyBorder="1" applyAlignment="1">
      <alignment horizontal="center" vertical="center"/>
    </xf>
    <xf numFmtId="164" fontId="0" fillId="0" borderId="116" xfId="0" applyNumberFormat="1" applyFont="1" applyBorder="1" applyAlignment="1">
      <alignment horizontal="center" vertical="center"/>
    </xf>
    <xf numFmtId="164" fontId="0" fillId="0" borderId="117" xfId="0" applyNumberFormat="1" applyFont="1" applyBorder="1" applyAlignment="1">
      <alignment horizontal="center" vertical="center"/>
    </xf>
    <xf numFmtId="164" fontId="0" fillId="0" borderId="118" xfId="0" applyNumberFormat="1" applyFont="1" applyBorder="1" applyAlignment="1">
      <alignment horizontal="center" vertical="center"/>
    </xf>
    <xf numFmtId="14" fontId="0" fillId="0" borderId="0" xfId="0" quotePrefix="1" applyNumberFormat="1" applyBorder="1" applyAlignment="1">
      <alignment horizontal="right"/>
    </xf>
  </cellXfs>
  <cellStyles count="2">
    <cellStyle name="Hyperlink" xfId="1" builtinId="8"/>
    <cellStyle name="Normal" xfId="0" builtinId="0"/>
  </cellStyles>
  <dxfs count="170">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00B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12646</xdr:colOff>
      <xdr:row>4</xdr:row>
      <xdr:rowOff>17744</xdr:rowOff>
    </xdr:from>
    <xdr:to>
      <xdr:col>2</xdr:col>
      <xdr:colOff>818029</xdr:colOff>
      <xdr:row>41</xdr:row>
      <xdr:rowOff>728384</xdr:rowOff>
    </xdr:to>
    <xdr:sp macro="" textlink="">
      <xdr:nvSpPr>
        <xdr:cNvPr id="7" name="Rectangle 6">
          <a:extLst>
            <a:ext uri="{FF2B5EF4-FFF2-40B4-BE49-F238E27FC236}">
              <a16:creationId xmlns:a16="http://schemas.microsoft.com/office/drawing/2014/main" id="{351D3F31-92A3-431A-99DD-7BFF1B114B4A}"/>
            </a:ext>
          </a:extLst>
        </xdr:cNvPr>
        <xdr:cNvSpPr/>
      </xdr:nvSpPr>
      <xdr:spPr>
        <a:xfrm>
          <a:off x="505705" y="1440891"/>
          <a:ext cx="805383" cy="29083934"/>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solidFill>
                <a:schemeClr val="tx1"/>
              </a:solidFill>
            </a:rPr>
            <a:t>GOVERN</a:t>
          </a:r>
        </a:p>
      </xdr:txBody>
    </xdr:sp>
    <xdr:clientData/>
  </xdr:twoCellAnchor>
  <xdr:twoCellAnchor>
    <xdr:from>
      <xdr:col>2</xdr:col>
      <xdr:colOff>152153</xdr:colOff>
      <xdr:row>69</xdr:row>
      <xdr:rowOff>173182</xdr:rowOff>
    </xdr:from>
    <xdr:to>
      <xdr:col>2</xdr:col>
      <xdr:colOff>762000</xdr:colOff>
      <xdr:row>96</xdr:row>
      <xdr:rowOff>432954</xdr:rowOff>
    </xdr:to>
    <xdr:sp macro="" textlink="">
      <xdr:nvSpPr>
        <xdr:cNvPr id="8" name="Rectangle 7">
          <a:extLst>
            <a:ext uri="{FF2B5EF4-FFF2-40B4-BE49-F238E27FC236}">
              <a16:creationId xmlns:a16="http://schemas.microsoft.com/office/drawing/2014/main" id="{7B226C29-DACE-48D6-A942-9DF4E05C4F5F}"/>
            </a:ext>
          </a:extLst>
        </xdr:cNvPr>
        <xdr:cNvSpPr/>
      </xdr:nvSpPr>
      <xdr:spPr>
        <a:xfrm>
          <a:off x="637062" y="46395409"/>
          <a:ext cx="609847" cy="17370136"/>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rPr>
            <a:t>PROTECT</a:t>
          </a:r>
        </a:p>
      </xdr:txBody>
    </xdr:sp>
    <xdr:clientData/>
  </xdr:twoCellAnchor>
  <xdr:twoCellAnchor>
    <xdr:from>
      <xdr:col>2</xdr:col>
      <xdr:colOff>138546</xdr:colOff>
      <xdr:row>98</xdr:row>
      <xdr:rowOff>51955</xdr:rowOff>
    </xdr:from>
    <xdr:to>
      <xdr:col>2</xdr:col>
      <xdr:colOff>744682</xdr:colOff>
      <xdr:row>111</xdr:row>
      <xdr:rowOff>415637</xdr:rowOff>
    </xdr:to>
    <xdr:sp macro="" textlink="">
      <xdr:nvSpPr>
        <xdr:cNvPr id="9" name="Rectangle 8">
          <a:extLst>
            <a:ext uri="{FF2B5EF4-FFF2-40B4-BE49-F238E27FC236}">
              <a16:creationId xmlns:a16="http://schemas.microsoft.com/office/drawing/2014/main" id="{FE119037-D723-48F1-825A-2ABD3AA33E60}"/>
            </a:ext>
          </a:extLst>
        </xdr:cNvPr>
        <xdr:cNvSpPr/>
      </xdr:nvSpPr>
      <xdr:spPr>
        <a:xfrm>
          <a:off x="623455" y="64163864"/>
          <a:ext cx="606136" cy="8745682"/>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ysClr val="windowText" lastClr="000000"/>
              </a:solidFill>
            </a:rPr>
            <a:t>DETECT</a:t>
          </a:r>
        </a:p>
      </xdr:txBody>
    </xdr:sp>
    <xdr:clientData/>
  </xdr:twoCellAnchor>
  <xdr:twoCellAnchor>
    <xdr:from>
      <xdr:col>2</xdr:col>
      <xdr:colOff>103910</xdr:colOff>
      <xdr:row>113</xdr:row>
      <xdr:rowOff>103910</xdr:rowOff>
    </xdr:from>
    <xdr:to>
      <xdr:col>2</xdr:col>
      <xdr:colOff>868796</xdr:colOff>
      <xdr:row>130</xdr:row>
      <xdr:rowOff>519546</xdr:rowOff>
    </xdr:to>
    <xdr:sp macro="" textlink="">
      <xdr:nvSpPr>
        <xdr:cNvPr id="10" name="Rectangle 9">
          <a:extLst>
            <a:ext uri="{FF2B5EF4-FFF2-40B4-BE49-F238E27FC236}">
              <a16:creationId xmlns:a16="http://schemas.microsoft.com/office/drawing/2014/main" id="{A078E1C2-E17D-4FDD-B349-991FCA0EC839}"/>
            </a:ext>
          </a:extLst>
        </xdr:cNvPr>
        <xdr:cNvSpPr/>
      </xdr:nvSpPr>
      <xdr:spPr>
        <a:xfrm>
          <a:off x="588819" y="73394455"/>
          <a:ext cx="764886" cy="11464636"/>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RESPOND</a:t>
          </a:r>
        </a:p>
      </xdr:txBody>
    </xdr:sp>
    <xdr:clientData/>
  </xdr:twoCellAnchor>
  <xdr:twoCellAnchor>
    <xdr:from>
      <xdr:col>2</xdr:col>
      <xdr:colOff>121227</xdr:colOff>
      <xdr:row>132</xdr:row>
      <xdr:rowOff>44823</xdr:rowOff>
    </xdr:from>
    <xdr:to>
      <xdr:col>2</xdr:col>
      <xdr:colOff>640773</xdr:colOff>
      <xdr:row>143</xdr:row>
      <xdr:rowOff>0</xdr:rowOff>
    </xdr:to>
    <xdr:sp macro="" textlink="">
      <xdr:nvSpPr>
        <xdr:cNvPr id="11" name="Rectangle 10">
          <a:extLst>
            <a:ext uri="{FF2B5EF4-FFF2-40B4-BE49-F238E27FC236}">
              <a16:creationId xmlns:a16="http://schemas.microsoft.com/office/drawing/2014/main" id="{62771566-4447-4DE3-86DA-3D835FFBA394}"/>
            </a:ext>
          </a:extLst>
        </xdr:cNvPr>
        <xdr:cNvSpPr/>
      </xdr:nvSpPr>
      <xdr:spPr>
        <a:xfrm>
          <a:off x="606136" y="85146368"/>
          <a:ext cx="519546" cy="7090268"/>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RECOVER</a:t>
          </a:r>
        </a:p>
      </xdr:txBody>
    </xdr:sp>
    <xdr:clientData/>
  </xdr:twoCellAnchor>
  <xdr:twoCellAnchor>
    <xdr:from>
      <xdr:col>34</xdr:col>
      <xdr:colOff>2600325</xdr:colOff>
      <xdr:row>145</xdr:row>
      <xdr:rowOff>7038</xdr:rowOff>
    </xdr:from>
    <xdr:to>
      <xdr:col>35</xdr:col>
      <xdr:colOff>0</xdr:colOff>
      <xdr:row>146</xdr:row>
      <xdr:rowOff>9525</xdr:rowOff>
    </xdr:to>
    <xdr:sp macro="" textlink="">
      <xdr:nvSpPr>
        <xdr:cNvPr id="12" name="Rectangle 11">
          <a:extLst>
            <a:ext uri="{FF2B5EF4-FFF2-40B4-BE49-F238E27FC236}">
              <a16:creationId xmlns:a16="http://schemas.microsoft.com/office/drawing/2014/main" id="{EE8DE990-BB80-477D-8AF0-2674D623337B}"/>
            </a:ext>
          </a:extLst>
        </xdr:cNvPr>
        <xdr:cNvSpPr/>
      </xdr:nvSpPr>
      <xdr:spPr>
        <a:xfrm>
          <a:off x="48488600" y="12538763"/>
          <a:ext cx="711200" cy="192987"/>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34</xdr:col>
      <xdr:colOff>2595568</xdr:colOff>
      <xdr:row>145</xdr:row>
      <xdr:rowOff>184547</xdr:rowOff>
    </xdr:from>
    <xdr:to>
      <xdr:col>35</xdr:col>
      <xdr:colOff>686</xdr:colOff>
      <xdr:row>147</xdr:row>
      <xdr:rowOff>3190</xdr:rowOff>
    </xdr:to>
    <xdr:sp macro="" textlink="">
      <xdr:nvSpPr>
        <xdr:cNvPr id="13" name="Rectangle 12">
          <a:extLst>
            <a:ext uri="{FF2B5EF4-FFF2-40B4-BE49-F238E27FC236}">
              <a16:creationId xmlns:a16="http://schemas.microsoft.com/office/drawing/2014/main" id="{94DE603C-C63C-476E-BDFE-04599176A75C}"/>
            </a:ext>
          </a:extLst>
        </xdr:cNvPr>
        <xdr:cNvSpPr/>
      </xdr:nvSpPr>
      <xdr:spPr>
        <a:xfrm>
          <a:off x="48483843" y="12716272"/>
          <a:ext cx="716643" cy="196468"/>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xdr:col>
      <xdr:colOff>86591</xdr:colOff>
      <xdr:row>43</xdr:row>
      <xdr:rowOff>12701</xdr:rowOff>
    </xdr:from>
    <xdr:to>
      <xdr:col>2</xdr:col>
      <xdr:colOff>865909</xdr:colOff>
      <xdr:row>68</xdr:row>
      <xdr:rowOff>0</xdr:rowOff>
    </xdr:to>
    <xdr:sp macro="" textlink="">
      <xdr:nvSpPr>
        <xdr:cNvPr id="14" name="Rectangle 13">
          <a:extLst>
            <a:ext uri="{FF2B5EF4-FFF2-40B4-BE49-F238E27FC236}">
              <a16:creationId xmlns:a16="http://schemas.microsoft.com/office/drawing/2014/main" id="{B5B74D63-878C-4540-B7B7-B6EEE8D1D5FE}"/>
            </a:ext>
          </a:extLst>
        </xdr:cNvPr>
        <xdr:cNvSpPr/>
      </xdr:nvSpPr>
      <xdr:spPr>
        <a:xfrm>
          <a:off x="571500" y="30752474"/>
          <a:ext cx="779318" cy="15227299"/>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t>IDENTIFY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381001</xdr:colOff>
      <xdr:row>1</xdr:row>
      <xdr:rowOff>9525</xdr:rowOff>
    </xdr:from>
    <xdr:to>
      <xdr:col>10</xdr:col>
      <xdr:colOff>400051</xdr:colOff>
      <xdr:row>18</xdr:row>
      <xdr:rowOff>99468</xdr:rowOff>
    </xdr:to>
    <xdr:pic>
      <xdr:nvPicPr>
        <xdr:cNvPr id="2" name="Picture 1" descr="Cybersecurity Framework Tiers">
          <a:extLst>
            <a:ext uri="{FF2B5EF4-FFF2-40B4-BE49-F238E27FC236}">
              <a16:creationId xmlns:a16="http://schemas.microsoft.com/office/drawing/2014/main" id="{9C2E6F09-4AD3-906B-E705-2C2C432BF1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1" y="200025"/>
          <a:ext cx="5505450" cy="3328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47625</xdr:colOff>
      <xdr:row>1</xdr:row>
      <xdr:rowOff>28575</xdr:rowOff>
    </xdr:from>
    <xdr:to>
      <xdr:col>24</xdr:col>
      <xdr:colOff>219075</xdr:colOff>
      <xdr:row>18</xdr:row>
      <xdr:rowOff>47625</xdr:rowOff>
    </xdr:to>
    <xdr:pic>
      <xdr:nvPicPr>
        <xdr:cNvPr id="4" name="Picture 3" descr="NIST Framework Implementation Tiers">
          <a:extLst>
            <a:ext uri="{FF2B5EF4-FFF2-40B4-BE49-F238E27FC236}">
              <a16:creationId xmlns:a16="http://schemas.microsoft.com/office/drawing/2014/main" id="{787634EA-DF69-C7F9-2110-1848D39C4E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53225" y="219075"/>
          <a:ext cx="8096250"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133350</xdr:colOff>
      <xdr:row>3</xdr:row>
      <xdr:rowOff>66675</xdr:rowOff>
    </xdr:from>
    <xdr:to>
      <xdr:col>15</xdr:col>
      <xdr:colOff>552450</xdr:colOff>
      <xdr:row>23</xdr:row>
      <xdr:rowOff>142875</xdr:rowOff>
    </xdr:to>
    <xdr:pic>
      <xdr:nvPicPr>
        <xdr:cNvPr id="2" name="Picture 1" descr="NIST CSF 2.0 Released: What This Means for Your Organisation | Protiviti  United Kingdom">
          <a:extLst>
            <a:ext uri="{FF2B5EF4-FFF2-40B4-BE49-F238E27FC236}">
              <a16:creationId xmlns:a16="http://schemas.microsoft.com/office/drawing/2014/main" id="{967354E9-D469-4221-9A94-025475F88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638175"/>
          <a:ext cx="8343900" cy="388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22</xdr:col>
      <xdr:colOff>293638</xdr:colOff>
      <xdr:row>39</xdr:row>
      <xdr:rowOff>94333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09600" y="190500"/>
          <a:ext cx="13095238" cy="73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8762</xdr:colOff>
      <xdr:row>1</xdr:row>
      <xdr:rowOff>126422</xdr:rowOff>
    </xdr:from>
    <xdr:to>
      <xdr:col>4</xdr:col>
      <xdr:colOff>607157</xdr:colOff>
      <xdr:row>6</xdr:row>
      <xdr:rowOff>86591</xdr:rowOff>
    </xdr:to>
    <xdr:sp macro="" textlink="">
      <xdr:nvSpPr>
        <xdr:cNvPr id="2" name="Rounded Rectangle 1">
          <a:extLst>
            <a:ext uri="{FF2B5EF4-FFF2-40B4-BE49-F238E27FC236}">
              <a16:creationId xmlns:a16="http://schemas.microsoft.com/office/drawing/2014/main" id="{DE600323-7BD0-4FE6-AC8B-FB11B99ABAA6}"/>
            </a:ext>
          </a:extLst>
        </xdr:cNvPr>
        <xdr:cNvSpPr/>
      </xdr:nvSpPr>
      <xdr:spPr>
        <a:xfrm>
          <a:off x="3933062" y="421697"/>
          <a:ext cx="1341345" cy="912669"/>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NIST Functions</a:t>
          </a:r>
        </a:p>
      </xdr:txBody>
    </xdr:sp>
    <xdr:clientData/>
  </xdr:twoCellAnchor>
  <xdr:twoCellAnchor>
    <xdr:from>
      <xdr:col>4</xdr:col>
      <xdr:colOff>952499</xdr:colOff>
      <xdr:row>1</xdr:row>
      <xdr:rowOff>122958</xdr:rowOff>
    </xdr:from>
    <xdr:to>
      <xdr:col>11</xdr:col>
      <xdr:colOff>0</xdr:colOff>
      <xdr:row>3</xdr:row>
      <xdr:rowOff>183571</xdr:rowOff>
    </xdr:to>
    <xdr:sp macro="" textlink="">
      <xdr:nvSpPr>
        <xdr:cNvPr id="3" name="Rounded Rectangle 2">
          <a:extLst>
            <a:ext uri="{FF2B5EF4-FFF2-40B4-BE49-F238E27FC236}">
              <a16:creationId xmlns:a16="http://schemas.microsoft.com/office/drawing/2014/main" id="{8E717DC7-5D58-4E06-9E7B-591FEB7855A9}"/>
            </a:ext>
          </a:extLst>
        </xdr:cNvPr>
        <xdr:cNvSpPr/>
      </xdr:nvSpPr>
      <xdr:spPr>
        <a:xfrm>
          <a:off x="5619749" y="418233"/>
          <a:ext cx="4857751" cy="44161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Risk Priorities</a:t>
          </a:r>
          <a:r>
            <a:rPr lang="en-US" sz="2000" baseline="0"/>
            <a:t> &amp; </a:t>
          </a:r>
          <a:r>
            <a:rPr lang="en-US" sz="2000"/>
            <a:t>Appetite - Internal/External metrics</a:t>
          </a:r>
        </a:p>
      </xdr:txBody>
    </xdr:sp>
    <xdr:clientData/>
  </xdr:twoCellAnchor>
  <xdr:twoCellAnchor>
    <xdr:from>
      <xdr:col>4</xdr:col>
      <xdr:colOff>976748</xdr:colOff>
      <xdr:row>4</xdr:row>
      <xdr:rowOff>67540</xdr:rowOff>
    </xdr:from>
    <xdr:to>
      <xdr:col>5</xdr:col>
      <xdr:colOff>1523996</xdr:colOff>
      <xdr:row>6</xdr:row>
      <xdr:rowOff>128153</xdr:rowOff>
    </xdr:to>
    <xdr:sp macro="" textlink="">
      <xdr:nvSpPr>
        <xdr:cNvPr id="4" name="Rounded Rectangle 3">
          <a:extLst>
            <a:ext uri="{FF2B5EF4-FFF2-40B4-BE49-F238E27FC236}">
              <a16:creationId xmlns:a16="http://schemas.microsoft.com/office/drawing/2014/main" id="{4EA10EE4-5DF5-4255-8411-766821207318}"/>
            </a:ext>
          </a:extLst>
        </xdr:cNvPr>
        <xdr:cNvSpPr/>
      </xdr:nvSpPr>
      <xdr:spPr>
        <a:xfrm>
          <a:off x="5643998" y="934315"/>
          <a:ext cx="1861698" cy="44161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baseline="0"/>
            <a:t>Service Catalog</a:t>
          </a:r>
          <a:endParaRPr lang="en-US" sz="2000"/>
        </a:p>
      </xdr:txBody>
    </xdr:sp>
    <xdr:clientData/>
  </xdr:twoCellAnchor>
  <xdr:twoCellAnchor>
    <xdr:from>
      <xdr:col>8</xdr:col>
      <xdr:colOff>420835</xdr:colOff>
      <xdr:row>10</xdr:row>
      <xdr:rowOff>173182</xdr:rowOff>
    </xdr:from>
    <xdr:to>
      <xdr:col>12</xdr:col>
      <xdr:colOff>95250</xdr:colOff>
      <xdr:row>13</xdr:row>
      <xdr:rowOff>562842</xdr:rowOff>
    </xdr:to>
    <xdr:sp macro="" textlink="">
      <xdr:nvSpPr>
        <xdr:cNvPr id="5" name="Rounded Rectangle 4">
          <a:extLst>
            <a:ext uri="{FF2B5EF4-FFF2-40B4-BE49-F238E27FC236}">
              <a16:creationId xmlns:a16="http://schemas.microsoft.com/office/drawing/2014/main" id="{438194BA-861E-4E19-A7C6-07A99F48F996}"/>
            </a:ext>
          </a:extLst>
        </xdr:cNvPr>
        <xdr:cNvSpPr/>
      </xdr:nvSpPr>
      <xdr:spPr>
        <a:xfrm>
          <a:off x="9555310" y="2640157"/>
          <a:ext cx="1503215" cy="1161185"/>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solidFill>
                <a:sysClr val="windowText" lastClr="000000"/>
              </a:solidFill>
            </a:rPr>
            <a:t>Budgets:</a:t>
          </a:r>
        </a:p>
        <a:p>
          <a:pPr algn="l"/>
          <a:r>
            <a:rPr lang="en-US" sz="2000">
              <a:solidFill>
                <a:srgbClr val="00B050"/>
              </a:solidFill>
            </a:rPr>
            <a:t>Funded</a:t>
          </a:r>
          <a:r>
            <a:rPr lang="en-US" sz="2000"/>
            <a:t> - </a:t>
          </a:r>
          <a:r>
            <a:rPr lang="en-US" sz="2000">
              <a:solidFill>
                <a:srgbClr val="C00000"/>
              </a:solidFill>
            </a:rPr>
            <a:t>Unfunded</a:t>
          </a:r>
          <a:r>
            <a:rPr lang="en-US" sz="2000"/>
            <a:t> - Proposed -</a:t>
          </a:r>
        </a:p>
      </xdr:txBody>
    </xdr:sp>
    <xdr:clientData/>
  </xdr:twoCellAnchor>
  <xdr:twoCellAnchor>
    <xdr:from>
      <xdr:col>6</xdr:col>
      <xdr:colOff>155863</xdr:colOff>
      <xdr:row>4</xdr:row>
      <xdr:rowOff>62344</xdr:rowOff>
    </xdr:from>
    <xdr:to>
      <xdr:col>11</xdr:col>
      <xdr:colOff>3</xdr:colOff>
      <xdr:row>6</xdr:row>
      <xdr:rowOff>122957</xdr:rowOff>
    </xdr:to>
    <xdr:sp macro="" textlink="">
      <xdr:nvSpPr>
        <xdr:cNvPr id="6" name="Rounded Rectangle 5">
          <a:extLst>
            <a:ext uri="{FF2B5EF4-FFF2-40B4-BE49-F238E27FC236}">
              <a16:creationId xmlns:a16="http://schemas.microsoft.com/office/drawing/2014/main" id="{2D4B8881-3829-4566-8B48-AF73B6EC2211}"/>
            </a:ext>
          </a:extLst>
        </xdr:cNvPr>
        <xdr:cNvSpPr/>
      </xdr:nvSpPr>
      <xdr:spPr>
        <a:xfrm>
          <a:off x="8404513" y="929119"/>
          <a:ext cx="2072990" cy="44161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Policy Alignment</a:t>
          </a:r>
        </a:p>
      </xdr:txBody>
    </xdr:sp>
    <xdr:clientData/>
  </xdr:twoCellAnchor>
  <xdr:twoCellAnchor>
    <xdr:from>
      <xdr:col>11</xdr:col>
      <xdr:colOff>138545</xdr:colOff>
      <xdr:row>1</xdr:row>
      <xdr:rowOff>107473</xdr:rowOff>
    </xdr:from>
    <xdr:to>
      <xdr:col>18</xdr:col>
      <xdr:colOff>225136</xdr:colOff>
      <xdr:row>6</xdr:row>
      <xdr:rowOff>112058</xdr:rowOff>
    </xdr:to>
    <xdr:sp macro="" textlink="">
      <xdr:nvSpPr>
        <xdr:cNvPr id="7" name="Rounded Rectangle 6">
          <a:extLst>
            <a:ext uri="{FF2B5EF4-FFF2-40B4-BE49-F238E27FC236}">
              <a16:creationId xmlns:a16="http://schemas.microsoft.com/office/drawing/2014/main" id="{3865F5CB-A5CD-4C12-AA5B-A715F33FD264}"/>
            </a:ext>
          </a:extLst>
        </xdr:cNvPr>
        <xdr:cNvSpPr/>
      </xdr:nvSpPr>
      <xdr:spPr>
        <a:xfrm>
          <a:off x="10616045" y="402748"/>
          <a:ext cx="2058266" cy="957085"/>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"Tiers" -</a:t>
          </a:r>
        </a:p>
        <a:p>
          <a:pPr algn="l"/>
          <a:r>
            <a:rPr lang="en-US" sz="2000"/>
            <a:t>Maturity Map</a:t>
          </a:r>
        </a:p>
      </xdr:txBody>
    </xdr:sp>
    <xdr:clientData/>
  </xdr:twoCellAnchor>
  <xdr:twoCellAnchor>
    <xdr:from>
      <xdr:col>20</xdr:col>
      <xdr:colOff>-1</xdr:colOff>
      <xdr:row>1</xdr:row>
      <xdr:rowOff>131617</xdr:rowOff>
    </xdr:from>
    <xdr:to>
      <xdr:col>31</xdr:col>
      <xdr:colOff>103909</xdr:colOff>
      <xdr:row>6</xdr:row>
      <xdr:rowOff>112569</xdr:rowOff>
    </xdr:to>
    <xdr:sp macro="" textlink="">
      <xdr:nvSpPr>
        <xdr:cNvPr id="8" name="Rounded Rectangle 7">
          <a:extLst>
            <a:ext uri="{FF2B5EF4-FFF2-40B4-BE49-F238E27FC236}">
              <a16:creationId xmlns:a16="http://schemas.microsoft.com/office/drawing/2014/main" id="{EA5ED995-7506-4384-8C97-2CB6C10A8926}"/>
            </a:ext>
          </a:extLst>
        </xdr:cNvPr>
        <xdr:cNvSpPr/>
      </xdr:nvSpPr>
      <xdr:spPr>
        <a:xfrm>
          <a:off x="12849224" y="426892"/>
          <a:ext cx="3561485" cy="933452"/>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Three (or more) Year Action Plan</a:t>
          </a:r>
          <a:r>
            <a:rPr lang="en-US" sz="2000" baseline="0"/>
            <a:t> - N</a:t>
          </a:r>
          <a:r>
            <a:rPr lang="en-US" sz="2000"/>
            <a:t>IST</a:t>
          </a:r>
          <a:r>
            <a:rPr lang="en-US" sz="2000" baseline="0"/>
            <a:t> </a:t>
          </a:r>
          <a:r>
            <a:rPr lang="en-US" sz="2000"/>
            <a:t>"Profiles" by </a:t>
          </a:r>
          <a:r>
            <a:rPr lang="en-US" sz="2000" baseline="0"/>
            <a:t>Quarter</a:t>
          </a:r>
          <a:endParaRPr lang="en-US" sz="2000"/>
        </a:p>
      </xdr:txBody>
    </xdr:sp>
    <xdr:clientData/>
  </xdr:twoCellAnchor>
  <xdr:twoCellAnchor>
    <xdr:from>
      <xdr:col>2</xdr:col>
      <xdr:colOff>485932</xdr:colOff>
      <xdr:row>6</xdr:row>
      <xdr:rowOff>86591</xdr:rowOff>
    </xdr:from>
    <xdr:to>
      <xdr:col>3</xdr:col>
      <xdr:colOff>181130</xdr:colOff>
      <xdr:row>8</xdr:row>
      <xdr:rowOff>0</xdr:rowOff>
    </xdr:to>
    <xdr:cxnSp macro="">
      <xdr:nvCxnSpPr>
        <xdr:cNvPr id="9" name="Straight Arrow Connector 8">
          <a:extLst>
            <a:ext uri="{FF2B5EF4-FFF2-40B4-BE49-F238E27FC236}">
              <a16:creationId xmlns:a16="http://schemas.microsoft.com/office/drawing/2014/main" id="{D5E1D09F-23A6-4EFF-A74E-0B5FBEBD16C9}"/>
            </a:ext>
          </a:extLst>
        </xdr:cNvPr>
        <xdr:cNvCxnSpPr>
          <a:stCxn id="2" idx="2"/>
        </xdr:cNvCxnSpPr>
      </xdr:nvCxnSpPr>
      <xdr:spPr>
        <a:xfrm flipH="1">
          <a:off x="4410232" y="1334366"/>
          <a:ext cx="190498" cy="2944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2020660</xdr:colOff>
      <xdr:row>3</xdr:row>
      <xdr:rowOff>183571</xdr:rowOff>
    </xdr:from>
    <xdr:to>
      <xdr:col>6</xdr:col>
      <xdr:colOff>149678</xdr:colOff>
      <xdr:row>8</xdr:row>
      <xdr:rowOff>0</xdr:rowOff>
    </xdr:to>
    <xdr:cxnSp macro="">
      <xdr:nvCxnSpPr>
        <xdr:cNvPr id="10" name="Straight Arrow Connector 9">
          <a:extLst>
            <a:ext uri="{FF2B5EF4-FFF2-40B4-BE49-F238E27FC236}">
              <a16:creationId xmlns:a16="http://schemas.microsoft.com/office/drawing/2014/main" id="{3E5B9FE2-C374-497E-8A6A-44F37ACC761D}"/>
            </a:ext>
          </a:extLst>
        </xdr:cNvPr>
        <xdr:cNvCxnSpPr>
          <a:stCxn id="3" idx="2"/>
        </xdr:cNvCxnSpPr>
      </xdr:nvCxnSpPr>
      <xdr:spPr>
        <a:xfrm>
          <a:off x="8002360" y="859846"/>
          <a:ext cx="395968" cy="76892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xdr:colOff>
      <xdr:row>5</xdr:row>
      <xdr:rowOff>92651</xdr:rowOff>
    </xdr:from>
    <xdr:to>
      <xdr:col>11</xdr:col>
      <xdr:colOff>277091</xdr:colOff>
      <xdr:row>8</xdr:row>
      <xdr:rowOff>0</xdr:rowOff>
    </xdr:to>
    <xdr:cxnSp macro="">
      <xdr:nvCxnSpPr>
        <xdr:cNvPr id="11" name="Straight Arrow Connector 10">
          <a:extLst>
            <a:ext uri="{FF2B5EF4-FFF2-40B4-BE49-F238E27FC236}">
              <a16:creationId xmlns:a16="http://schemas.microsoft.com/office/drawing/2014/main" id="{74C67D82-492E-491F-991D-07583B413B3A}"/>
            </a:ext>
          </a:extLst>
        </xdr:cNvPr>
        <xdr:cNvCxnSpPr>
          <a:stCxn id="6" idx="3"/>
        </xdr:cNvCxnSpPr>
      </xdr:nvCxnSpPr>
      <xdr:spPr>
        <a:xfrm>
          <a:off x="10477503" y="1149926"/>
          <a:ext cx="277088" cy="47884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123</xdr:colOff>
      <xdr:row>6</xdr:row>
      <xdr:rowOff>114187</xdr:rowOff>
    </xdr:from>
    <xdr:to>
      <xdr:col>14</xdr:col>
      <xdr:colOff>217714</xdr:colOff>
      <xdr:row>8</xdr:row>
      <xdr:rowOff>0</xdr:rowOff>
    </xdr:to>
    <xdr:cxnSp macro="">
      <xdr:nvCxnSpPr>
        <xdr:cNvPr id="12" name="Straight Arrow Connector 11">
          <a:extLst>
            <a:ext uri="{FF2B5EF4-FFF2-40B4-BE49-F238E27FC236}">
              <a16:creationId xmlns:a16="http://schemas.microsoft.com/office/drawing/2014/main" id="{27EB03DF-354D-4DE5-9892-3EC9732DADC0}"/>
            </a:ext>
          </a:extLst>
        </xdr:cNvPr>
        <xdr:cNvCxnSpPr/>
      </xdr:nvCxnSpPr>
      <xdr:spPr>
        <a:xfrm>
          <a:off x="11458698" y="1361962"/>
          <a:ext cx="217591" cy="26681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521277</xdr:colOff>
      <xdr:row>6</xdr:row>
      <xdr:rowOff>133237</xdr:rowOff>
    </xdr:from>
    <xdr:to>
      <xdr:col>5</xdr:col>
      <xdr:colOff>649431</xdr:colOff>
      <xdr:row>8</xdr:row>
      <xdr:rowOff>1</xdr:rowOff>
    </xdr:to>
    <xdr:cxnSp macro="">
      <xdr:nvCxnSpPr>
        <xdr:cNvPr id="13" name="Straight Arrow Connector 12">
          <a:extLst>
            <a:ext uri="{FF2B5EF4-FFF2-40B4-BE49-F238E27FC236}">
              <a16:creationId xmlns:a16="http://schemas.microsoft.com/office/drawing/2014/main" id="{7E3BF415-100C-488A-86AA-F0967B5AE8C8}"/>
            </a:ext>
          </a:extLst>
        </xdr:cNvPr>
        <xdr:cNvCxnSpPr/>
      </xdr:nvCxnSpPr>
      <xdr:spPr>
        <a:xfrm>
          <a:off x="6502977" y="1381012"/>
          <a:ext cx="128154" cy="24776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310861</xdr:colOff>
      <xdr:row>6</xdr:row>
      <xdr:rowOff>96871</xdr:rowOff>
    </xdr:from>
    <xdr:to>
      <xdr:col>25</xdr:col>
      <xdr:colOff>190500</xdr:colOff>
      <xdr:row>7</xdr:row>
      <xdr:rowOff>176893</xdr:rowOff>
    </xdr:to>
    <xdr:cxnSp macro="">
      <xdr:nvCxnSpPr>
        <xdr:cNvPr id="14" name="Straight Arrow Connector 13">
          <a:extLst>
            <a:ext uri="{FF2B5EF4-FFF2-40B4-BE49-F238E27FC236}">
              <a16:creationId xmlns:a16="http://schemas.microsoft.com/office/drawing/2014/main" id="{127CA7B2-8F96-47AF-A356-78F70D3627A5}"/>
            </a:ext>
          </a:extLst>
        </xdr:cNvPr>
        <xdr:cNvCxnSpPr/>
      </xdr:nvCxnSpPr>
      <xdr:spPr>
        <a:xfrm>
          <a:off x="14417386" y="1344646"/>
          <a:ext cx="193964" cy="2705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235530</xdr:colOff>
      <xdr:row>13</xdr:row>
      <xdr:rowOff>174913</xdr:rowOff>
    </xdr:from>
    <xdr:to>
      <xdr:col>29</xdr:col>
      <xdr:colOff>0</xdr:colOff>
      <xdr:row>16</xdr:row>
      <xdr:rowOff>348095</xdr:rowOff>
    </xdr:to>
    <xdr:sp macro="" textlink="">
      <xdr:nvSpPr>
        <xdr:cNvPr id="15" name="Rounded Rectangle 14">
          <a:extLst>
            <a:ext uri="{FF2B5EF4-FFF2-40B4-BE49-F238E27FC236}">
              <a16:creationId xmlns:a16="http://schemas.microsoft.com/office/drawing/2014/main" id="{43094C64-EF71-43D7-A106-4495B9DE8779}"/>
            </a:ext>
          </a:extLst>
        </xdr:cNvPr>
        <xdr:cNvSpPr/>
      </xdr:nvSpPr>
      <xdr:spPr>
        <a:xfrm>
          <a:off x="13399080" y="3784888"/>
          <a:ext cx="2279070" cy="554182"/>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Sample Projects and Initiatives</a:t>
          </a:r>
        </a:p>
      </xdr:txBody>
    </xdr:sp>
    <xdr:clientData/>
  </xdr:twoCellAnchor>
  <xdr:twoCellAnchor>
    <xdr:from>
      <xdr:col>14</xdr:col>
      <xdr:colOff>10447</xdr:colOff>
      <xdr:row>14</xdr:row>
      <xdr:rowOff>2901</xdr:rowOff>
    </xdr:from>
    <xdr:to>
      <xdr:col>18</xdr:col>
      <xdr:colOff>152400</xdr:colOff>
      <xdr:row>16</xdr:row>
      <xdr:rowOff>657224</xdr:rowOff>
    </xdr:to>
    <xdr:sp macro="" textlink="">
      <xdr:nvSpPr>
        <xdr:cNvPr id="16" name="Rounded Rectangle 15">
          <a:extLst>
            <a:ext uri="{FF2B5EF4-FFF2-40B4-BE49-F238E27FC236}">
              <a16:creationId xmlns:a16="http://schemas.microsoft.com/office/drawing/2014/main" id="{3FC62D56-0C6D-459D-B07F-0336E1881556}"/>
            </a:ext>
          </a:extLst>
        </xdr:cNvPr>
        <xdr:cNvSpPr/>
      </xdr:nvSpPr>
      <xdr:spPr>
        <a:xfrm>
          <a:off x="11469022" y="3803376"/>
          <a:ext cx="1132553" cy="84482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CMM</a:t>
          </a:r>
          <a:r>
            <a:rPr lang="en-US" sz="2000" baseline="0"/>
            <a:t> -</a:t>
          </a:r>
          <a:r>
            <a:rPr lang="en-US" sz="2000"/>
            <a:t>metrics</a:t>
          </a:r>
        </a:p>
      </xdr:txBody>
    </xdr:sp>
    <xdr:clientData/>
  </xdr:twoCellAnchor>
  <xdr:twoCellAnchor>
    <xdr:from>
      <xdr:col>14</xdr:col>
      <xdr:colOff>19051</xdr:colOff>
      <xdr:row>20</xdr:row>
      <xdr:rowOff>384461</xdr:rowOff>
    </xdr:from>
    <xdr:to>
      <xdr:col>20</xdr:col>
      <xdr:colOff>103909</xdr:colOff>
      <xdr:row>23</xdr:row>
      <xdr:rowOff>103909</xdr:rowOff>
    </xdr:to>
    <xdr:sp macro="" textlink="">
      <xdr:nvSpPr>
        <xdr:cNvPr id="17" name="Rounded Rectangle 16">
          <a:extLst>
            <a:ext uri="{FF2B5EF4-FFF2-40B4-BE49-F238E27FC236}">
              <a16:creationId xmlns:a16="http://schemas.microsoft.com/office/drawing/2014/main" id="{A1382450-85C9-43F7-A757-414FE7BF4DE2}"/>
            </a:ext>
          </a:extLst>
        </xdr:cNvPr>
        <xdr:cNvSpPr/>
      </xdr:nvSpPr>
      <xdr:spPr>
        <a:xfrm>
          <a:off x="11477626" y="6623336"/>
          <a:ext cx="1475508" cy="1014848"/>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Challenges identified</a:t>
          </a:r>
        </a:p>
      </xdr:txBody>
    </xdr:sp>
    <xdr:clientData/>
  </xdr:twoCellAnchor>
  <xdr:twoCellAnchor>
    <xdr:from>
      <xdr:col>13</xdr:col>
      <xdr:colOff>246908</xdr:colOff>
      <xdr:row>29</xdr:row>
      <xdr:rowOff>147204</xdr:rowOff>
    </xdr:from>
    <xdr:to>
      <xdr:col>15</xdr:col>
      <xdr:colOff>190500</xdr:colOff>
      <xdr:row>29</xdr:row>
      <xdr:rowOff>359019</xdr:rowOff>
    </xdr:to>
    <xdr:cxnSp macro="">
      <xdr:nvCxnSpPr>
        <xdr:cNvPr id="18" name="Straight Arrow Connector 17">
          <a:extLst>
            <a:ext uri="{FF2B5EF4-FFF2-40B4-BE49-F238E27FC236}">
              <a16:creationId xmlns:a16="http://schemas.microsoft.com/office/drawing/2014/main" id="{0D3671B6-91D4-43B0-8090-F636BDC988C9}"/>
            </a:ext>
          </a:extLst>
        </xdr:cNvPr>
        <xdr:cNvCxnSpPr/>
      </xdr:nvCxnSpPr>
      <xdr:spPr>
        <a:xfrm flipH="1" flipV="1">
          <a:off x="11457833" y="9405504"/>
          <a:ext cx="438892" cy="4989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88322</xdr:colOff>
      <xdr:row>20</xdr:row>
      <xdr:rowOff>271783</xdr:rowOff>
    </xdr:from>
    <xdr:to>
      <xdr:col>13</xdr:col>
      <xdr:colOff>216476</xdr:colOff>
      <xdr:row>21</xdr:row>
      <xdr:rowOff>121228</xdr:rowOff>
    </xdr:to>
    <xdr:cxnSp macro="">
      <xdr:nvCxnSpPr>
        <xdr:cNvPr id="19" name="Straight Arrow Connector 18">
          <a:extLst>
            <a:ext uri="{FF2B5EF4-FFF2-40B4-BE49-F238E27FC236}">
              <a16:creationId xmlns:a16="http://schemas.microsoft.com/office/drawing/2014/main" id="{A4CC5341-A767-46E1-AFAD-92E35AF46103}"/>
            </a:ext>
          </a:extLst>
        </xdr:cNvPr>
        <xdr:cNvCxnSpPr/>
      </xdr:nvCxnSpPr>
      <xdr:spPr>
        <a:xfrm rot="9000000">
          <a:off x="11299247" y="6510658"/>
          <a:ext cx="128154" cy="38284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189169</xdr:colOff>
      <xdr:row>28</xdr:row>
      <xdr:rowOff>313724</xdr:rowOff>
    </xdr:from>
    <xdr:to>
      <xdr:col>21</xdr:col>
      <xdr:colOff>277091</xdr:colOff>
      <xdr:row>34</xdr:row>
      <xdr:rowOff>15875</xdr:rowOff>
    </xdr:to>
    <xdr:sp macro="" textlink="">
      <xdr:nvSpPr>
        <xdr:cNvPr id="20" name="Rounded Rectangle 19">
          <a:extLst>
            <a:ext uri="{FF2B5EF4-FFF2-40B4-BE49-F238E27FC236}">
              <a16:creationId xmlns:a16="http://schemas.microsoft.com/office/drawing/2014/main" id="{BC213278-F88C-419D-8FBD-96746D18675E}"/>
            </a:ext>
          </a:extLst>
        </xdr:cNvPr>
        <xdr:cNvSpPr/>
      </xdr:nvSpPr>
      <xdr:spPr>
        <a:xfrm>
          <a:off x="11895394" y="9191024"/>
          <a:ext cx="1545247" cy="1188051"/>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Maturity</a:t>
          </a:r>
          <a:r>
            <a:rPr lang="en-US" sz="2000" baseline="0"/>
            <a:t> -</a:t>
          </a:r>
          <a:r>
            <a:rPr lang="en-US" sz="2000"/>
            <a:t> progress identified</a:t>
          </a:r>
        </a:p>
      </xdr:txBody>
    </xdr:sp>
    <xdr:clientData/>
  </xdr:twoCellAnchor>
  <xdr:twoCellAnchor>
    <xdr:from>
      <xdr:col>14</xdr:col>
      <xdr:colOff>383540</xdr:colOff>
      <xdr:row>31</xdr:row>
      <xdr:rowOff>71815</xdr:rowOff>
    </xdr:from>
    <xdr:to>
      <xdr:col>15</xdr:col>
      <xdr:colOff>181031</xdr:colOff>
      <xdr:row>31</xdr:row>
      <xdr:rowOff>199969</xdr:rowOff>
    </xdr:to>
    <xdr:cxnSp macro="">
      <xdr:nvCxnSpPr>
        <xdr:cNvPr id="21" name="Straight Arrow Connector 20">
          <a:extLst>
            <a:ext uri="{FF2B5EF4-FFF2-40B4-BE49-F238E27FC236}">
              <a16:creationId xmlns:a16="http://schemas.microsoft.com/office/drawing/2014/main" id="{1F15107A-6E50-4806-B321-882B36540287}"/>
            </a:ext>
          </a:extLst>
        </xdr:cNvPr>
        <xdr:cNvCxnSpPr/>
      </xdr:nvCxnSpPr>
      <xdr:spPr>
        <a:xfrm rot="5400000">
          <a:off x="11733934" y="9714521"/>
          <a:ext cx="128154" cy="17849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7737</xdr:colOff>
      <xdr:row>23</xdr:row>
      <xdr:rowOff>0</xdr:rowOff>
    </xdr:from>
    <xdr:to>
      <xdr:col>14</xdr:col>
      <xdr:colOff>36634</xdr:colOff>
      <xdr:row>23</xdr:row>
      <xdr:rowOff>179187</xdr:rowOff>
    </xdr:to>
    <xdr:cxnSp macro="">
      <xdr:nvCxnSpPr>
        <xdr:cNvPr id="22" name="Straight Arrow Connector 21">
          <a:extLst>
            <a:ext uri="{FF2B5EF4-FFF2-40B4-BE49-F238E27FC236}">
              <a16:creationId xmlns:a16="http://schemas.microsoft.com/office/drawing/2014/main" id="{D3329883-18DE-45D3-ADA8-949A88BC262F}"/>
            </a:ext>
          </a:extLst>
        </xdr:cNvPr>
        <xdr:cNvCxnSpPr/>
      </xdr:nvCxnSpPr>
      <xdr:spPr>
        <a:xfrm flipH="1">
          <a:off x="11218662" y="7534275"/>
          <a:ext cx="276547" cy="17918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12987</xdr:colOff>
      <xdr:row>16</xdr:row>
      <xdr:rowOff>11255</xdr:rowOff>
    </xdr:from>
    <xdr:to>
      <xdr:col>13</xdr:col>
      <xdr:colOff>157595</xdr:colOff>
      <xdr:row>17</xdr:row>
      <xdr:rowOff>63500</xdr:rowOff>
    </xdr:to>
    <xdr:sp macro="" textlink="">
      <xdr:nvSpPr>
        <xdr:cNvPr id="23" name="Rounded Rectangle 22">
          <a:extLst>
            <a:ext uri="{FF2B5EF4-FFF2-40B4-BE49-F238E27FC236}">
              <a16:creationId xmlns:a16="http://schemas.microsoft.com/office/drawing/2014/main" id="{C1AC57A7-CC05-4480-8BF7-586C906AE53A}"/>
            </a:ext>
          </a:extLst>
        </xdr:cNvPr>
        <xdr:cNvSpPr/>
      </xdr:nvSpPr>
      <xdr:spPr>
        <a:xfrm>
          <a:off x="9147462" y="4002230"/>
          <a:ext cx="2221058" cy="1157145"/>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Key initiatives nested and</a:t>
          </a:r>
          <a:r>
            <a:rPr lang="en-US" sz="2000" baseline="0"/>
            <a:t> aligned</a:t>
          </a:r>
          <a:endParaRPr lang="en-US" sz="2000"/>
        </a:p>
      </xdr:txBody>
    </xdr:sp>
    <xdr:clientData/>
  </xdr:twoCellAnchor>
  <xdr:twoCellAnchor>
    <xdr:from>
      <xdr:col>5</xdr:col>
      <xdr:colOff>658092</xdr:colOff>
      <xdr:row>16</xdr:row>
      <xdr:rowOff>390525</xdr:rowOff>
    </xdr:from>
    <xdr:to>
      <xdr:col>8</xdr:col>
      <xdr:colOff>28575</xdr:colOff>
      <xdr:row>16</xdr:row>
      <xdr:rowOff>692727</xdr:rowOff>
    </xdr:to>
    <xdr:cxnSp macro="">
      <xdr:nvCxnSpPr>
        <xdr:cNvPr id="24" name="Straight Arrow Connector 23">
          <a:extLst>
            <a:ext uri="{FF2B5EF4-FFF2-40B4-BE49-F238E27FC236}">
              <a16:creationId xmlns:a16="http://schemas.microsoft.com/office/drawing/2014/main" id="{AFFA1CC8-C3EB-4A64-BF37-D78C721FA847}"/>
            </a:ext>
          </a:extLst>
        </xdr:cNvPr>
        <xdr:cNvCxnSpPr/>
      </xdr:nvCxnSpPr>
      <xdr:spPr>
        <a:xfrm flipH="1">
          <a:off x="6639792" y="4381500"/>
          <a:ext cx="2523258" cy="3022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23</xdr:row>
      <xdr:rowOff>39832</xdr:rowOff>
    </xdr:from>
    <xdr:to>
      <xdr:col>31</xdr:col>
      <xdr:colOff>291353</xdr:colOff>
      <xdr:row>29</xdr:row>
      <xdr:rowOff>121227</xdr:rowOff>
    </xdr:to>
    <xdr:sp macro="" textlink="">
      <xdr:nvSpPr>
        <xdr:cNvPr id="25" name="Rounded Rectangle 25">
          <a:extLst>
            <a:ext uri="{FF2B5EF4-FFF2-40B4-BE49-F238E27FC236}">
              <a16:creationId xmlns:a16="http://schemas.microsoft.com/office/drawing/2014/main" id="{2947E0B2-312D-41AC-9557-AAB96787E557}"/>
            </a:ext>
          </a:extLst>
        </xdr:cNvPr>
        <xdr:cNvSpPr/>
      </xdr:nvSpPr>
      <xdr:spPr>
        <a:xfrm>
          <a:off x="13328888" y="8664287"/>
          <a:ext cx="3206920" cy="162271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800">
              <a:solidFill>
                <a:schemeClr val="dk1"/>
              </a:solidFill>
              <a:effectLst/>
              <a:latin typeface="+mn-lt"/>
              <a:ea typeface="+mn-ea"/>
              <a:cs typeface="+mn-cs"/>
            </a:rPr>
            <a:t>NIST Cybersecurity Framework,</a:t>
          </a:r>
          <a:r>
            <a:rPr lang="en-US" sz="1800" baseline="0">
              <a:solidFill>
                <a:schemeClr val="dk1"/>
              </a:solidFill>
              <a:effectLst/>
              <a:latin typeface="+mn-lt"/>
              <a:ea typeface="+mn-ea"/>
              <a:cs typeface="+mn-cs"/>
            </a:rPr>
            <a:t> Brian Ventura, Christopher Paidhrin, and Dean Musson</a:t>
          </a:r>
          <a:endParaRPr lang="en-US" sz="1800">
            <a:effectLst/>
          </a:endParaRPr>
        </a:p>
        <a:p>
          <a:r>
            <a:rPr lang="en-US" sz="1400">
              <a:solidFill>
                <a:schemeClr val="dk1"/>
              </a:solidFill>
              <a:effectLst/>
              <a:latin typeface="+mn-lt"/>
              <a:ea typeface="+mn-ea"/>
              <a:cs typeface="+mn-cs"/>
            </a:rPr>
            <a:t>Revision 11.0 - 2013-2017 </a:t>
          </a:r>
          <a:endParaRPr lang="en-US" sz="1400">
            <a:effectLst/>
          </a:endParaRPr>
        </a:p>
      </xdr:txBody>
    </xdr:sp>
    <xdr:clientData/>
  </xdr:twoCellAnchor>
  <xdr:twoCellAnchor>
    <xdr:from>
      <xdr:col>13</xdr:col>
      <xdr:colOff>164525</xdr:colOff>
      <xdr:row>23</xdr:row>
      <xdr:rowOff>248448</xdr:rowOff>
    </xdr:from>
    <xdr:to>
      <xdr:col>20</xdr:col>
      <xdr:colOff>358588</xdr:colOff>
      <xdr:row>24</xdr:row>
      <xdr:rowOff>263769</xdr:rowOff>
    </xdr:to>
    <xdr:sp macro="" textlink="">
      <xdr:nvSpPr>
        <xdr:cNvPr id="26" name="Rounded Rectangle 26">
          <a:extLst>
            <a:ext uri="{FF2B5EF4-FFF2-40B4-BE49-F238E27FC236}">
              <a16:creationId xmlns:a16="http://schemas.microsoft.com/office/drawing/2014/main" id="{900D80C2-8762-47FA-BE17-1BEC6A4C82E6}"/>
            </a:ext>
          </a:extLst>
        </xdr:cNvPr>
        <xdr:cNvSpPr/>
      </xdr:nvSpPr>
      <xdr:spPr>
        <a:xfrm>
          <a:off x="11375450" y="7782723"/>
          <a:ext cx="1784738" cy="396321"/>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Current State</a:t>
          </a:r>
        </a:p>
      </xdr:txBody>
    </xdr:sp>
    <xdr:clientData/>
  </xdr:twoCellAnchor>
  <xdr:twoCellAnchor>
    <xdr:from>
      <xdr:col>17</xdr:col>
      <xdr:colOff>1</xdr:colOff>
      <xdr:row>24</xdr:row>
      <xdr:rowOff>342232</xdr:rowOff>
    </xdr:from>
    <xdr:to>
      <xdr:col>21</xdr:col>
      <xdr:colOff>69273</xdr:colOff>
      <xdr:row>28</xdr:row>
      <xdr:rowOff>269874</xdr:rowOff>
    </xdr:to>
    <xdr:sp macro="" textlink="">
      <xdr:nvSpPr>
        <xdr:cNvPr id="27" name="Rounded Rectangle 27">
          <a:extLst>
            <a:ext uri="{FF2B5EF4-FFF2-40B4-BE49-F238E27FC236}">
              <a16:creationId xmlns:a16="http://schemas.microsoft.com/office/drawing/2014/main" id="{7CC90024-84A7-48C6-A47B-7836F08A32A6}"/>
            </a:ext>
          </a:extLst>
        </xdr:cNvPr>
        <xdr:cNvSpPr/>
      </xdr:nvSpPr>
      <xdr:spPr>
        <a:xfrm>
          <a:off x="12201526" y="8257507"/>
          <a:ext cx="1031297" cy="889667"/>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Future State</a:t>
          </a:r>
        </a:p>
      </xdr:txBody>
    </xdr:sp>
    <xdr:clientData/>
  </xdr:twoCellAnchor>
  <xdr:twoCellAnchor>
    <xdr:from>
      <xdr:col>12</xdr:col>
      <xdr:colOff>160136</xdr:colOff>
      <xdr:row>24</xdr:row>
      <xdr:rowOff>247650</xdr:rowOff>
    </xdr:from>
    <xdr:to>
      <xdr:col>13</xdr:col>
      <xdr:colOff>189034</xdr:colOff>
      <xdr:row>25</xdr:row>
      <xdr:rowOff>38510</xdr:rowOff>
    </xdr:to>
    <xdr:cxnSp macro="">
      <xdr:nvCxnSpPr>
        <xdr:cNvPr id="28" name="Straight Arrow Connector 27">
          <a:extLst>
            <a:ext uri="{FF2B5EF4-FFF2-40B4-BE49-F238E27FC236}">
              <a16:creationId xmlns:a16="http://schemas.microsoft.com/office/drawing/2014/main" id="{CA0CBF37-1DB5-4FF1-8BED-4A654039684D}"/>
            </a:ext>
          </a:extLst>
        </xdr:cNvPr>
        <xdr:cNvCxnSpPr/>
      </xdr:nvCxnSpPr>
      <xdr:spPr>
        <a:xfrm flipH="1">
          <a:off x="11123411" y="8162925"/>
          <a:ext cx="276548" cy="18138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234463</xdr:colOff>
      <xdr:row>25</xdr:row>
      <xdr:rowOff>189772</xdr:rowOff>
    </xdr:from>
    <xdr:to>
      <xdr:col>17</xdr:col>
      <xdr:colOff>1</xdr:colOff>
      <xdr:row>27</xdr:row>
      <xdr:rowOff>12366</xdr:rowOff>
    </xdr:to>
    <xdr:cxnSp macro="">
      <xdr:nvCxnSpPr>
        <xdr:cNvPr id="29" name="Straight Arrow Connector 28">
          <a:extLst>
            <a:ext uri="{FF2B5EF4-FFF2-40B4-BE49-F238E27FC236}">
              <a16:creationId xmlns:a16="http://schemas.microsoft.com/office/drawing/2014/main" id="{C5C46D3A-CD48-4161-808A-B2288CB4A2F7}"/>
            </a:ext>
          </a:extLst>
        </xdr:cNvPr>
        <xdr:cNvCxnSpPr>
          <a:stCxn id="27" idx="1"/>
        </xdr:cNvCxnSpPr>
      </xdr:nvCxnSpPr>
      <xdr:spPr>
        <a:xfrm flipH="1" flipV="1">
          <a:off x="11940688" y="8495572"/>
          <a:ext cx="260838" cy="20359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142875</xdr:colOff>
      <xdr:row>16</xdr:row>
      <xdr:rowOff>657225</xdr:rowOff>
    </xdr:from>
    <xdr:to>
      <xdr:col>15</xdr:col>
      <xdr:colOff>155202</xdr:colOff>
      <xdr:row>19</xdr:row>
      <xdr:rowOff>304240</xdr:rowOff>
    </xdr:to>
    <xdr:cxnSp macro="">
      <xdr:nvCxnSpPr>
        <xdr:cNvPr id="30" name="Straight Arrow Connector 29">
          <a:extLst>
            <a:ext uri="{FF2B5EF4-FFF2-40B4-BE49-F238E27FC236}">
              <a16:creationId xmlns:a16="http://schemas.microsoft.com/office/drawing/2014/main" id="{C4DC6F7C-FEDD-4EAA-A853-B4778E620E91}"/>
            </a:ext>
          </a:extLst>
        </xdr:cNvPr>
        <xdr:cNvCxnSpPr/>
      </xdr:nvCxnSpPr>
      <xdr:spPr>
        <a:xfrm>
          <a:off x="11601450" y="4648200"/>
          <a:ext cx="259977" cy="113291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81424</xdr:colOff>
      <xdr:row>16</xdr:row>
      <xdr:rowOff>657224</xdr:rowOff>
    </xdr:from>
    <xdr:to>
      <xdr:col>16</xdr:col>
      <xdr:colOff>201706</xdr:colOff>
      <xdr:row>17</xdr:row>
      <xdr:rowOff>22411</xdr:rowOff>
    </xdr:to>
    <xdr:cxnSp macro="">
      <xdr:nvCxnSpPr>
        <xdr:cNvPr id="31" name="Straight Arrow Connector 30">
          <a:extLst>
            <a:ext uri="{FF2B5EF4-FFF2-40B4-BE49-F238E27FC236}">
              <a16:creationId xmlns:a16="http://schemas.microsoft.com/office/drawing/2014/main" id="{E525A6E6-E0F5-4235-BB22-35E1EA3353F1}"/>
            </a:ext>
          </a:extLst>
        </xdr:cNvPr>
        <xdr:cNvCxnSpPr>
          <a:stCxn id="16" idx="2"/>
        </xdr:cNvCxnSpPr>
      </xdr:nvCxnSpPr>
      <xdr:spPr>
        <a:xfrm>
          <a:off x="12035299" y="4648199"/>
          <a:ext cx="120282" cy="47008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201706</xdr:colOff>
      <xdr:row>11</xdr:row>
      <xdr:rowOff>369794</xdr:rowOff>
    </xdr:from>
    <xdr:to>
      <xdr:col>16</xdr:col>
      <xdr:colOff>67236</xdr:colOff>
      <xdr:row>13</xdr:row>
      <xdr:rowOff>381000</xdr:rowOff>
    </xdr:to>
    <xdr:cxnSp macro="">
      <xdr:nvCxnSpPr>
        <xdr:cNvPr id="32" name="Straight Arrow Connector 31">
          <a:extLst>
            <a:ext uri="{FF2B5EF4-FFF2-40B4-BE49-F238E27FC236}">
              <a16:creationId xmlns:a16="http://schemas.microsoft.com/office/drawing/2014/main" id="{92824D9E-A310-49AA-8CFC-FA22EAD0808F}"/>
            </a:ext>
          </a:extLst>
        </xdr:cNvPr>
        <xdr:cNvCxnSpPr/>
      </xdr:nvCxnSpPr>
      <xdr:spPr>
        <a:xfrm flipV="1">
          <a:off x="11660281" y="3217769"/>
          <a:ext cx="360830" cy="5827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363683</xdr:colOff>
      <xdr:row>2</xdr:row>
      <xdr:rowOff>173182</xdr:rowOff>
    </xdr:from>
    <xdr:to>
      <xdr:col>0</xdr:col>
      <xdr:colOff>1939638</xdr:colOff>
      <xdr:row>33</xdr:row>
      <xdr:rowOff>103909</xdr:rowOff>
    </xdr:to>
    <xdr:sp macro="" textlink="">
      <xdr:nvSpPr>
        <xdr:cNvPr id="33" name="Curved Right Arrow 33">
          <a:extLst>
            <a:ext uri="{FF2B5EF4-FFF2-40B4-BE49-F238E27FC236}">
              <a16:creationId xmlns:a16="http://schemas.microsoft.com/office/drawing/2014/main" id="{FD684146-1F68-4EF8-BA55-D7CB86C70EC7}"/>
            </a:ext>
          </a:extLst>
        </xdr:cNvPr>
        <xdr:cNvSpPr/>
      </xdr:nvSpPr>
      <xdr:spPr>
        <a:xfrm>
          <a:off x="363683" y="658957"/>
          <a:ext cx="1575955" cy="9693852"/>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2057399</xdr:colOff>
      <xdr:row>1</xdr:row>
      <xdr:rowOff>187037</xdr:rowOff>
    </xdr:from>
    <xdr:to>
      <xdr:col>0</xdr:col>
      <xdr:colOff>3633354</xdr:colOff>
      <xdr:row>32</xdr:row>
      <xdr:rowOff>325582</xdr:rowOff>
    </xdr:to>
    <xdr:sp macro="" textlink="">
      <xdr:nvSpPr>
        <xdr:cNvPr id="34" name="Curved Right Arrow 34">
          <a:extLst>
            <a:ext uri="{FF2B5EF4-FFF2-40B4-BE49-F238E27FC236}">
              <a16:creationId xmlns:a16="http://schemas.microsoft.com/office/drawing/2014/main" id="{0200A2B2-CA3B-4BB0-BB5E-4A27CDFAC25E}"/>
            </a:ext>
          </a:extLst>
        </xdr:cNvPr>
        <xdr:cNvSpPr/>
      </xdr:nvSpPr>
      <xdr:spPr>
        <a:xfrm rot="10800000">
          <a:off x="2057399" y="482312"/>
          <a:ext cx="1575955" cy="976832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1021772</xdr:colOff>
      <xdr:row>9</xdr:row>
      <xdr:rowOff>502227</xdr:rowOff>
    </xdr:from>
    <xdr:to>
      <xdr:col>0</xdr:col>
      <xdr:colOff>2944090</xdr:colOff>
      <xdr:row>28</xdr:row>
      <xdr:rowOff>0</xdr:rowOff>
    </xdr:to>
    <xdr:sp macro="" textlink="">
      <xdr:nvSpPr>
        <xdr:cNvPr id="35" name="Rounded Rectangle 35">
          <a:extLst>
            <a:ext uri="{FF2B5EF4-FFF2-40B4-BE49-F238E27FC236}">
              <a16:creationId xmlns:a16="http://schemas.microsoft.com/office/drawing/2014/main" id="{D0748488-6858-4662-A3AE-7C39A85F3C90}"/>
            </a:ext>
          </a:extLst>
        </xdr:cNvPr>
        <xdr:cNvSpPr/>
      </xdr:nvSpPr>
      <xdr:spPr>
        <a:xfrm>
          <a:off x="1021772" y="2397702"/>
          <a:ext cx="1922318" cy="6479598"/>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NIST Cybersecurity</a:t>
          </a:r>
        </a:p>
        <a:p>
          <a:pPr algn="l"/>
          <a:r>
            <a:rPr lang="en-US" sz="2000"/>
            <a:t>Enterprise-Aligned</a:t>
          </a:r>
        </a:p>
        <a:p>
          <a:pPr algn="l"/>
          <a:r>
            <a:rPr lang="en-US" sz="2000"/>
            <a:t>Framework:</a:t>
          </a:r>
        </a:p>
        <a:p>
          <a:pPr algn="l"/>
          <a:endParaRPr lang="en-US" sz="2000"/>
        </a:p>
        <a:p>
          <a:pPr algn="l"/>
          <a:r>
            <a:rPr lang="en-US" sz="2000"/>
            <a:t>- Risks</a:t>
          </a:r>
        </a:p>
        <a:p>
          <a:pPr algn="l"/>
          <a:r>
            <a:rPr lang="en-US" sz="2000"/>
            <a:t>- Service</a:t>
          </a:r>
        </a:p>
        <a:p>
          <a:pPr algn="l"/>
          <a:r>
            <a:rPr lang="en-US" sz="2000" baseline="0"/>
            <a:t>   Catalog</a:t>
          </a:r>
          <a:endParaRPr lang="en-US" sz="2000"/>
        </a:p>
        <a:p>
          <a:pPr algn="l"/>
          <a:r>
            <a:rPr lang="en-US" sz="2000"/>
            <a:t>- Priorities</a:t>
          </a:r>
        </a:p>
        <a:p>
          <a:pPr algn="l"/>
          <a:r>
            <a:rPr lang="en-US" sz="2000"/>
            <a:t>- Maturity</a:t>
          </a:r>
        </a:p>
        <a:p>
          <a:pPr algn="l"/>
          <a:r>
            <a:rPr lang="en-US" sz="2000"/>
            <a:t>- Metrics</a:t>
          </a:r>
        </a:p>
        <a:p>
          <a:pPr algn="l"/>
          <a:r>
            <a:rPr lang="en-US" sz="2000"/>
            <a:t>- 3-Year</a:t>
          </a:r>
        </a:p>
        <a:p>
          <a:pPr algn="l"/>
          <a:r>
            <a:rPr lang="en-US" sz="2000"/>
            <a:t>   Project,</a:t>
          </a:r>
        </a:p>
        <a:p>
          <a:pPr algn="l"/>
          <a:r>
            <a:rPr lang="en-US" sz="2000"/>
            <a:t>   Program</a:t>
          </a:r>
          <a:r>
            <a:rPr lang="en-US" sz="2000" baseline="0"/>
            <a:t> &amp;</a:t>
          </a:r>
        </a:p>
        <a:p>
          <a:pPr algn="l"/>
          <a:r>
            <a:rPr lang="en-US" sz="2000" baseline="0"/>
            <a:t>   Initiative</a:t>
          </a:r>
          <a:endParaRPr lang="en-US" sz="2000"/>
        </a:p>
        <a:p>
          <a:pPr algn="l"/>
          <a:r>
            <a:rPr lang="en-US" sz="2000"/>
            <a:t>   Roadmap</a:t>
          </a:r>
        </a:p>
        <a:p>
          <a:pPr algn="l"/>
          <a:endParaRPr lang="en-US" sz="2000"/>
        </a:p>
        <a:p>
          <a:pPr algn="l"/>
          <a:r>
            <a:rPr lang="en-US" sz="2000"/>
            <a:t>IT</a:t>
          </a:r>
          <a:r>
            <a:rPr lang="en-US" sz="2000" baseline="0"/>
            <a:t> Service Management</a:t>
          </a:r>
        </a:p>
        <a:p>
          <a:pPr algn="l"/>
          <a:r>
            <a:rPr lang="en-US" sz="2000" baseline="0"/>
            <a:t>Life-Cycle</a:t>
          </a:r>
        </a:p>
        <a:p>
          <a:pPr algn="l"/>
          <a:r>
            <a:rPr lang="en-US" sz="2000" baseline="0"/>
            <a:t>Process</a:t>
          </a:r>
        </a:p>
        <a:p>
          <a:pPr algn="l"/>
          <a:r>
            <a:rPr lang="en-US" sz="2000" baseline="0"/>
            <a:t>Improvement</a:t>
          </a:r>
          <a:endParaRPr lang="en-US" sz="2000"/>
        </a:p>
        <a:p>
          <a:pPr algn="l"/>
          <a:endParaRPr lang="en-US" sz="2000"/>
        </a:p>
        <a:p>
          <a:pPr algn="l"/>
          <a:endParaRPr lang="en-US" sz="2000"/>
        </a:p>
      </xdr:txBody>
    </xdr:sp>
    <xdr:clientData/>
  </xdr:twoCellAnchor>
  <xdr:twoCellAnchor>
    <xdr:from>
      <xdr:col>1</xdr:col>
      <xdr:colOff>19052</xdr:colOff>
      <xdr:row>34</xdr:row>
      <xdr:rowOff>105641</xdr:rowOff>
    </xdr:from>
    <xdr:to>
      <xdr:col>6</xdr:col>
      <xdr:colOff>173184</xdr:colOff>
      <xdr:row>34</xdr:row>
      <xdr:rowOff>865909</xdr:rowOff>
    </xdr:to>
    <xdr:sp macro="" textlink="">
      <xdr:nvSpPr>
        <xdr:cNvPr id="36" name="Curved Right Arrow 36">
          <a:extLst>
            <a:ext uri="{FF2B5EF4-FFF2-40B4-BE49-F238E27FC236}">
              <a16:creationId xmlns:a16="http://schemas.microsoft.com/office/drawing/2014/main" id="{5970E989-04C6-4732-9FCD-599B155B69D6}"/>
            </a:ext>
          </a:extLst>
        </xdr:cNvPr>
        <xdr:cNvSpPr/>
      </xdr:nvSpPr>
      <xdr:spPr>
        <a:xfrm rot="16200000">
          <a:off x="5711972" y="8519246"/>
          <a:ext cx="760268" cy="4659457"/>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241436</xdr:colOff>
      <xdr:row>34</xdr:row>
      <xdr:rowOff>92649</xdr:rowOff>
    </xdr:from>
    <xdr:to>
      <xdr:col>5</xdr:col>
      <xdr:colOff>1125681</xdr:colOff>
      <xdr:row>34</xdr:row>
      <xdr:rowOff>554183</xdr:rowOff>
    </xdr:to>
    <xdr:sp macro="" textlink="">
      <xdr:nvSpPr>
        <xdr:cNvPr id="37" name="Rounded Rectangle 37">
          <a:extLst>
            <a:ext uri="{FF2B5EF4-FFF2-40B4-BE49-F238E27FC236}">
              <a16:creationId xmlns:a16="http://schemas.microsoft.com/office/drawing/2014/main" id="{D15E51AE-9532-4656-8460-09C35AF8AE5A}"/>
            </a:ext>
          </a:extLst>
        </xdr:cNvPr>
        <xdr:cNvSpPr/>
      </xdr:nvSpPr>
      <xdr:spPr>
        <a:xfrm>
          <a:off x="4908686" y="10455849"/>
          <a:ext cx="2198695" cy="461534"/>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Aligned Standards</a:t>
          </a:r>
        </a:p>
      </xdr:txBody>
    </xdr:sp>
    <xdr:clientData/>
  </xdr:twoCellAnchor>
  <xdr:twoCellAnchor>
    <xdr:from>
      <xdr:col>8</xdr:col>
      <xdr:colOff>15590</xdr:colOff>
      <xdr:row>34</xdr:row>
      <xdr:rowOff>102178</xdr:rowOff>
    </xdr:from>
    <xdr:to>
      <xdr:col>32</xdr:col>
      <xdr:colOff>155867</xdr:colOff>
      <xdr:row>34</xdr:row>
      <xdr:rowOff>862446</xdr:rowOff>
    </xdr:to>
    <xdr:sp macro="" textlink="">
      <xdr:nvSpPr>
        <xdr:cNvPr id="38" name="Curved Right Arrow 38">
          <a:extLst>
            <a:ext uri="{FF2B5EF4-FFF2-40B4-BE49-F238E27FC236}">
              <a16:creationId xmlns:a16="http://schemas.microsoft.com/office/drawing/2014/main" id="{DBC4F478-E9B5-484D-B344-9896E86A51A0}"/>
            </a:ext>
          </a:extLst>
        </xdr:cNvPr>
        <xdr:cNvSpPr/>
      </xdr:nvSpPr>
      <xdr:spPr>
        <a:xfrm rot="16200000">
          <a:off x="12583395" y="7032048"/>
          <a:ext cx="760268" cy="7626927"/>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376519</xdr:colOff>
      <xdr:row>34</xdr:row>
      <xdr:rowOff>106504</xdr:rowOff>
    </xdr:from>
    <xdr:to>
      <xdr:col>28</xdr:col>
      <xdr:colOff>103909</xdr:colOff>
      <xdr:row>34</xdr:row>
      <xdr:rowOff>568038</xdr:rowOff>
    </xdr:to>
    <xdr:sp macro="" textlink="">
      <xdr:nvSpPr>
        <xdr:cNvPr id="39" name="Rounded Rectangle 39">
          <a:extLst>
            <a:ext uri="{FF2B5EF4-FFF2-40B4-BE49-F238E27FC236}">
              <a16:creationId xmlns:a16="http://schemas.microsoft.com/office/drawing/2014/main" id="{5726EDD8-3161-4002-9DDC-2E6FA805A48B}"/>
            </a:ext>
          </a:extLst>
        </xdr:cNvPr>
        <xdr:cNvSpPr/>
      </xdr:nvSpPr>
      <xdr:spPr>
        <a:xfrm>
          <a:off x="10406344" y="10469704"/>
          <a:ext cx="5061390" cy="461534"/>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Continuous</a:t>
          </a:r>
          <a:r>
            <a:rPr lang="en-US" sz="2000" baseline="0"/>
            <a:t> Process and Service Improvement</a:t>
          </a:r>
          <a:endParaRPr lang="en-US" sz="2000"/>
        </a:p>
      </xdr:txBody>
    </xdr:sp>
    <xdr:clientData/>
  </xdr:twoCellAnchor>
  <xdr:twoCellAnchor>
    <xdr:from>
      <xdr:col>1</xdr:col>
      <xdr:colOff>17322</xdr:colOff>
      <xdr:row>34</xdr:row>
      <xdr:rowOff>640773</xdr:rowOff>
    </xdr:from>
    <xdr:to>
      <xdr:col>33</xdr:col>
      <xdr:colOff>17318</xdr:colOff>
      <xdr:row>34</xdr:row>
      <xdr:rowOff>2088574</xdr:rowOff>
    </xdr:to>
    <xdr:sp macro="" textlink="">
      <xdr:nvSpPr>
        <xdr:cNvPr id="40" name="Curved Right Arrow 40">
          <a:extLst>
            <a:ext uri="{FF2B5EF4-FFF2-40B4-BE49-F238E27FC236}">
              <a16:creationId xmlns:a16="http://schemas.microsoft.com/office/drawing/2014/main" id="{F7D8C083-CF62-4EC1-A2B7-BE51F1745B60}"/>
            </a:ext>
          </a:extLst>
        </xdr:cNvPr>
        <xdr:cNvSpPr/>
      </xdr:nvSpPr>
      <xdr:spPr>
        <a:xfrm rot="16200000">
          <a:off x="9566132" y="5198488"/>
          <a:ext cx="1447801" cy="13058771"/>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1346339</xdr:colOff>
      <xdr:row>34</xdr:row>
      <xdr:rowOff>1041684</xdr:rowOff>
    </xdr:from>
    <xdr:to>
      <xdr:col>20</xdr:col>
      <xdr:colOff>225139</xdr:colOff>
      <xdr:row>34</xdr:row>
      <xdr:rowOff>1714499</xdr:rowOff>
    </xdr:to>
    <xdr:sp macro="" textlink="">
      <xdr:nvSpPr>
        <xdr:cNvPr id="41" name="Rounded Rectangle 41">
          <a:extLst>
            <a:ext uri="{FF2B5EF4-FFF2-40B4-BE49-F238E27FC236}">
              <a16:creationId xmlns:a16="http://schemas.microsoft.com/office/drawing/2014/main" id="{13E6B806-7D6D-450C-ADAF-B65C9FC28471}"/>
            </a:ext>
          </a:extLst>
        </xdr:cNvPr>
        <xdr:cNvSpPr/>
      </xdr:nvSpPr>
      <xdr:spPr>
        <a:xfrm>
          <a:off x="7328039" y="11404884"/>
          <a:ext cx="5746325" cy="672815"/>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400"/>
            <a:t>Business View / Priorities / Risk-Alignment</a:t>
          </a:r>
        </a:p>
      </xdr:txBody>
    </xdr:sp>
    <xdr:clientData/>
  </xdr:twoCellAnchor>
  <xdr:twoCellAnchor>
    <xdr:from>
      <xdr:col>6</xdr:col>
      <xdr:colOff>323850</xdr:colOff>
      <xdr:row>16</xdr:row>
      <xdr:rowOff>742950</xdr:rowOff>
    </xdr:from>
    <xdr:to>
      <xdr:col>8</xdr:col>
      <xdr:colOff>1</xdr:colOff>
      <xdr:row>16</xdr:row>
      <xdr:rowOff>914400</xdr:rowOff>
    </xdr:to>
    <xdr:cxnSp macro="">
      <xdr:nvCxnSpPr>
        <xdr:cNvPr id="42" name="Straight Arrow Connector 41">
          <a:extLst>
            <a:ext uri="{FF2B5EF4-FFF2-40B4-BE49-F238E27FC236}">
              <a16:creationId xmlns:a16="http://schemas.microsoft.com/office/drawing/2014/main" id="{5262015E-4255-4D05-A00E-9295B6A27232}"/>
            </a:ext>
          </a:extLst>
        </xdr:cNvPr>
        <xdr:cNvCxnSpPr/>
      </xdr:nvCxnSpPr>
      <xdr:spPr>
        <a:xfrm flipH="1">
          <a:off x="8572500" y="4733925"/>
          <a:ext cx="561976" cy="1714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10447</xdr:colOff>
      <xdr:row>14</xdr:row>
      <xdr:rowOff>2901</xdr:rowOff>
    </xdr:from>
    <xdr:to>
      <xdr:col>18</xdr:col>
      <xdr:colOff>152400</xdr:colOff>
      <xdr:row>16</xdr:row>
      <xdr:rowOff>657224</xdr:rowOff>
    </xdr:to>
    <xdr:sp macro="" textlink="">
      <xdr:nvSpPr>
        <xdr:cNvPr id="84" name="Rounded Rectangle 15">
          <a:extLst>
            <a:ext uri="{FF2B5EF4-FFF2-40B4-BE49-F238E27FC236}">
              <a16:creationId xmlns:a16="http://schemas.microsoft.com/office/drawing/2014/main" id="{8CD23FF0-4B96-4694-880D-1360B587D1F3}"/>
            </a:ext>
          </a:extLst>
        </xdr:cNvPr>
        <xdr:cNvSpPr/>
      </xdr:nvSpPr>
      <xdr:spPr>
        <a:xfrm>
          <a:off x="11469022" y="3803376"/>
          <a:ext cx="1132553" cy="122582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CMM</a:t>
          </a:r>
          <a:r>
            <a:rPr lang="en-US" sz="2000" baseline="0"/>
            <a:t> -</a:t>
          </a:r>
          <a:r>
            <a:rPr lang="en-US" sz="2000"/>
            <a:t>metrics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8164</xdr:colOff>
      <xdr:row>10</xdr:row>
      <xdr:rowOff>0</xdr:rowOff>
    </xdr:from>
    <xdr:to>
      <xdr:col>2</xdr:col>
      <xdr:colOff>707571</xdr:colOff>
      <xdr:row>45</xdr:row>
      <xdr:rowOff>-1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493073" y="2545773"/>
          <a:ext cx="699407" cy="20002499"/>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t>IDENTIFY</a:t>
          </a:r>
        </a:p>
      </xdr:txBody>
    </xdr:sp>
    <xdr:clientData/>
  </xdr:twoCellAnchor>
  <xdr:twoCellAnchor>
    <xdr:from>
      <xdr:col>2</xdr:col>
      <xdr:colOff>13608</xdr:colOff>
      <xdr:row>45</xdr:row>
      <xdr:rowOff>13607</xdr:rowOff>
    </xdr:from>
    <xdr:to>
      <xdr:col>2</xdr:col>
      <xdr:colOff>713015</xdr:colOff>
      <xdr:row>84</xdr:row>
      <xdr:rowOff>557893</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508908" y="5233307"/>
          <a:ext cx="699407" cy="4558393"/>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rPr>
            <a:t>PROTECT</a:t>
          </a:r>
        </a:p>
      </xdr:txBody>
    </xdr:sp>
    <xdr:clientData/>
  </xdr:twoCellAnchor>
  <xdr:twoCellAnchor>
    <xdr:from>
      <xdr:col>2</xdr:col>
      <xdr:colOff>0</xdr:colOff>
      <xdr:row>85</xdr:row>
      <xdr:rowOff>0</xdr:rowOff>
    </xdr:from>
    <xdr:to>
      <xdr:col>2</xdr:col>
      <xdr:colOff>709084</xdr:colOff>
      <xdr:row>102</xdr:row>
      <xdr:rowOff>560917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95300" y="9791700"/>
          <a:ext cx="709084" cy="22860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ysClr val="windowText" lastClr="000000"/>
              </a:solidFill>
            </a:rPr>
            <a:t>DETECT</a:t>
          </a:r>
        </a:p>
      </xdr:txBody>
    </xdr:sp>
    <xdr:clientData/>
  </xdr:twoCellAnchor>
  <xdr:twoCellAnchor>
    <xdr:from>
      <xdr:col>2</xdr:col>
      <xdr:colOff>0</xdr:colOff>
      <xdr:row>103</xdr:row>
      <xdr:rowOff>0</xdr:rowOff>
    </xdr:from>
    <xdr:to>
      <xdr:col>2</xdr:col>
      <xdr:colOff>709084</xdr:colOff>
      <xdr:row>118</xdr:row>
      <xdr:rowOff>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495300" y="12077701"/>
          <a:ext cx="709084" cy="382058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RESPOND</a:t>
          </a:r>
        </a:p>
      </xdr:txBody>
    </xdr:sp>
    <xdr:clientData/>
  </xdr:twoCellAnchor>
  <xdr:twoCellAnchor>
    <xdr:from>
      <xdr:col>2</xdr:col>
      <xdr:colOff>0</xdr:colOff>
      <xdr:row>118</xdr:row>
      <xdr:rowOff>0</xdr:rowOff>
    </xdr:from>
    <xdr:to>
      <xdr:col>2</xdr:col>
      <xdr:colOff>709084</xdr:colOff>
      <xdr:row>125</xdr:row>
      <xdr:rowOff>1</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495300" y="15898285"/>
          <a:ext cx="709084" cy="227541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RECOVER</a:t>
          </a:r>
        </a:p>
      </xdr:txBody>
    </xdr:sp>
    <xdr:clientData/>
  </xdr:twoCellAnchor>
  <xdr:twoCellAnchor>
    <xdr:from>
      <xdr:col>25</xdr:col>
      <xdr:colOff>625928</xdr:colOff>
      <xdr:row>28</xdr:row>
      <xdr:rowOff>544286</xdr:rowOff>
    </xdr:from>
    <xdr:to>
      <xdr:col>27</xdr:col>
      <xdr:colOff>662541</xdr:colOff>
      <xdr:row>45</xdr:row>
      <xdr:rowOff>274123</xdr:rowOff>
    </xdr:to>
    <xdr:sp macro="" textlink="">
      <xdr:nvSpPr>
        <xdr:cNvPr id="7" name="Rounded Rectangle 23">
          <a:extLst>
            <a:ext uri="{FF2B5EF4-FFF2-40B4-BE49-F238E27FC236}">
              <a16:creationId xmlns:a16="http://schemas.microsoft.com/office/drawing/2014/main" id="{55927EF1-42F1-4A46-A059-ACC5A0E4396F}"/>
            </a:ext>
          </a:extLst>
        </xdr:cNvPr>
        <xdr:cNvSpPr/>
      </xdr:nvSpPr>
      <xdr:spPr>
        <a:xfrm>
          <a:off x="17090571" y="4245429"/>
          <a:ext cx="1478970" cy="125383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CMM and metrics agnostic</a:t>
          </a:r>
        </a:p>
      </xdr:txBody>
    </xdr:sp>
    <xdr:clientData/>
  </xdr:twoCellAnchor>
  <xdr:twoCellAnchor>
    <xdr:from>
      <xdr:col>26</xdr:col>
      <xdr:colOff>13609</xdr:colOff>
      <xdr:row>10</xdr:row>
      <xdr:rowOff>326572</xdr:rowOff>
    </xdr:from>
    <xdr:to>
      <xdr:col>27</xdr:col>
      <xdr:colOff>353786</xdr:colOff>
      <xdr:row>10</xdr:row>
      <xdr:rowOff>408215</xdr:rowOff>
    </xdr:to>
    <xdr:cxnSp macro="">
      <xdr:nvCxnSpPr>
        <xdr:cNvPr id="8" name="Straight Arrow Connector 7">
          <a:extLst>
            <a:ext uri="{FF2B5EF4-FFF2-40B4-BE49-F238E27FC236}">
              <a16:creationId xmlns:a16="http://schemas.microsoft.com/office/drawing/2014/main" id="{DF7CCF40-3899-4F53-B176-F1C79642B3DC}"/>
            </a:ext>
          </a:extLst>
        </xdr:cNvPr>
        <xdr:cNvCxnSpPr/>
      </xdr:nvCxnSpPr>
      <xdr:spPr>
        <a:xfrm flipH="1">
          <a:off x="17199430" y="1741715"/>
          <a:ext cx="1061356" cy="8164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40822</xdr:colOff>
      <xdr:row>17</xdr:row>
      <xdr:rowOff>408215</xdr:rowOff>
    </xdr:from>
    <xdr:to>
      <xdr:col>27</xdr:col>
      <xdr:colOff>408215</xdr:colOff>
      <xdr:row>23</xdr:row>
      <xdr:rowOff>489857</xdr:rowOff>
    </xdr:to>
    <xdr:cxnSp macro="">
      <xdr:nvCxnSpPr>
        <xdr:cNvPr id="9" name="Straight Arrow Connector 8">
          <a:extLst>
            <a:ext uri="{FF2B5EF4-FFF2-40B4-BE49-F238E27FC236}">
              <a16:creationId xmlns:a16="http://schemas.microsoft.com/office/drawing/2014/main" id="{C84653C5-9278-4901-9DAC-61FE46AACCFC}"/>
            </a:ext>
          </a:extLst>
        </xdr:cNvPr>
        <xdr:cNvCxnSpPr/>
      </xdr:nvCxnSpPr>
      <xdr:spPr>
        <a:xfrm flipH="1">
          <a:off x="17226643" y="2585358"/>
          <a:ext cx="1088572" cy="8436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340179</xdr:colOff>
      <xdr:row>10</xdr:row>
      <xdr:rowOff>68036</xdr:rowOff>
    </xdr:from>
    <xdr:to>
      <xdr:col>30</xdr:col>
      <xdr:colOff>952745</xdr:colOff>
      <xdr:row>17</xdr:row>
      <xdr:rowOff>480210</xdr:rowOff>
    </xdr:to>
    <xdr:sp macro="" textlink="">
      <xdr:nvSpPr>
        <xdr:cNvPr id="12" name="Rounded Rectangle 25">
          <a:extLst>
            <a:ext uri="{FF2B5EF4-FFF2-40B4-BE49-F238E27FC236}">
              <a16:creationId xmlns:a16="http://schemas.microsoft.com/office/drawing/2014/main" id="{C0D320F8-48E4-4009-AB20-5381E8E70A5D}"/>
            </a:ext>
          </a:extLst>
        </xdr:cNvPr>
        <xdr:cNvSpPr/>
      </xdr:nvSpPr>
      <xdr:spPr>
        <a:xfrm>
          <a:off x="18247179" y="1483179"/>
          <a:ext cx="2204602" cy="117417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Challenges across</a:t>
          </a:r>
          <a:r>
            <a:rPr lang="en-US" sz="2000" baseline="0"/>
            <a:t> services are readily identified</a:t>
          </a:r>
          <a:endParaRPr lang="en-US" sz="2000"/>
        </a:p>
      </xdr:txBody>
    </xdr:sp>
    <xdr:clientData/>
  </xdr:twoCellAnchor>
  <xdr:twoCellAnchor>
    <xdr:from>
      <xdr:col>25</xdr:col>
      <xdr:colOff>40821</xdr:colOff>
      <xdr:row>56</xdr:row>
      <xdr:rowOff>291755</xdr:rowOff>
    </xdr:from>
    <xdr:to>
      <xdr:col>26</xdr:col>
      <xdr:colOff>331455</xdr:colOff>
      <xdr:row>64</xdr:row>
      <xdr:rowOff>734786</xdr:rowOff>
    </xdr:to>
    <xdr:cxnSp macro="">
      <xdr:nvCxnSpPr>
        <xdr:cNvPr id="16" name="Straight Arrow Connector 15">
          <a:extLst>
            <a:ext uri="{FF2B5EF4-FFF2-40B4-BE49-F238E27FC236}">
              <a16:creationId xmlns:a16="http://schemas.microsoft.com/office/drawing/2014/main" id="{E5AC2D12-5CBF-42B9-B723-3D872BB4AA5E}"/>
            </a:ext>
          </a:extLst>
        </xdr:cNvPr>
        <xdr:cNvCxnSpPr/>
      </xdr:nvCxnSpPr>
      <xdr:spPr>
        <a:xfrm flipH="1">
          <a:off x="16505464" y="7040898"/>
          <a:ext cx="1011812" cy="12050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337462</xdr:colOff>
      <xdr:row>51</xdr:row>
      <xdr:rowOff>0</xdr:rowOff>
    </xdr:from>
    <xdr:to>
      <xdr:col>28</xdr:col>
      <xdr:colOff>600942</xdr:colOff>
      <xdr:row>64</xdr:row>
      <xdr:rowOff>528205</xdr:rowOff>
    </xdr:to>
    <xdr:sp macro="" textlink="">
      <xdr:nvSpPr>
        <xdr:cNvPr id="17" name="Rounded Rectangle 28">
          <a:extLst>
            <a:ext uri="{FF2B5EF4-FFF2-40B4-BE49-F238E27FC236}">
              <a16:creationId xmlns:a16="http://schemas.microsoft.com/office/drawing/2014/main" id="{BB92C147-29DC-4FC3-B20A-D8C281EEA432}"/>
            </a:ext>
          </a:extLst>
        </xdr:cNvPr>
        <xdr:cNvSpPr/>
      </xdr:nvSpPr>
      <xdr:spPr>
        <a:xfrm>
          <a:off x="17523283" y="6749142"/>
          <a:ext cx="1705838" cy="129020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Maturity and progress also identified</a:t>
          </a:r>
        </a:p>
      </xdr:txBody>
    </xdr:sp>
    <xdr:clientData/>
  </xdr:twoCellAnchor>
  <xdr:twoCellAnchor>
    <xdr:from>
      <xdr:col>25</xdr:col>
      <xdr:colOff>707571</xdr:colOff>
      <xdr:row>64</xdr:row>
      <xdr:rowOff>210361</xdr:rowOff>
    </xdr:from>
    <xdr:to>
      <xdr:col>26</xdr:col>
      <xdr:colOff>336650</xdr:colOff>
      <xdr:row>77</xdr:row>
      <xdr:rowOff>13607</xdr:rowOff>
    </xdr:to>
    <xdr:cxnSp macro="">
      <xdr:nvCxnSpPr>
        <xdr:cNvPr id="18" name="Straight Arrow Connector 17">
          <a:extLst>
            <a:ext uri="{FF2B5EF4-FFF2-40B4-BE49-F238E27FC236}">
              <a16:creationId xmlns:a16="http://schemas.microsoft.com/office/drawing/2014/main" id="{A02B471B-C610-42BB-9B07-5ADB91D021F9}"/>
            </a:ext>
          </a:extLst>
        </xdr:cNvPr>
        <xdr:cNvCxnSpPr/>
      </xdr:nvCxnSpPr>
      <xdr:spPr>
        <a:xfrm flipH="1">
          <a:off x="17172214" y="7721504"/>
          <a:ext cx="350257" cy="56524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54429</xdr:colOff>
      <xdr:row>129</xdr:row>
      <xdr:rowOff>136072</xdr:rowOff>
    </xdr:from>
    <xdr:to>
      <xdr:col>28</xdr:col>
      <xdr:colOff>529441</xdr:colOff>
      <xdr:row>138</xdr:row>
      <xdr:rowOff>121228</xdr:rowOff>
    </xdr:to>
    <xdr:sp macro="" textlink="">
      <xdr:nvSpPr>
        <xdr:cNvPr id="25" name="Rounded Rectangle 36">
          <a:extLst>
            <a:ext uri="{FF2B5EF4-FFF2-40B4-BE49-F238E27FC236}">
              <a16:creationId xmlns:a16="http://schemas.microsoft.com/office/drawing/2014/main" id="{E2D429BD-2FDB-4C0C-B8A3-3B49CC6AF5CC}"/>
            </a:ext>
          </a:extLst>
        </xdr:cNvPr>
        <xdr:cNvSpPr/>
      </xdr:nvSpPr>
      <xdr:spPr>
        <a:xfrm>
          <a:off x="19468111" y="12830299"/>
          <a:ext cx="3315194" cy="169965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Maturity level of</a:t>
          </a:r>
          <a:r>
            <a:rPr lang="en-US" sz="2000" baseline="0"/>
            <a:t> "Defined",</a:t>
          </a:r>
          <a:r>
            <a:rPr lang="en-US" sz="2000"/>
            <a:t> "Relational",</a:t>
          </a:r>
          <a:r>
            <a:rPr lang="en-US" sz="2000" baseline="0"/>
            <a:t> or "Managed" (3, or mid-line), is 'realistic' near-term goal</a:t>
          </a:r>
          <a:endParaRPr lang="en-US" sz="2000"/>
        </a:p>
      </xdr:txBody>
    </xdr:sp>
    <xdr:clientData/>
  </xdr:twoCellAnchor>
  <xdr:twoCellAnchor>
    <xdr:from>
      <xdr:col>1</xdr:col>
      <xdr:colOff>34636</xdr:colOff>
      <xdr:row>129</xdr:row>
      <xdr:rowOff>173181</xdr:rowOff>
    </xdr:from>
    <xdr:to>
      <xdr:col>6</xdr:col>
      <xdr:colOff>90055</xdr:colOff>
      <xdr:row>137</xdr:row>
      <xdr:rowOff>103908</xdr:rowOff>
    </xdr:to>
    <xdr:sp macro="" textlink="">
      <xdr:nvSpPr>
        <xdr:cNvPr id="26" name="Rounded Rectangle 37">
          <a:extLst>
            <a:ext uri="{FF2B5EF4-FFF2-40B4-BE49-F238E27FC236}">
              <a16:creationId xmlns:a16="http://schemas.microsoft.com/office/drawing/2014/main" id="{320A4B95-67D5-4686-862D-17C3F90D00C0}"/>
            </a:ext>
          </a:extLst>
        </xdr:cNvPr>
        <xdr:cNvSpPr/>
      </xdr:nvSpPr>
      <xdr:spPr>
        <a:xfrm>
          <a:off x="277091" y="12486408"/>
          <a:ext cx="4800600" cy="145472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2000"/>
            <a:t>NIST Cybersecurity Framework,</a:t>
          </a:r>
          <a:r>
            <a:rPr lang="en-US" sz="2000" baseline="0"/>
            <a:t> Brian Ventura, Christopher Paidhrin, and Dean Musson</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Revision 11.0 - 2013-2017 </a:t>
          </a:r>
        </a:p>
      </xdr:txBody>
    </xdr:sp>
    <xdr:clientData/>
  </xdr:twoCellAnchor>
  <xdr:twoCellAnchor>
    <xdr:from>
      <xdr:col>0</xdr:col>
      <xdr:colOff>214312</xdr:colOff>
      <xdr:row>1</xdr:row>
      <xdr:rowOff>27276</xdr:rowOff>
    </xdr:from>
    <xdr:to>
      <xdr:col>3</xdr:col>
      <xdr:colOff>279254</xdr:colOff>
      <xdr:row>3</xdr:row>
      <xdr:rowOff>87889</xdr:rowOff>
    </xdr:to>
    <xdr:sp macro="" textlink="">
      <xdr:nvSpPr>
        <xdr:cNvPr id="27" name="Rounded Rectangle 2">
          <a:extLst>
            <a:ext uri="{FF2B5EF4-FFF2-40B4-BE49-F238E27FC236}">
              <a16:creationId xmlns:a16="http://schemas.microsoft.com/office/drawing/2014/main" id="{BEA51EB9-8812-43F1-BA0A-20923B71CC6D}"/>
            </a:ext>
          </a:extLst>
        </xdr:cNvPr>
        <xdr:cNvSpPr/>
      </xdr:nvSpPr>
      <xdr:spPr>
        <a:xfrm>
          <a:off x="214312" y="217776"/>
          <a:ext cx="1255567"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Functions</a:t>
          </a:r>
        </a:p>
      </xdr:txBody>
    </xdr:sp>
    <xdr:clientData/>
  </xdr:twoCellAnchor>
  <xdr:twoCellAnchor>
    <xdr:from>
      <xdr:col>2</xdr:col>
      <xdr:colOff>271462</xdr:colOff>
      <xdr:row>3</xdr:row>
      <xdr:rowOff>162358</xdr:rowOff>
    </xdr:from>
    <xdr:to>
      <xdr:col>3</xdr:col>
      <xdr:colOff>568467</xdr:colOff>
      <xdr:row>6</xdr:row>
      <xdr:rowOff>32471</xdr:rowOff>
    </xdr:to>
    <xdr:sp macro="" textlink="">
      <xdr:nvSpPr>
        <xdr:cNvPr id="28" name="Rounded Rectangle 3">
          <a:extLst>
            <a:ext uri="{FF2B5EF4-FFF2-40B4-BE49-F238E27FC236}">
              <a16:creationId xmlns:a16="http://schemas.microsoft.com/office/drawing/2014/main" id="{08157011-AF0D-4B2C-ABB2-5E64C0B81AD5}"/>
            </a:ext>
          </a:extLst>
        </xdr:cNvPr>
        <xdr:cNvSpPr/>
      </xdr:nvSpPr>
      <xdr:spPr>
        <a:xfrm>
          <a:off x="747712" y="733858"/>
          <a:ext cx="1011380"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Cat. IDs</a:t>
          </a:r>
        </a:p>
      </xdr:txBody>
    </xdr:sp>
    <xdr:clientData/>
  </xdr:twoCellAnchor>
  <xdr:twoCellAnchor>
    <xdr:from>
      <xdr:col>4</xdr:col>
      <xdr:colOff>34638</xdr:colOff>
      <xdr:row>4</xdr:row>
      <xdr:rowOff>16390</xdr:rowOff>
    </xdr:from>
    <xdr:to>
      <xdr:col>6</xdr:col>
      <xdr:colOff>1</xdr:colOff>
      <xdr:row>6</xdr:row>
      <xdr:rowOff>77003</xdr:rowOff>
    </xdr:to>
    <xdr:sp macro="" textlink="">
      <xdr:nvSpPr>
        <xdr:cNvPr id="29" name="Rounded Rectangle 4">
          <a:extLst>
            <a:ext uri="{FF2B5EF4-FFF2-40B4-BE49-F238E27FC236}">
              <a16:creationId xmlns:a16="http://schemas.microsoft.com/office/drawing/2014/main" id="{C4BE2EB3-8F50-4817-BF68-20EA374782CF}"/>
            </a:ext>
          </a:extLst>
        </xdr:cNvPr>
        <xdr:cNvSpPr/>
      </xdr:nvSpPr>
      <xdr:spPr>
        <a:xfrm>
          <a:off x="1870365" y="778390"/>
          <a:ext cx="3117272"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Risk Priorities</a:t>
          </a:r>
          <a:r>
            <a:rPr lang="en-US" sz="2000" baseline="0"/>
            <a:t> &amp; </a:t>
          </a:r>
          <a:r>
            <a:rPr lang="en-US" sz="2000"/>
            <a:t>Appetite - Internal/External metrics</a:t>
          </a:r>
        </a:p>
      </xdr:txBody>
    </xdr:sp>
    <xdr:clientData/>
  </xdr:twoCellAnchor>
  <xdr:twoCellAnchor>
    <xdr:from>
      <xdr:col>4</xdr:col>
      <xdr:colOff>987137</xdr:colOff>
      <xdr:row>1</xdr:row>
      <xdr:rowOff>67354</xdr:rowOff>
    </xdr:from>
    <xdr:to>
      <xdr:col>8</xdr:col>
      <xdr:colOff>77681</xdr:colOff>
      <xdr:row>3</xdr:row>
      <xdr:rowOff>103909</xdr:rowOff>
    </xdr:to>
    <xdr:sp macro="" textlink="">
      <xdr:nvSpPr>
        <xdr:cNvPr id="30" name="Rounded Rectangle 5">
          <a:extLst>
            <a:ext uri="{FF2B5EF4-FFF2-40B4-BE49-F238E27FC236}">
              <a16:creationId xmlns:a16="http://schemas.microsoft.com/office/drawing/2014/main" id="{07848745-40F7-42B7-9BE7-F4ECAA169E4B}"/>
            </a:ext>
          </a:extLst>
        </xdr:cNvPr>
        <xdr:cNvSpPr/>
      </xdr:nvSpPr>
      <xdr:spPr>
        <a:xfrm>
          <a:off x="2822864" y="257854"/>
          <a:ext cx="2883226" cy="41755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Sub-Category</a:t>
          </a:r>
          <a:r>
            <a:rPr lang="en-US" sz="2000" baseline="0"/>
            <a:t> - Service Catalog</a:t>
          </a:r>
          <a:endParaRPr lang="en-US" sz="2000"/>
        </a:p>
      </xdr:txBody>
    </xdr:sp>
    <xdr:clientData/>
  </xdr:twoCellAnchor>
  <xdr:twoCellAnchor>
    <xdr:from>
      <xdr:col>9</xdr:col>
      <xdr:colOff>261752</xdr:colOff>
      <xdr:row>4</xdr:row>
      <xdr:rowOff>28018</xdr:rowOff>
    </xdr:from>
    <xdr:to>
      <xdr:col>14</xdr:col>
      <xdr:colOff>202621</xdr:colOff>
      <xdr:row>6</xdr:row>
      <xdr:rowOff>88631</xdr:rowOff>
    </xdr:to>
    <xdr:sp macro="" textlink="">
      <xdr:nvSpPr>
        <xdr:cNvPr id="31" name="Rounded Rectangle 6">
          <a:extLst>
            <a:ext uri="{FF2B5EF4-FFF2-40B4-BE49-F238E27FC236}">
              <a16:creationId xmlns:a16="http://schemas.microsoft.com/office/drawing/2014/main" id="{A4D4A0D9-4376-4E3F-A254-0C2448A903D5}"/>
            </a:ext>
          </a:extLst>
        </xdr:cNvPr>
        <xdr:cNvSpPr/>
      </xdr:nvSpPr>
      <xdr:spPr>
        <a:xfrm>
          <a:off x="13841681" y="790018"/>
          <a:ext cx="3451511"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solidFill>
                <a:srgbClr val="00B050"/>
              </a:solidFill>
            </a:rPr>
            <a:t>Funded</a:t>
          </a:r>
          <a:r>
            <a:rPr lang="en-US" sz="2000"/>
            <a:t> - </a:t>
          </a:r>
          <a:r>
            <a:rPr lang="en-US" sz="2000">
              <a:solidFill>
                <a:srgbClr val="C00000"/>
              </a:solidFill>
            </a:rPr>
            <a:t>Unfunded</a:t>
          </a:r>
          <a:r>
            <a:rPr lang="en-US" sz="2000"/>
            <a:t> - Proposed</a:t>
          </a:r>
        </a:p>
      </xdr:txBody>
    </xdr:sp>
    <xdr:clientData/>
  </xdr:twoCellAnchor>
  <xdr:twoCellAnchor>
    <xdr:from>
      <xdr:col>13</xdr:col>
      <xdr:colOff>103908</xdr:colOff>
      <xdr:row>1</xdr:row>
      <xdr:rowOff>95249</xdr:rowOff>
    </xdr:from>
    <xdr:to>
      <xdr:col>15</xdr:col>
      <xdr:colOff>398318</xdr:colOff>
      <xdr:row>3</xdr:row>
      <xdr:rowOff>155862</xdr:rowOff>
    </xdr:to>
    <xdr:sp macro="" textlink="">
      <xdr:nvSpPr>
        <xdr:cNvPr id="32" name="Rounded Rectangle 7">
          <a:extLst>
            <a:ext uri="{FF2B5EF4-FFF2-40B4-BE49-F238E27FC236}">
              <a16:creationId xmlns:a16="http://schemas.microsoft.com/office/drawing/2014/main" id="{3FF560B4-3E40-4514-B2B4-EAA1C7C2E68B}"/>
            </a:ext>
          </a:extLst>
        </xdr:cNvPr>
        <xdr:cNvSpPr/>
      </xdr:nvSpPr>
      <xdr:spPr>
        <a:xfrm>
          <a:off x="11776363" y="285749"/>
          <a:ext cx="2112819"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Policy Alignment</a:t>
          </a:r>
        </a:p>
      </xdr:txBody>
    </xdr:sp>
    <xdr:clientData/>
  </xdr:twoCellAnchor>
  <xdr:twoCellAnchor>
    <xdr:from>
      <xdr:col>25</xdr:col>
      <xdr:colOff>484040</xdr:colOff>
      <xdr:row>1</xdr:row>
      <xdr:rowOff>54552</xdr:rowOff>
    </xdr:from>
    <xdr:to>
      <xdr:col>28</xdr:col>
      <xdr:colOff>592278</xdr:colOff>
      <xdr:row>6</xdr:row>
      <xdr:rowOff>37234</xdr:rowOff>
    </xdr:to>
    <xdr:sp macro="" textlink="">
      <xdr:nvSpPr>
        <xdr:cNvPr id="33" name="Rounded Rectangle 8">
          <a:extLst>
            <a:ext uri="{FF2B5EF4-FFF2-40B4-BE49-F238E27FC236}">
              <a16:creationId xmlns:a16="http://schemas.microsoft.com/office/drawing/2014/main" id="{3539BECA-3AE3-4F02-8064-57924AB8DD6C}"/>
            </a:ext>
          </a:extLst>
        </xdr:cNvPr>
        <xdr:cNvSpPr/>
      </xdr:nvSpPr>
      <xdr:spPr>
        <a:xfrm>
          <a:off x="16176478" y="245052"/>
          <a:ext cx="2251363" cy="93518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"Tiers" or Maturity Map (see</a:t>
          </a:r>
          <a:r>
            <a:rPr lang="en-US" sz="2000" baseline="0"/>
            <a:t> legend)</a:t>
          </a:r>
          <a:endParaRPr lang="en-US" sz="2000"/>
        </a:p>
      </xdr:txBody>
    </xdr:sp>
    <xdr:clientData/>
  </xdr:twoCellAnchor>
  <xdr:twoCellAnchor>
    <xdr:from>
      <xdr:col>8</xdr:col>
      <xdr:colOff>309561</xdr:colOff>
      <xdr:row>1</xdr:row>
      <xdr:rowOff>27276</xdr:rowOff>
    </xdr:from>
    <xdr:to>
      <xdr:col>8</xdr:col>
      <xdr:colOff>2571749</xdr:colOff>
      <xdr:row>6</xdr:row>
      <xdr:rowOff>9958</xdr:rowOff>
    </xdr:to>
    <xdr:sp macro="" textlink="">
      <xdr:nvSpPr>
        <xdr:cNvPr id="34" name="Rounded Rectangle 9">
          <a:extLst>
            <a:ext uri="{FF2B5EF4-FFF2-40B4-BE49-F238E27FC236}">
              <a16:creationId xmlns:a16="http://schemas.microsoft.com/office/drawing/2014/main" id="{EB3CC90F-44A6-4E89-808E-F65DD588ECCB}"/>
            </a:ext>
          </a:extLst>
        </xdr:cNvPr>
        <xdr:cNvSpPr/>
      </xdr:nvSpPr>
      <xdr:spPr>
        <a:xfrm>
          <a:off x="11215686" y="217776"/>
          <a:ext cx="2262188" cy="93518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CSC</a:t>
          </a:r>
          <a:r>
            <a:rPr lang="en-US" sz="2000" baseline="0"/>
            <a:t> or</a:t>
          </a:r>
          <a:r>
            <a:rPr lang="en-US" sz="2000"/>
            <a:t> NIST Core Info. References</a:t>
          </a:r>
        </a:p>
      </xdr:txBody>
    </xdr:sp>
    <xdr:clientData/>
  </xdr:twoCellAnchor>
  <xdr:twoCellAnchor>
    <xdr:from>
      <xdr:col>31</xdr:col>
      <xdr:colOff>869</xdr:colOff>
      <xdr:row>1</xdr:row>
      <xdr:rowOff>80096</xdr:rowOff>
    </xdr:from>
    <xdr:to>
      <xdr:col>33</xdr:col>
      <xdr:colOff>2709427</xdr:colOff>
      <xdr:row>6</xdr:row>
      <xdr:rowOff>62778</xdr:rowOff>
    </xdr:to>
    <xdr:sp macro="" textlink="">
      <xdr:nvSpPr>
        <xdr:cNvPr id="35" name="Rounded Rectangle 10">
          <a:extLst>
            <a:ext uri="{FF2B5EF4-FFF2-40B4-BE49-F238E27FC236}">
              <a16:creationId xmlns:a16="http://schemas.microsoft.com/office/drawing/2014/main" id="{D191884F-6754-4EC1-8B1D-AB3166C6CEB7}"/>
            </a:ext>
          </a:extLst>
        </xdr:cNvPr>
        <xdr:cNvSpPr/>
      </xdr:nvSpPr>
      <xdr:spPr>
        <a:xfrm>
          <a:off x="19408057" y="270596"/>
          <a:ext cx="11471558" cy="93518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Three Year (or more) Action Plan (Implementation) based on "Profiles"</a:t>
          </a:r>
          <a:r>
            <a:rPr lang="en-US" sz="2000" baseline="0"/>
            <a:t> -- Identified Risks, Priorities, Maturity, and Capabilities. Quarter-by-quarter initiative or project time-lines and measures of success</a:t>
          </a:r>
          <a:endParaRPr lang="en-US" sz="2000"/>
        </a:p>
      </xdr:txBody>
    </xdr:sp>
    <xdr:clientData/>
  </xdr:twoCellAnchor>
  <xdr:twoCellAnchor>
    <xdr:from>
      <xdr:col>1</xdr:col>
      <xdr:colOff>135513</xdr:colOff>
      <xdr:row>3</xdr:row>
      <xdr:rowOff>100013</xdr:rowOff>
    </xdr:from>
    <xdr:to>
      <xdr:col>2</xdr:col>
      <xdr:colOff>346364</xdr:colOff>
      <xdr:row>8</xdr:row>
      <xdr:rowOff>17318</xdr:rowOff>
    </xdr:to>
    <xdr:cxnSp macro="">
      <xdr:nvCxnSpPr>
        <xdr:cNvPr id="36" name="Straight Arrow Connector 35">
          <a:extLst>
            <a:ext uri="{FF2B5EF4-FFF2-40B4-BE49-F238E27FC236}">
              <a16:creationId xmlns:a16="http://schemas.microsoft.com/office/drawing/2014/main" id="{04910B42-0B6B-445E-84D5-96B17362F3D4}"/>
            </a:ext>
          </a:extLst>
        </xdr:cNvPr>
        <xdr:cNvCxnSpPr/>
      </xdr:nvCxnSpPr>
      <xdr:spPr>
        <a:xfrm>
          <a:off x="377968" y="671513"/>
          <a:ext cx="453305" cy="86980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225137</xdr:colOff>
      <xdr:row>6</xdr:row>
      <xdr:rowOff>77003</xdr:rowOff>
    </xdr:from>
    <xdr:to>
      <xdr:col>7</xdr:col>
      <xdr:colOff>155864</xdr:colOff>
      <xdr:row>7</xdr:row>
      <xdr:rowOff>155864</xdr:rowOff>
    </xdr:to>
    <xdr:cxnSp macro="">
      <xdr:nvCxnSpPr>
        <xdr:cNvPr id="37" name="Straight Arrow Connector 36">
          <a:extLst>
            <a:ext uri="{FF2B5EF4-FFF2-40B4-BE49-F238E27FC236}">
              <a16:creationId xmlns:a16="http://schemas.microsoft.com/office/drawing/2014/main" id="{EB240235-8881-4A4C-B4A4-ABFE774F66D3}"/>
            </a:ext>
          </a:extLst>
        </xdr:cNvPr>
        <xdr:cNvCxnSpPr>
          <a:stCxn id="29" idx="2"/>
        </xdr:cNvCxnSpPr>
      </xdr:nvCxnSpPr>
      <xdr:spPr>
        <a:xfrm>
          <a:off x="3429001" y="1220003"/>
          <a:ext cx="1714499" cy="26936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259773</xdr:colOff>
      <xdr:row>3</xdr:row>
      <xdr:rowOff>155862</xdr:rowOff>
    </xdr:from>
    <xdr:to>
      <xdr:col>15</xdr:col>
      <xdr:colOff>207818</xdr:colOff>
      <xdr:row>8</xdr:row>
      <xdr:rowOff>17318</xdr:rowOff>
    </xdr:to>
    <xdr:cxnSp macro="">
      <xdr:nvCxnSpPr>
        <xdr:cNvPr id="38" name="Straight Arrow Connector 37">
          <a:extLst>
            <a:ext uri="{FF2B5EF4-FFF2-40B4-BE49-F238E27FC236}">
              <a16:creationId xmlns:a16="http://schemas.microsoft.com/office/drawing/2014/main" id="{97B408AA-B700-40D1-AC01-A7A0B01DF742}"/>
            </a:ext>
          </a:extLst>
        </xdr:cNvPr>
        <xdr:cNvCxnSpPr>
          <a:stCxn id="32" idx="2"/>
        </xdr:cNvCxnSpPr>
      </xdr:nvCxnSpPr>
      <xdr:spPr>
        <a:xfrm>
          <a:off x="12832773" y="727362"/>
          <a:ext cx="865909" cy="81395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13608</xdr:colOff>
      <xdr:row>6</xdr:row>
      <xdr:rowOff>37234</xdr:rowOff>
    </xdr:from>
    <xdr:to>
      <xdr:col>27</xdr:col>
      <xdr:colOff>177570</xdr:colOff>
      <xdr:row>7</xdr:row>
      <xdr:rowOff>176893</xdr:rowOff>
    </xdr:to>
    <xdr:cxnSp macro="">
      <xdr:nvCxnSpPr>
        <xdr:cNvPr id="39" name="Straight Arrow Connector 38">
          <a:extLst>
            <a:ext uri="{FF2B5EF4-FFF2-40B4-BE49-F238E27FC236}">
              <a16:creationId xmlns:a16="http://schemas.microsoft.com/office/drawing/2014/main" id="{19C50FF6-2A33-481D-AD76-E59E7B5840F7}"/>
            </a:ext>
          </a:extLst>
        </xdr:cNvPr>
        <xdr:cNvCxnSpPr>
          <a:stCxn id="33" idx="2"/>
        </xdr:cNvCxnSpPr>
      </xdr:nvCxnSpPr>
      <xdr:spPr>
        <a:xfrm flipH="1">
          <a:off x="17199429" y="1180234"/>
          <a:ext cx="163962" cy="33015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585107</xdr:colOff>
      <xdr:row>6</xdr:row>
      <xdr:rowOff>88631</xdr:rowOff>
    </xdr:from>
    <xdr:to>
      <xdr:col>11</xdr:col>
      <xdr:colOff>599580</xdr:colOff>
      <xdr:row>8</xdr:row>
      <xdr:rowOff>0</xdr:rowOff>
    </xdr:to>
    <xdr:cxnSp macro="">
      <xdr:nvCxnSpPr>
        <xdr:cNvPr id="40" name="Straight Arrow Connector 39">
          <a:extLst>
            <a:ext uri="{FF2B5EF4-FFF2-40B4-BE49-F238E27FC236}">
              <a16:creationId xmlns:a16="http://schemas.microsoft.com/office/drawing/2014/main" id="{DF50FE9C-1CF1-41B8-A0E9-308404CBB9BF}"/>
            </a:ext>
          </a:extLst>
        </xdr:cNvPr>
        <xdr:cNvCxnSpPr>
          <a:stCxn id="31" idx="2"/>
        </xdr:cNvCxnSpPr>
      </xdr:nvCxnSpPr>
      <xdr:spPr>
        <a:xfrm flipH="1">
          <a:off x="15552964" y="1231631"/>
          <a:ext cx="14473" cy="29236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121228</xdr:colOff>
      <xdr:row>3</xdr:row>
      <xdr:rowOff>121227</xdr:rowOff>
    </xdr:from>
    <xdr:to>
      <xdr:col>8</xdr:col>
      <xdr:colOff>450273</xdr:colOff>
      <xdr:row>7</xdr:row>
      <xdr:rowOff>173182</xdr:rowOff>
    </xdr:to>
    <xdr:cxnSp macro="">
      <xdr:nvCxnSpPr>
        <xdr:cNvPr id="41" name="Straight Arrow Connector 40">
          <a:extLst>
            <a:ext uri="{FF2B5EF4-FFF2-40B4-BE49-F238E27FC236}">
              <a16:creationId xmlns:a16="http://schemas.microsoft.com/office/drawing/2014/main" id="{3DDD427B-E4EA-45D6-A9D2-BED73945E2FE}"/>
            </a:ext>
          </a:extLst>
        </xdr:cNvPr>
        <xdr:cNvCxnSpPr/>
      </xdr:nvCxnSpPr>
      <xdr:spPr>
        <a:xfrm>
          <a:off x="5108864" y="692727"/>
          <a:ext cx="969818" cy="81395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55848</xdr:colOff>
      <xdr:row>6</xdr:row>
      <xdr:rowOff>39287</xdr:rowOff>
    </xdr:from>
    <xdr:to>
      <xdr:col>3</xdr:col>
      <xdr:colOff>207818</xdr:colOff>
      <xdr:row>8</xdr:row>
      <xdr:rowOff>0</xdr:rowOff>
    </xdr:to>
    <xdr:cxnSp macro="">
      <xdr:nvCxnSpPr>
        <xdr:cNvPr id="42" name="Straight Arrow Connector 41">
          <a:extLst>
            <a:ext uri="{FF2B5EF4-FFF2-40B4-BE49-F238E27FC236}">
              <a16:creationId xmlns:a16="http://schemas.microsoft.com/office/drawing/2014/main" id="{E9D4E8A7-66FF-494A-9F9C-D4614DBB39D4}"/>
            </a:ext>
          </a:extLst>
        </xdr:cNvPr>
        <xdr:cNvCxnSpPr/>
      </xdr:nvCxnSpPr>
      <xdr:spPr>
        <a:xfrm>
          <a:off x="1250803" y="1182287"/>
          <a:ext cx="151970" cy="34171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1440655</xdr:colOff>
      <xdr:row>6</xdr:row>
      <xdr:rowOff>9958</xdr:rowOff>
    </xdr:from>
    <xdr:to>
      <xdr:col>9</xdr:col>
      <xdr:colOff>95250</xdr:colOff>
      <xdr:row>7</xdr:row>
      <xdr:rowOff>176893</xdr:rowOff>
    </xdr:to>
    <xdr:cxnSp macro="">
      <xdr:nvCxnSpPr>
        <xdr:cNvPr id="43" name="Straight Arrow Connector 42">
          <a:extLst>
            <a:ext uri="{FF2B5EF4-FFF2-40B4-BE49-F238E27FC236}">
              <a16:creationId xmlns:a16="http://schemas.microsoft.com/office/drawing/2014/main" id="{1DA8C852-5E8A-41D0-B010-C877C982F156}"/>
            </a:ext>
          </a:extLst>
        </xdr:cNvPr>
        <xdr:cNvCxnSpPr>
          <a:stCxn id="34" idx="2"/>
        </xdr:cNvCxnSpPr>
      </xdr:nvCxnSpPr>
      <xdr:spPr>
        <a:xfrm>
          <a:off x="12394405" y="1152958"/>
          <a:ext cx="1280774" cy="3574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2476500</xdr:colOff>
      <xdr:row>6</xdr:row>
      <xdr:rowOff>71437</xdr:rowOff>
    </xdr:from>
    <xdr:to>
      <xdr:col>32</xdr:col>
      <xdr:colOff>2165</xdr:colOff>
      <xdr:row>8</xdr:row>
      <xdr:rowOff>0</xdr:rowOff>
    </xdr:to>
    <xdr:cxnSp macro="">
      <xdr:nvCxnSpPr>
        <xdr:cNvPr id="44" name="Straight Arrow Connector 43">
          <a:extLst>
            <a:ext uri="{FF2B5EF4-FFF2-40B4-BE49-F238E27FC236}">
              <a16:creationId xmlns:a16="http://schemas.microsoft.com/office/drawing/2014/main" id="{99F37D52-B1CD-4B70-85FA-7DB63A0F8944}"/>
            </a:ext>
          </a:extLst>
        </xdr:cNvPr>
        <xdr:cNvCxnSpPr/>
      </xdr:nvCxnSpPr>
      <xdr:spPr>
        <a:xfrm flipH="1">
          <a:off x="21162818" y="1214437"/>
          <a:ext cx="1023938" cy="30956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2532166</xdr:colOff>
      <xdr:row>17</xdr:row>
      <xdr:rowOff>418110</xdr:rowOff>
    </xdr:from>
    <xdr:to>
      <xdr:col>32</xdr:col>
      <xdr:colOff>448788</xdr:colOff>
      <xdr:row>23</xdr:row>
      <xdr:rowOff>650174</xdr:rowOff>
    </xdr:to>
    <xdr:sp macro="" textlink="">
      <xdr:nvSpPr>
        <xdr:cNvPr id="66" name="Rounded Rectangle 22">
          <a:extLst>
            <a:ext uri="{FF2B5EF4-FFF2-40B4-BE49-F238E27FC236}">
              <a16:creationId xmlns:a16="http://schemas.microsoft.com/office/drawing/2014/main" id="{78D000C3-B931-4DD7-923A-B8CE619D4539}"/>
            </a:ext>
          </a:extLst>
        </xdr:cNvPr>
        <xdr:cNvSpPr/>
      </xdr:nvSpPr>
      <xdr:spPr>
        <a:xfrm>
          <a:off x="24716757" y="4868883"/>
          <a:ext cx="1189758" cy="9940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Sample Projects and Initiatives</a:t>
          </a:r>
        </a:p>
      </xdr:txBody>
    </xdr:sp>
    <xdr:clientData/>
  </xdr:twoCellAnchor>
  <xdr:twoCellAnchor>
    <xdr:from>
      <xdr:col>6</xdr:col>
      <xdr:colOff>0</xdr:colOff>
      <xdr:row>80</xdr:row>
      <xdr:rowOff>166687</xdr:rowOff>
    </xdr:from>
    <xdr:to>
      <xdr:col>8</xdr:col>
      <xdr:colOff>329046</xdr:colOff>
      <xdr:row>121</xdr:row>
      <xdr:rowOff>398751</xdr:rowOff>
    </xdr:to>
    <xdr:sp macro="" textlink="">
      <xdr:nvSpPr>
        <xdr:cNvPr id="67" name="Rounded Rectangle 22">
          <a:extLst>
            <a:ext uri="{FF2B5EF4-FFF2-40B4-BE49-F238E27FC236}">
              <a16:creationId xmlns:a16="http://schemas.microsoft.com/office/drawing/2014/main" id="{C9060758-6001-4246-B3D4-0AF9F40F5020}"/>
            </a:ext>
          </a:extLst>
        </xdr:cNvPr>
        <xdr:cNvSpPr/>
      </xdr:nvSpPr>
      <xdr:spPr>
        <a:xfrm>
          <a:off x="4987637" y="10332460"/>
          <a:ext cx="3602182" cy="9940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Some</a:t>
          </a:r>
          <a:r>
            <a:rPr lang="en-US" sz="2000" baseline="0"/>
            <a:t> Sections Hidden to illustrate function cleanly</a:t>
          </a:r>
          <a:endParaRPr lang="en-US" sz="2000"/>
        </a:p>
      </xdr:txBody>
    </xdr:sp>
    <xdr:clientData/>
  </xdr:twoCellAnchor>
  <xdr:twoCellAnchor>
    <xdr:from>
      <xdr:col>5</xdr:col>
      <xdr:colOff>1420091</xdr:colOff>
      <xdr:row>12</xdr:row>
      <xdr:rowOff>262246</xdr:rowOff>
    </xdr:from>
    <xdr:to>
      <xdr:col>7</xdr:col>
      <xdr:colOff>1679864</xdr:colOff>
      <xdr:row>14</xdr:row>
      <xdr:rowOff>484909</xdr:rowOff>
    </xdr:to>
    <xdr:sp macro="" textlink="">
      <xdr:nvSpPr>
        <xdr:cNvPr id="78" name="Rounded Rectangle 23">
          <a:extLst>
            <a:ext uri="{FF2B5EF4-FFF2-40B4-BE49-F238E27FC236}">
              <a16:creationId xmlns:a16="http://schemas.microsoft.com/office/drawing/2014/main" id="{542C3666-631F-439D-A595-92CF77F2DA52}"/>
            </a:ext>
          </a:extLst>
        </xdr:cNvPr>
        <xdr:cNvSpPr/>
      </xdr:nvSpPr>
      <xdr:spPr>
        <a:xfrm>
          <a:off x="4623955" y="3570019"/>
          <a:ext cx="2684318" cy="79416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Budget items roll up to high level catagory</a:t>
          </a:r>
        </a:p>
      </xdr:txBody>
    </xdr:sp>
    <xdr:clientData/>
  </xdr:twoCellAnchor>
  <xdr:twoCellAnchor>
    <xdr:from>
      <xdr:col>7</xdr:col>
      <xdr:colOff>1679864</xdr:colOff>
      <xdr:row>10</xdr:row>
      <xdr:rowOff>502229</xdr:rowOff>
    </xdr:from>
    <xdr:to>
      <xdr:col>9</xdr:col>
      <xdr:colOff>17318</xdr:colOff>
      <xdr:row>14</xdr:row>
      <xdr:rowOff>87828</xdr:rowOff>
    </xdr:to>
    <xdr:cxnSp macro="">
      <xdr:nvCxnSpPr>
        <xdr:cNvPr id="79" name="Straight Arrow Connector 78">
          <a:extLst>
            <a:ext uri="{FF2B5EF4-FFF2-40B4-BE49-F238E27FC236}">
              <a16:creationId xmlns:a16="http://schemas.microsoft.com/office/drawing/2014/main" id="{32671A4D-0617-486E-B77B-EC192401E3B1}"/>
            </a:ext>
          </a:extLst>
        </xdr:cNvPr>
        <xdr:cNvCxnSpPr>
          <a:stCxn id="78" idx="3"/>
        </xdr:cNvCxnSpPr>
      </xdr:nvCxnSpPr>
      <xdr:spPr>
        <a:xfrm flipV="1">
          <a:off x="7308273" y="3048002"/>
          <a:ext cx="1662545" cy="91909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1679864</xdr:colOff>
      <xdr:row>14</xdr:row>
      <xdr:rowOff>87828</xdr:rowOff>
    </xdr:from>
    <xdr:to>
      <xdr:col>9</xdr:col>
      <xdr:colOff>0</xdr:colOff>
      <xdr:row>14</xdr:row>
      <xdr:rowOff>225137</xdr:rowOff>
    </xdr:to>
    <xdr:cxnSp macro="">
      <xdr:nvCxnSpPr>
        <xdr:cNvPr id="80" name="Straight Arrow Connector 79">
          <a:extLst>
            <a:ext uri="{FF2B5EF4-FFF2-40B4-BE49-F238E27FC236}">
              <a16:creationId xmlns:a16="http://schemas.microsoft.com/office/drawing/2014/main" id="{9C16308E-BF26-462F-A461-A313512D1E67}"/>
            </a:ext>
          </a:extLst>
        </xdr:cNvPr>
        <xdr:cNvCxnSpPr>
          <a:stCxn id="78" idx="3"/>
        </xdr:cNvCxnSpPr>
      </xdr:nvCxnSpPr>
      <xdr:spPr>
        <a:xfrm>
          <a:off x="7308273" y="3967101"/>
          <a:ext cx="1645227" cy="1373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675410</xdr:colOff>
      <xdr:row>23</xdr:row>
      <xdr:rowOff>571500</xdr:rowOff>
    </xdr:from>
    <xdr:to>
      <xdr:col>5</xdr:col>
      <xdr:colOff>1766454</xdr:colOff>
      <xdr:row>35</xdr:row>
      <xdr:rowOff>242454</xdr:rowOff>
    </xdr:to>
    <xdr:sp macro="" textlink="">
      <xdr:nvSpPr>
        <xdr:cNvPr id="92" name="Rounded Rectangle 22">
          <a:extLst>
            <a:ext uri="{FF2B5EF4-FFF2-40B4-BE49-F238E27FC236}">
              <a16:creationId xmlns:a16="http://schemas.microsoft.com/office/drawing/2014/main" id="{09FA04D1-F438-4913-942A-99CE94AA38CE}"/>
            </a:ext>
          </a:extLst>
        </xdr:cNvPr>
        <xdr:cNvSpPr/>
      </xdr:nvSpPr>
      <xdr:spPr>
        <a:xfrm>
          <a:off x="2511137" y="5784273"/>
          <a:ext cx="2459181" cy="119495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Calapse and Expand sub-sections and columns above</a:t>
          </a:r>
        </a:p>
      </xdr:txBody>
    </xdr:sp>
    <xdr:clientData/>
  </xdr:twoCellAnchor>
  <xdr:twoCellAnchor>
    <xdr:from>
      <xdr:col>0</xdr:col>
      <xdr:colOff>86591</xdr:colOff>
      <xdr:row>8</xdr:row>
      <xdr:rowOff>138546</xdr:rowOff>
    </xdr:from>
    <xdr:to>
      <xdr:col>4</xdr:col>
      <xdr:colOff>675410</xdr:colOff>
      <xdr:row>28</xdr:row>
      <xdr:rowOff>406977</xdr:rowOff>
    </xdr:to>
    <xdr:cxnSp macro="">
      <xdr:nvCxnSpPr>
        <xdr:cNvPr id="93" name="Straight Arrow Connector 92">
          <a:extLst>
            <a:ext uri="{FF2B5EF4-FFF2-40B4-BE49-F238E27FC236}">
              <a16:creationId xmlns:a16="http://schemas.microsoft.com/office/drawing/2014/main" id="{6C4982DB-A702-49ED-9D5C-3DA9594ADF71}"/>
            </a:ext>
          </a:extLst>
        </xdr:cNvPr>
        <xdr:cNvCxnSpPr>
          <a:stCxn id="92" idx="1"/>
        </xdr:cNvCxnSpPr>
      </xdr:nvCxnSpPr>
      <xdr:spPr>
        <a:xfrm flipH="1" flipV="1">
          <a:off x="86591" y="1662546"/>
          <a:ext cx="2424546" cy="47192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121227</xdr:colOff>
      <xdr:row>17</xdr:row>
      <xdr:rowOff>484911</xdr:rowOff>
    </xdr:from>
    <xdr:to>
      <xdr:col>4</xdr:col>
      <xdr:colOff>675410</xdr:colOff>
      <xdr:row>28</xdr:row>
      <xdr:rowOff>406977</xdr:rowOff>
    </xdr:to>
    <xdr:cxnSp macro="">
      <xdr:nvCxnSpPr>
        <xdr:cNvPr id="97" name="Straight Arrow Connector 96">
          <a:extLst>
            <a:ext uri="{FF2B5EF4-FFF2-40B4-BE49-F238E27FC236}">
              <a16:creationId xmlns:a16="http://schemas.microsoft.com/office/drawing/2014/main" id="{CDC1BBE8-DDEB-4EA9-9E8E-3ED240C39A2C}"/>
            </a:ext>
          </a:extLst>
        </xdr:cNvPr>
        <xdr:cNvCxnSpPr>
          <a:stCxn id="92" idx="1"/>
        </xdr:cNvCxnSpPr>
      </xdr:nvCxnSpPr>
      <xdr:spPr>
        <a:xfrm flipH="1" flipV="1">
          <a:off x="121227" y="4935684"/>
          <a:ext cx="2389910" cy="144606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69273</xdr:colOff>
      <xdr:row>28</xdr:row>
      <xdr:rowOff>398319</xdr:rowOff>
    </xdr:from>
    <xdr:to>
      <xdr:col>4</xdr:col>
      <xdr:colOff>675410</xdr:colOff>
      <xdr:row>28</xdr:row>
      <xdr:rowOff>406977</xdr:rowOff>
    </xdr:to>
    <xdr:cxnSp macro="">
      <xdr:nvCxnSpPr>
        <xdr:cNvPr id="100" name="Straight Arrow Connector 99">
          <a:extLst>
            <a:ext uri="{FF2B5EF4-FFF2-40B4-BE49-F238E27FC236}">
              <a16:creationId xmlns:a16="http://schemas.microsoft.com/office/drawing/2014/main" id="{2F5149C8-B827-40F8-81DB-48B36C2D05EA}"/>
            </a:ext>
          </a:extLst>
        </xdr:cNvPr>
        <xdr:cNvCxnSpPr>
          <a:stCxn id="92" idx="1"/>
        </xdr:cNvCxnSpPr>
      </xdr:nvCxnSpPr>
      <xdr:spPr>
        <a:xfrm flipH="1" flipV="1">
          <a:off x="69273" y="6373092"/>
          <a:ext cx="2441864" cy="865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34637</xdr:colOff>
      <xdr:row>28</xdr:row>
      <xdr:rowOff>406977</xdr:rowOff>
    </xdr:from>
    <xdr:to>
      <xdr:col>4</xdr:col>
      <xdr:colOff>675410</xdr:colOff>
      <xdr:row>56</xdr:row>
      <xdr:rowOff>173182</xdr:rowOff>
    </xdr:to>
    <xdr:cxnSp macro="">
      <xdr:nvCxnSpPr>
        <xdr:cNvPr id="103" name="Straight Arrow Connector 102">
          <a:extLst>
            <a:ext uri="{FF2B5EF4-FFF2-40B4-BE49-F238E27FC236}">
              <a16:creationId xmlns:a16="http://schemas.microsoft.com/office/drawing/2014/main" id="{8E0605D5-B043-4E39-BC68-84C953E07D11}"/>
            </a:ext>
          </a:extLst>
        </xdr:cNvPr>
        <xdr:cNvCxnSpPr>
          <a:stCxn id="92" idx="1"/>
        </xdr:cNvCxnSpPr>
      </xdr:nvCxnSpPr>
      <xdr:spPr>
        <a:xfrm flipH="1">
          <a:off x="34637" y="6381750"/>
          <a:ext cx="2476500" cy="205220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533399</xdr:colOff>
      <xdr:row>1</xdr:row>
      <xdr:rowOff>91786</xdr:rowOff>
    </xdr:from>
    <xdr:to>
      <xdr:col>25</xdr:col>
      <xdr:colOff>294408</xdr:colOff>
      <xdr:row>5</xdr:row>
      <xdr:rowOff>155864</xdr:rowOff>
    </xdr:to>
    <xdr:sp macro="" textlink="">
      <xdr:nvSpPr>
        <xdr:cNvPr id="117" name="Rounded Rectangle 7">
          <a:extLst>
            <a:ext uri="{FF2B5EF4-FFF2-40B4-BE49-F238E27FC236}">
              <a16:creationId xmlns:a16="http://schemas.microsoft.com/office/drawing/2014/main" id="{D1C2CAD2-0E6E-4F70-8557-88180B8421D4}"/>
            </a:ext>
          </a:extLst>
        </xdr:cNvPr>
        <xdr:cNvSpPr/>
      </xdr:nvSpPr>
      <xdr:spPr>
        <a:xfrm>
          <a:off x="14024263" y="282286"/>
          <a:ext cx="5683827" cy="82607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Maturity</a:t>
          </a:r>
          <a:r>
            <a:rPr lang="en-US" sz="2000" baseline="0"/>
            <a:t> specifics (process, policy, documentation and automation), used to calculate maturity map</a:t>
          </a:r>
          <a:endParaRPr lang="en-US" sz="2000"/>
        </a:p>
      </xdr:txBody>
    </xdr:sp>
    <xdr:clientData/>
  </xdr:twoCellAnchor>
  <xdr:twoCellAnchor>
    <xdr:from>
      <xdr:col>17</xdr:col>
      <xdr:colOff>484909</xdr:colOff>
      <xdr:row>5</xdr:row>
      <xdr:rowOff>155864</xdr:rowOff>
    </xdr:from>
    <xdr:to>
      <xdr:col>18</xdr:col>
      <xdr:colOff>483177</xdr:colOff>
      <xdr:row>7</xdr:row>
      <xdr:rowOff>173182</xdr:rowOff>
    </xdr:to>
    <xdr:cxnSp macro="">
      <xdr:nvCxnSpPr>
        <xdr:cNvPr id="118" name="Straight Arrow Connector 117">
          <a:extLst>
            <a:ext uri="{FF2B5EF4-FFF2-40B4-BE49-F238E27FC236}">
              <a16:creationId xmlns:a16="http://schemas.microsoft.com/office/drawing/2014/main" id="{AC7DAC00-965A-445B-8FB2-0FDBD666C417}"/>
            </a:ext>
          </a:extLst>
        </xdr:cNvPr>
        <xdr:cNvCxnSpPr>
          <a:stCxn id="117" idx="2"/>
        </xdr:cNvCxnSpPr>
      </xdr:nvCxnSpPr>
      <xdr:spPr>
        <a:xfrm flipH="1">
          <a:off x="15759545" y="1108364"/>
          <a:ext cx="1106632" cy="39831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483177</xdr:colOff>
      <xdr:row>5</xdr:row>
      <xdr:rowOff>155864</xdr:rowOff>
    </xdr:from>
    <xdr:to>
      <xdr:col>24</xdr:col>
      <xdr:colOff>225137</xdr:colOff>
      <xdr:row>7</xdr:row>
      <xdr:rowOff>173182</xdr:rowOff>
    </xdr:to>
    <xdr:cxnSp macro="">
      <xdr:nvCxnSpPr>
        <xdr:cNvPr id="128" name="Straight Arrow Connector 127">
          <a:extLst>
            <a:ext uri="{FF2B5EF4-FFF2-40B4-BE49-F238E27FC236}">
              <a16:creationId xmlns:a16="http://schemas.microsoft.com/office/drawing/2014/main" id="{66B5FF14-94B7-4315-B01A-54948EC33613}"/>
            </a:ext>
          </a:extLst>
        </xdr:cNvPr>
        <xdr:cNvCxnSpPr>
          <a:stCxn id="117" idx="2"/>
        </xdr:cNvCxnSpPr>
      </xdr:nvCxnSpPr>
      <xdr:spPr>
        <a:xfrm>
          <a:off x="16866177" y="1108364"/>
          <a:ext cx="1958687" cy="39831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8164</xdr:colOff>
      <xdr:row>4</xdr:row>
      <xdr:rowOff>1</xdr:rowOff>
    </xdr:from>
    <xdr:to>
      <xdr:col>2</xdr:col>
      <xdr:colOff>707571</xdr:colOff>
      <xdr:row>32</xdr:row>
      <xdr:rowOff>561975</xdr:rowOff>
    </xdr:to>
    <xdr:sp macro="" textlink="">
      <xdr:nvSpPr>
        <xdr:cNvPr id="2" name="Rectangle 1">
          <a:extLst>
            <a:ext uri="{FF2B5EF4-FFF2-40B4-BE49-F238E27FC236}">
              <a16:creationId xmlns:a16="http://schemas.microsoft.com/office/drawing/2014/main" id="{91D1F64E-814E-4E83-BBE0-20B107BF5619}"/>
            </a:ext>
          </a:extLst>
        </xdr:cNvPr>
        <xdr:cNvSpPr/>
      </xdr:nvSpPr>
      <xdr:spPr>
        <a:xfrm>
          <a:off x="525689" y="1390651"/>
          <a:ext cx="696232" cy="17513299"/>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t>IDENTIFY</a:t>
          </a:r>
        </a:p>
      </xdr:txBody>
    </xdr:sp>
    <xdr:clientData/>
  </xdr:twoCellAnchor>
  <xdr:twoCellAnchor>
    <xdr:from>
      <xdr:col>2</xdr:col>
      <xdr:colOff>13608</xdr:colOff>
      <xdr:row>39</xdr:row>
      <xdr:rowOff>13607</xdr:rowOff>
    </xdr:from>
    <xdr:to>
      <xdr:col>2</xdr:col>
      <xdr:colOff>713015</xdr:colOff>
      <xdr:row>83</xdr:row>
      <xdr:rowOff>557893</xdr:rowOff>
    </xdr:to>
    <xdr:sp macro="" textlink="">
      <xdr:nvSpPr>
        <xdr:cNvPr id="3" name="Rectangle 2">
          <a:extLst>
            <a:ext uri="{FF2B5EF4-FFF2-40B4-BE49-F238E27FC236}">
              <a16:creationId xmlns:a16="http://schemas.microsoft.com/office/drawing/2014/main" id="{2D589479-CB8D-400A-B80B-F53B39249816}"/>
            </a:ext>
          </a:extLst>
        </xdr:cNvPr>
        <xdr:cNvSpPr/>
      </xdr:nvSpPr>
      <xdr:spPr>
        <a:xfrm>
          <a:off x="524783" y="23765782"/>
          <a:ext cx="705757" cy="26839636"/>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rPr>
            <a:t>PROTECT</a:t>
          </a:r>
        </a:p>
      </xdr:txBody>
    </xdr:sp>
    <xdr:clientData/>
  </xdr:twoCellAnchor>
  <xdr:twoCellAnchor>
    <xdr:from>
      <xdr:col>2</xdr:col>
      <xdr:colOff>0</xdr:colOff>
      <xdr:row>84</xdr:row>
      <xdr:rowOff>0</xdr:rowOff>
    </xdr:from>
    <xdr:to>
      <xdr:col>2</xdr:col>
      <xdr:colOff>709084</xdr:colOff>
      <xdr:row>104</xdr:row>
      <xdr:rowOff>560917</xdr:rowOff>
    </xdr:to>
    <xdr:sp macro="" textlink="">
      <xdr:nvSpPr>
        <xdr:cNvPr id="4" name="Rectangle 3">
          <a:extLst>
            <a:ext uri="{FF2B5EF4-FFF2-40B4-BE49-F238E27FC236}">
              <a16:creationId xmlns:a16="http://schemas.microsoft.com/office/drawing/2014/main" id="{4763F1AF-C776-48D7-87CD-9568CEFD885E}"/>
            </a:ext>
          </a:extLst>
        </xdr:cNvPr>
        <xdr:cNvSpPr/>
      </xdr:nvSpPr>
      <xdr:spPr>
        <a:xfrm>
          <a:off x="514350" y="50615850"/>
          <a:ext cx="712259" cy="12565592"/>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ysClr val="windowText" lastClr="000000"/>
              </a:solidFill>
            </a:rPr>
            <a:t>DETECT</a:t>
          </a:r>
        </a:p>
      </xdr:txBody>
    </xdr:sp>
    <xdr:clientData/>
  </xdr:twoCellAnchor>
  <xdr:twoCellAnchor>
    <xdr:from>
      <xdr:col>2</xdr:col>
      <xdr:colOff>0</xdr:colOff>
      <xdr:row>105</xdr:row>
      <xdr:rowOff>1</xdr:rowOff>
    </xdr:from>
    <xdr:to>
      <xdr:col>2</xdr:col>
      <xdr:colOff>709084</xdr:colOff>
      <xdr:row>126</xdr:row>
      <xdr:rowOff>10585</xdr:rowOff>
    </xdr:to>
    <xdr:sp macro="" textlink="">
      <xdr:nvSpPr>
        <xdr:cNvPr id="5" name="Rectangle 4">
          <a:extLst>
            <a:ext uri="{FF2B5EF4-FFF2-40B4-BE49-F238E27FC236}">
              <a16:creationId xmlns:a16="http://schemas.microsoft.com/office/drawing/2014/main" id="{E4460542-4B5A-4344-B7E2-4E529B58C207}"/>
            </a:ext>
          </a:extLst>
        </xdr:cNvPr>
        <xdr:cNvSpPr/>
      </xdr:nvSpPr>
      <xdr:spPr>
        <a:xfrm>
          <a:off x="514350" y="63188851"/>
          <a:ext cx="712259" cy="1312333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RESPOND</a:t>
          </a:r>
        </a:p>
      </xdr:txBody>
    </xdr:sp>
    <xdr:clientData/>
  </xdr:twoCellAnchor>
  <xdr:twoCellAnchor>
    <xdr:from>
      <xdr:col>2</xdr:col>
      <xdr:colOff>0</xdr:colOff>
      <xdr:row>126</xdr:row>
      <xdr:rowOff>10585</xdr:rowOff>
    </xdr:from>
    <xdr:to>
      <xdr:col>2</xdr:col>
      <xdr:colOff>709084</xdr:colOff>
      <xdr:row>135</xdr:row>
      <xdr:rowOff>1</xdr:rowOff>
    </xdr:to>
    <xdr:sp macro="" textlink="">
      <xdr:nvSpPr>
        <xdr:cNvPr id="6" name="Rectangle 5">
          <a:extLst>
            <a:ext uri="{FF2B5EF4-FFF2-40B4-BE49-F238E27FC236}">
              <a16:creationId xmlns:a16="http://schemas.microsoft.com/office/drawing/2014/main" id="{8235C60F-91A0-486F-B438-363506CA4E8C}"/>
            </a:ext>
          </a:extLst>
        </xdr:cNvPr>
        <xdr:cNvSpPr/>
      </xdr:nvSpPr>
      <xdr:spPr>
        <a:xfrm>
          <a:off x="514350" y="76312185"/>
          <a:ext cx="712259" cy="512656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RECOVER</a:t>
          </a:r>
        </a:p>
      </xdr:txBody>
    </xdr:sp>
    <xdr:clientData/>
  </xdr:twoCellAnchor>
  <xdr:twoCellAnchor>
    <xdr:from>
      <xdr:col>2</xdr:col>
      <xdr:colOff>8164</xdr:colOff>
      <xdr:row>4</xdr:row>
      <xdr:rowOff>0</xdr:rowOff>
    </xdr:from>
    <xdr:to>
      <xdr:col>2</xdr:col>
      <xdr:colOff>707571</xdr:colOff>
      <xdr:row>39</xdr:row>
      <xdr:rowOff>0</xdr:rowOff>
    </xdr:to>
    <xdr:sp macro="" textlink="">
      <xdr:nvSpPr>
        <xdr:cNvPr id="7" name="Rectangle 6">
          <a:extLst>
            <a:ext uri="{FF2B5EF4-FFF2-40B4-BE49-F238E27FC236}">
              <a16:creationId xmlns:a16="http://schemas.microsoft.com/office/drawing/2014/main" id="{F5D8DF87-C8D1-4378-AF25-8A17E236EF85}"/>
            </a:ext>
          </a:extLst>
        </xdr:cNvPr>
        <xdr:cNvSpPr/>
      </xdr:nvSpPr>
      <xdr:spPr>
        <a:xfrm>
          <a:off x="525689" y="1390650"/>
          <a:ext cx="696232" cy="223647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t>IDENTIFY</a:t>
          </a:r>
        </a:p>
      </xdr:txBody>
    </xdr:sp>
    <xdr:clientData/>
  </xdr:twoCellAnchor>
  <xdr:twoCellAnchor>
    <xdr:from>
      <xdr:col>2</xdr:col>
      <xdr:colOff>13608</xdr:colOff>
      <xdr:row>39</xdr:row>
      <xdr:rowOff>13607</xdr:rowOff>
    </xdr:from>
    <xdr:to>
      <xdr:col>2</xdr:col>
      <xdr:colOff>713015</xdr:colOff>
      <xdr:row>83</xdr:row>
      <xdr:rowOff>557893</xdr:rowOff>
    </xdr:to>
    <xdr:sp macro="" textlink="">
      <xdr:nvSpPr>
        <xdr:cNvPr id="8" name="Rectangle 7">
          <a:extLst>
            <a:ext uri="{FF2B5EF4-FFF2-40B4-BE49-F238E27FC236}">
              <a16:creationId xmlns:a16="http://schemas.microsoft.com/office/drawing/2014/main" id="{DD7B1EB6-EE95-49D2-A437-300972E88C25}"/>
            </a:ext>
          </a:extLst>
        </xdr:cNvPr>
        <xdr:cNvSpPr/>
      </xdr:nvSpPr>
      <xdr:spPr>
        <a:xfrm>
          <a:off x="524783" y="23765782"/>
          <a:ext cx="705757" cy="26839636"/>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rPr>
            <a:t>PROTECT</a:t>
          </a:r>
        </a:p>
      </xdr:txBody>
    </xdr:sp>
    <xdr:clientData/>
  </xdr:twoCellAnchor>
  <xdr:twoCellAnchor>
    <xdr:from>
      <xdr:col>2</xdr:col>
      <xdr:colOff>0</xdr:colOff>
      <xdr:row>84</xdr:row>
      <xdr:rowOff>0</xdr:rowOff>
    </xdr:from>
    <xdr:to>
      <xdr:col>2</xdr:col>
      <xdr:colOff>709084</xdr:colOff>
      <xdr:row>104</xdr:row>
      <xdr:rowOff>560917</xdr:rowOff>
    </xdr:to>
    <xdr:sp macro="" textlink="">
      <xdr:nvSpPr>
        <xdr:cNvPr id="9" name="Rectangle 8">
          <a:extLst>
            <a:ext uri="{FF2B5EF4-FFF2-40B4-BE49-F238E27FC236}">
              <a16:creationId xmlns:a16="http://schemas.microsoft.com/office/drawing/2014/main" id="{DE6CCE56-7EC6-468E-9B7F-21BAC029E8E2}"/>
            </a:ext>
          </a:extLst>
        </xdr:cNvPr>
        <xdr:cNvSpPr/>
      </xdr:nvSpPr>
      <xdr:spPr>
        <a:xfrm>
          <a:off x="514350" y="50615850"/>
          <a:ext cx="712259" cy="12565592"/>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ysClr val="windowText" lastClr="000000"/>
              </a:solidFill>
            </a:rPr>
            <a:t>DETECT</a:t>
          </a:r>
        </a:p>
      </xdr:txBody>
    </xdr:sp>
    <xdr:clientData/>
  </xdr:twoCellAnchor>
  <xdr:twoCellAnchor>
    <xdr:from>
      <xdr:col>2</xdr:col>
      <xdr:colOff>0</xdr:colOff>
      <xdr:row>105</xdr:row>
      <xdr:rowOff>1</xdr:rowOff>
    </xdr:from>
    <xdr:to>
      <xdr:col>2</xdr:col>
      <xdr:colOff>709084</xdr:colOff>
      <xdr:row>126</xdr:row>
      <xdr:rowOff>10585</xdr:rowOff>
    </xdr:to>
    <xdr:sp macro="" textlink="">
      <xdr:nvSpPr>
        <xdr:cNvPr id="10" name="Rectangle 9">
          <a:extLst>
            <a:ext uri="{FF2B5EF4-FFF2-40B4-BE49-F238E27FC236}">
              <a16:creationId xmlns:a16="http://schemas.microsoft.com/office/drawing/2014/main" id="{A6F3CD37-7AC4-4DF0-B156-1FA9460C995B}"/>
            </a:ext>
          </a:extLst>
        </xdr:cNvPr>
        <xdr:cNvSpPr/>
      </xdr:nvSpPr>
      <xdr:spPr>
        <a:xfrm>
          <a:off x="514350" y="63188851"/>
          <a:ext cx="712259" cy="1312333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RESPOND</a:t>
          </a:r>
        </a:p>
      </xdr:txBody>
    </xdr:sp>
    <xdr:clientData/>
  </xdr:twoCellAnchor>
  <xdr:twoCellAnchor>
    <xdr:from>
      <xdr:col>2</xdr:col>
      <xdr:colOff>0</xdr:colOff>
      <xdr:row>126</xdr:row>
      <xdr:rowOff>10585</xdr:rowOff>
    </xdr:from>
    <xdr:to>
      <xdr:col>2</xdr:col>
      <xdr:colOff>709084</xdr:colOff>
      <xdr:row>135</xdr:row>
      <xdr:rowOff>1</xdr:rowOff>
    </xdr:to>
    <xdr:sp macro="" textlink="">
      <xdr:nvSpPr>
        <xdr:cNvPr id="11" name="Rectangle 10">
          <a:extLst>
            <a:ext uri="{FF2B5EF4-FFF2-40B4-BE49-F238E27FC236}">
              <a16:creationId xmlns:a16="http://schemas.microsoft.com/office/drawing/2014/main" id="{207E95D4-B076-4EA5-A1BD-4FF2E1885D86}"/>
            </a:ext>
          </a:extLst>
        </xdr:cNvPr>
        <xdr:cNvSpPr/>
      </xdr:nvSpPr>
      <xdr:spPr>
        <a:xfrm>
          <a:off x="514350" y="76312185"/>
          <a:ext cx="712259" cy="512656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RECOVER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file:///D:\Governance" TargetMode="External"/><Relationship Id="rId7" Type="http://schemas.openxmlformats.org/officeDocument/2006/relationships/drawing" Target="../drawings/drawing6.xml"/><Relationship Id="rId2" Type="http://schemas.openxmlformats.org/officeDocument/2006/relationships/hyperlink" Target="file:///D:\Risk\Vulnerability%20Management" TargetMode="External"/><Relationship Id="rId1" Type="http://schemas.openxmlformats.org/officeDocument/2006/relationships/hyperlink" Target="file:///D:\Risk\Risk%20Assessments" TargetMode="External"/><Relationship Id="rId6" Type="http://schemas.openxmlformats.org/officeDocument/2006/relationships/printerSettings" Target="../printerSettings/printerSettings10.bin"/><Relationship Id="rId5" Type="http://schemas.openxmlformats.org/officeDocument/2006/relationships/hyperlink" Target="file:///D:\Risk\Vulnerability%20Management" TargetMode="External"/><Relationship Id="rId4" Type="http://schemas.openxmlformats.org/officeDocument/2006/relationships/hyperlink" Target="file:///D:\Infrastructure"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github.com/brianwifaneye/NIST-CSF" TargetMode="External"/><Relationship Id="rId1" Type="http://schemas.openxmlformats.org/officeDocument/2006/relationships/hyperlink" Target="https://www.youtube.com/watch?v=hrdAhPtKpG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E062E-9DD4-40ED-8FC6-4E98F2F723E3}">
  <dimension ref="A1:H11"/>
  <sheetViews>
    <sheetView workbookViewId="0">
      <selection activeCell="A2" sqref="A2"/>
    </sheetView>
  </sheetViews>
  <sheetFormatPr defaultRowHeight="15" x14ac:dyDescent="0.25"/>
  <cols>
    <col min="2" max="2" width="12.28515625" customWidth="1"/>
    <col min="3" max="3" width="9.140625" customWidth="1"/>
    <col min="4" max="7" width="12.28515625" customWidth="1"/>
    <col min="8" max="8" width="10.42578125" customWidth="1"/>
  </cols>
  <sheetData>
    <row r="1" spans="1:8" ht="18.75" customHeight="1" x14ac:dyDescent="0.25">
      <c r="A1" s="318" t="s">
        <v>931</v>
      </c>
      <c r="B1" s="319"/>
      <c r="C1" s="26"/>
      <c r="D1" s="511" t="s">
        <v>930</v>
      </c>
      <c r="E1" s="443"/>
      <c r="F1" s="443"/>
      <c r="G1" s="443"/>
      <c r="H1" s="519" t="s">
        <v>927</v>
      </c>
    </row>
    <row r="2" spans="1:8" ht="26.25" thickBot="1" x14ac:dyDescent="0.3">
      <c r="A2" s="514" t="s">
        <v>1</v>
      </c>
      <c r="B2" s="514" t="s">
        <v>2</v>
      </c>
      <c r="C2" s="515" t="s">
        <v>921</v>
      </c>
      <c r="D2" s="526" t="s">
        <v>874</v>
      </c>
      <c r="E2" s="526" t="s">
        <v>875</v>
      </c>
      <c r="F2" s="526" t="s">
        <v>876</v>
      </c>
      <c r="G2" s="527" t="s">
        <v>877</v>
      </c>
      <c r="H2" s="520" t="s">
        <v>929</v>
      </c>
    </row>
    <row r="3" spans="1:8" ht="30.6" customHeight="1" x14ac:dyDescent="0.25">
      <c r="A3" s="521" t="s">
        <v>78</v>
      </c>
      <c r="B3" s="516" t="s">
        <v>591</v>
      </c>
      <c r="C3" s="517">
        <f>'NIST CSF Assessment'!AB5</f>
        <v>0</v>
      </c>
      <c r="D3" s="512"/>
      <c r="E3" s="513"/>
      <c r="F3" s="513"/>
      <c r="G3" s="518"/>
      <c r="H3" s="528">
        <f>IF(C3&gt;0.8,4,IF(C3&gt;0.5,3,IF(C3&gt;0.2,2,1)))</f>
        <v>1</v>
      </c>
    </row>
    <row r="4" spans="1:8" ht="30.6" customHeight="1" x14ac:dyDescent="0.25">
      <c r="A4" s="522" t="s">
        <v>590</v>
      </c>
      <c r="B4" s="516" t="s">
        <v>354</v>
      </c>
      <c r="C4" s="517">
        <f>'NIST CSF Assessment'!AB44</f>
        <v>0</v>
      </c>
      <c r="D4" s="512"/>
      <c r="E4" s="513"/>
      <c r="F4" s="513"/>
      <c r="G4" s="518"/>
      <c r="H4" s="529">
        <f>IF(C4&gt;0.8,4,IF(C4&gt;0.5,3,IF(C4&gt;0.2,2,1)))</f>
        <v>1</v>
      </c>
    </row>
    <row r="5" spans="1:8" ht="30.6" customHeight="1" x14ac:dyDescent="0.25">
      <c r="A5" s="523" t="s">
        <v>592</v>
      </c>
      <c r="B5" s="516" t="s">
        <v>383</v>
      </c>
      <c r="C5" s="517">
        <f>'NIST CSF Assessment'!AB70</f>
        <v>0</v>
      </c>
      <c r="D5" s="512"/>
      <c r="E5" s="513"/>
      <c r="F5" s="513"/>
      <c r="G5" s="518"/>
      <c r="H5" s="530">
        <f>IF(C5&gt;0.8,4,IF(C5&gt;0.5,3,IF(C5&gt;0.2,2,1)))</f>
        <v>1</v>
      </c>
    </row>
    <row r="6" spans="1:8" ht="30.6" customHeight="1" x14ac:dyDescent="0.25">
      <c r="A6" s="524" t="s">
        <v>593</v>
      </c>
      <c r="B6" s="516" t="s">
        <v>412</v>
      </c>
      <c r="C6" s="517">
        <f>'NIST CSF Assessment'!AB99</f>
        <v>0</v>
      </c>
      <c r="D6" s="512"/>
      <c r="E6" s="513"/>
      <c r="F6" s="513"/>
      <c r="G6" s="518"/>
      <c r="H6" s="531">
        <f>IF(C6&gt;0.8,4,IF(C6&gt;0.5,3,IF(C6&gt;0.2,2,1)))</f>
        <v>1</v>
      </c>
    </row>
    <row r="7" spans="1:8" ht="30.6" customHeight="1" x14ac:dyDescent="0.25">
      <c r="A7" s="525" t="s">
        <v>594</v>
      </c>
      <c r="B7" s="516" t="s">
        <v>428</v>
      </c>
      <c r="C7" s="517">
        <f>'NIST CSF Assessment'!AB114</f>
        <v>0</v>
      </c>
      <c r="D7" s="512"/>
      <c r="E7" s="513"/>
      <c r="F7" s="513"/>
      <c r="G7" s="518"/>
      <c r="H7" s="532">
        <f>IF(C7&gt;0.8,4,IF(C7&gt;0.5,3,IF(C7&gt;0.2,2,1)))</f>
        <v>1</v>
      </c>
    </row>
    <row r="8" spans="1:8" ht="30.6" customHeight="1" thickBot="1" x14ac:dyDescent="0.3">
      <c r="A8" s="538" t="s">
        <v>595</v>
      </c>
      <c r="B8" s="539" t="s">
        <v>453</v>
      </c>
      <c r="C8" s="540">
        <f>'NIST CSF Assessment'!AB133</f>
        <v>0</v>
      </c>
      <c r="D8" s="541"/>
      <c r="E8" s="542"/>
      <c r="F8" s="542"/>
      <c r="G8" s="543"/>
      <c r="H8" s="533">
        <f>IF(C8&gt;0.8,4,IF(C8&gt;0.5,3,IF(C8&gt;0.2,2,1)))</f>
        <v>1</v>
      </c>
    </row>
    <row r="9" spans="1:8" ht="30.6" customHeight="1" x14ac:dyDescent="0.25">
      <c r="A9" s="534" t="s">
        <v>928</v>
      </c>
      <c r="B9" s="535"/>
      <c r="C9" s="535"/>
      <c r="D9" s="535"/>
      <c r="E9" s="535"/>
      <c r="F9" s="535"/>
      <c r="G9" s="536"/>
      <c r="H9" s="537">
        <f>AVERAGE(H3:H8)</f>
        <v>1</v>
      </c>
    </row>
    <row r="11" spans="1:8" x14ac:dyDescent="0.25">
      <c r="A11" s="300" t="s">
        <v>926</v>
      </c>
    </row>
  </sheetData>
  <mergeCells count="3">
    <mergeCell ref="D1:G1"/>
    <mergeCell ref="A9:G9"/>
    <mergeCell ref="A1:B1"/>
  </mergeCells>
  <conditionalFormatting sqref="D4">
    <cfRule type="expression" dxfId="169" priority="23">
      <formula>AND(C4&lt;0.2)</formula>
    </cfRule>
    <cfRule type="expression" dxfId="168" priority="24">
      <formula>AND(C4&gt;0)</formula>
    </cfRule>
  </conditionalFormatting>
  <conditionalFormatting sqref="E4">
    <cfRule type="expression" dxfId="167" priority="21">
      <formula>AND(C4&gt;0.2,C4&lt;0.4)</formula>
    </cfRule>
    <cfRule type="expression" dxfId="166" priority="22">
      <formula>AND(C4&gt;0.2)</formula>
    </cfRule>
  </conditionalFormatting>
  <conditionalFormatting sqref="F4">
    <cfRule type="expression" dxfId="165" priority="19">
      <formula>AND(C4&gt;0.5,C4&lt;0.7)</formula>
    </cfRule>
    <cfRule type="expression" dxfId="164" priority="20">
      <formula>AND(C4&gt;0.5)</formula>
    </cfRule>
  </conditionalFormatting>
  <conditionalFormatting sqref="G4">
    <cfRule type="expression" dxfId="163" priority="17">
      <formula>AND(C4&gt;0.8,C4&lt;0.9)</formula>
    </cfRule>
    <cfRule type="expression" dxfId="162" priority="18">
      <formula>AND(C4&gt;0.8)</formula>
    </cfRule>
  </conditionalFormatting>
  <conditionalFormatting sqref="D5:D8">
    <cfRule type="expression" dxfId="161" priority="15">
      <formula>AND(C5&lt;0.2)</formula>
    </cfRule>
    <cfRule type="expression" dxfId="160" priority="16">
      <formula>AND(C5&gt;0)</formula>
    </cfRule>
  </conditionalFormatting>
  <conditionalFormatting sqref="E5:E8">
    <cfRule type="expression" dxfId="159" priority="13">
      <formula>AND(C5&gt;0.2,C5&lt;0.4)</formula>
    </cfRule>
    <cfRule type="expression" dxfId="158" priority="14">
      <formula>AND(C5&gt;0.2)</formula>
    </cfRule>
  </conditionalFormatting>
  <conditionalFormatting sqref="F5:F8">
    <cfRule type="expression" dxfId="157" priority="11">
      <formula>AND(C5&gt;0.5,C5&lt;0.7)</formula>
    </cfRule>
    <cfRule type="expression" dxfId="156" priority="12">
      <formula>AND(C5&gt;0.5)</formula>
    </cfRule>
  </conditionalFormatting>
  <conditionalFormatting sqref="G5:G8">
    <cfRule type="expression" dxfId="155" priority="9">
      <formula>AND(C5&gt;0.8,C5&lt;0.9)</formula>
    </cfRule>
    <cfRule type="expression" dxfId="154" priority="10">
      <formula>AND(C5&gt;0.8)</formula>
    </cfRule>
  </conditionalFormatting>
  <conditionalFormatting sqref="D3">
    <cfRule type="expression" dxfId="153" priority="7">
      <formula>AND(C3&lt;0.2)</formula>
    </cfRule>
    <cfRule type="expression" dxfId="152" priority="8">
      <formula>AND(C3&gt;0)</formula>
    </cfRule>
  </conditionalFormatting>
  <conditionalFormatting sqref="E3">
    <cfRule type="expression" dxfId="151" priority="5">
      <formula>AND(C3&gt;0.2,C3&lt;0.4)</formula>
    </cfRule>
    <cfRule type="expression" dxfId="150" priority="6">
      <formula>AND(C3&gt;0.2)</formula>
    </cfRule>
  </conditionalFormatting>
  <conditionalFormatting sqref="F3">
    <cfRule type="expression" dxfId="149" priority="3">
      <formula>AND(C3&gt;0.5,C3&lt;0.7)</formula>
    </cfRule>
    <cfRule type="expression" dxfId="148" priority="4">
      <formula>AND(C3&gt;0.5)</formula>
    </cfRule>
  </conditionalFormatting>
  <conditionalFormatting sqref="G3">
    <cfRule type="expression" dxfId="147" priority="1">
      <formula>AND(C3&gt;0.8,C3&lt;0.9)</formula>
    </cfRule>
    <cfRule type="expression" dxfId="146" priority="2">
      <formula>AND(C3&gt;0.8)</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8:AL145"/>
  <sheetViews>
    <sheetView showGridLines="0" zoomScale="25" zoomScaleNormal="25" workbookViewId="0">
      <selection activeCell="J137" sqref="J137"/>
    </sheetView>
  </sheetViews>
  <sheetFormatPr defaultColWidth="8.85546875" defaultRowHeight="15" outlineLevelRow="1" outlineLevelCol="1" x14ac:dyDescent="0.25"/>
  <cols>
    <col min="1" max="2" width="3.7109375" customWidth="1"/>
    <col min="3" max="3" width="10.7109375" customWidth="1"/>
    <col min="4" max="4" width="9.7109375" customWidth="1"/>
    <col min="5" max="5" width="20.42578125" style="4" bestFit="1" customWidth="1"/>
    <col min="6" max="6" width="26.7109375" customWidth="1"/>
    <col min="7" max="7" width="79.42578125" customWidth="1"/>
    <col min="8" max="8" width="9.7109375" customWidth="1"/>
    <col min="9" max="9" width="39.42578125" customWidth="1"/>
    <col min="10" max="10" width="10.28515625" style="93" customWidth="1"/>
    <col min="11" max="11" width="13.42578125" customWidth="1" outlineLevel="1"/>
    <col min="12" max="12" width="13.7109375" customWidth="1" outlineLevel="1"/>
    <col min="13" max="14" width="13.42578125" customWidth="1" outlineLevel="1"/>
    <col min="15" max="15" width="13.85546875" customWidth="1" outlineLevel="1"/>
    <col min="16" max="16" width="10" style="25" customWidth="1"/>
    <col min="17" max="20" width="16.7109375" style="200" customWidth="1" outlineLevel="1"/>
    <col min="21" max="23" width="10.7109375" style="124" customWidth="1" outlineLevel="1"/>
    <col min="24" max="24" width="10.7109375" style="192" customWidth="1" outlineLevel="1"/>
    <col min="25" max="25" width="12.28515625" style="117" bestFit="1" customWidth="1"/>
    <col min="26" max="30" width="10.7109375" customWidth="1"/>
    <col min="31" max="31" width="2.28515625" customWidth="1"/>
    <col min="32" max="32" width="52.42578125" customWidth="1"/>
    <col min="33" max="34" width="49" bestFit="1" customWidth="1"/>
    <col min="35" max="36" width="65.7109375" customWidth="1"/>
    <col min="37" max="37" width="3.7109375" customWidth="1"/>
    <col min="38" max="38" width="23.42578125" customWidth="1"/>
    <col min="39" max="39" width="18.42578125" customWidth="1"/>
    <col min="40" max="40" width="15.28515625" customWidth="1"/>
    <col min="41" max="41" width="18.42578125" customWidth="1"/>
  </cols>
  <sheetData>
    <row r="8" spans="2:38" x14ac:dyDescent="0.25">
      <c r="B8" s="7"/>
      <c r="C8" s="8"/>
      <c r="D8" s="8"/>
      <c r="E8" s="9"/>
      <c r="F8" s="8"/>
      <c r="G8" s="8"/>
      <c r="H8" s="8"/>
      <c r="I8" s="94"/>
      <c r="J8" s="8"/>
      <c r="K8" s="8"/>
      <c r="L8" s="8"/>
      <c r="M8" s="8"/>
      <c r="N8" s="8"/>
      <c r="O8" s="24"/>
      <c r="P8" s="201"/>
      <c r="Q8" s="201"/>
      <c r="R8" s="201"/>
      <c r="S8" s="201"/>
      <c r="T8" s="125"/>
      <c r="U8" s="125"/>
      <c r="V8" s="125"/>
      <c r="W8" s="193"/>
      <c r="X8" s="118"/>
      <c r="Y8" s="8"/>
      <c r="Z8" s="8"/>
      <c r="AA8" s="8"/>
      <c r="AB8" s="8"/>
      <c r="AC8" s="8"/>
      <c r="AD8" s="8"/>
      <c r="AE8" s="8"/>
      <c r="AF8" s="8"/>
      <c r="AG8" s="8"/>
      <c r="AH8" s="10"/>
    </row>
    <row r="9" spans="2:38" ht="21" x14ac:dyDescent="0.25">
      <c r="B9" s="11"/>
      <c r="C9" s="320" t="s">
        <v>330</v>
      </c>
      <c r="D9" s="321"/>
      <c r="E9" s="321"/>
      <c r="F9" s="321"/>
      <c r="G9" s="321"/>
      <c r="H9" s="321"/>
      <c r="I9" s="321"/>
      <c r="J9" s="321"/>
      <c r="K9" s="321"/>
      <c r="L9" s="321"/>
      <c r="M9" s="321"/>
      <c r="N9" s="322"/>
      <c r="O9" s="189"/>
      <c r="P9" s="202"/>
      <c r="Q9" s="202"/>
      <c r="R9" s="202"/>
      <c r="S9" s="202"/>
      <c r="T9" s="126"/>
      <c r="U9" s="126"/>
      <c r="V9" s="126"/>
      <c r="W9" s="194"/>
      <c r="X9" s="119"/>
      <c r="Y9" s="323" t="s">
        <v>465</v>
      </c>
      <c r="Z9" s="324"/>
      <c r="AA9" s="324"/>
      <c r="AB9" s="324"/>
      <c r="AC9" s="324"/>
      <c r="AD9" s="20"/>
      <c r="AE9" s="119"/>
      <c r="AF9" s="119"/>
      <c r="AG9" s="119"/>
      <c r="AH9" s="29"/>
    </row>
    <row r="10" spans="2:38" ht="60" customHeight="1" x14ac:dyDescent="0.25">
      <c r="B10" s="11"/>
      <c r="C10" s="135" t="s">
        <v>3</v>
      </c>
      <c r="D10" s="1" t="s">
        <v>4</v>
      </c>
      <c r="E10" s="1" t="s">
        <v>5</v>
      </c>
      <c r="F10" s="1" t="s">
        <v>6</v>
      </c>
      <c r="G10" s="1" t="s">
        <v>8</v>
      </c>
      <c r="H10" s="1" t="s">
        <v>9</v>
      </c>
      <c r="I10" s="95" t="s">
        <v>466</v>
      </c>
      <c r="J10" s="1" t="s">
        <v>467</v>
      </c>
      <c r="K10" s="1" t="s">
        <v>468</v>
      </c>
      <c r="L10" s="1" t="s">
        <v>469</v>
      </c>
      <c r="M10" s="1" t="s">
        <v>470</v>
      </c>
      <c r="N10" s="1" t="s">
        <v>471</v>
      </c>
      <c r="O10" s="1" t="s">
        <v>20</v>
      </c>
      <c r="P10" s="203" t="s">
        <v>21</v>
      </c>
      <c r="Q10" s="203" t="s">
        <v>22</v>
      </c>
      <c r="R10" s="203" t="s">
        <v>23</v>
      </c>
      <c r="S10" s="203" t="s">
        <v>24</v>
      </c>
      <c r="T10" s="127" t="s">
        <v>25</v>
      </c>
      <c r="U10" s="127" t="s">
        <v>26</v>
      </c>
      <c r="V10" s="127" t="s">
        <v>27</v>
      </c>
      <c r="W10" s="195" t="s">
        <v>28</v>
      </c>
      <c r="X10" s="120" t="s">
        <v>29</v>
      </c>
      <c r="Y10" s="30" t="s">
        <v>30</v>
      </c>
      <c r="Z10" s="30" t="s">
        <v>31</v>
      </c>
      <c r="AA10" s="30" t="s">
        <v>32</v>
      </c>
      <c r="AB10" s="30" t="s">
        <v>33</v>
      </c>
      <c r="AC10" s="30" t="s">
        <v>34</v>
      </c>
      <c r="AD10" s="86"/>
      <c r="AE10" s="136" t="s">
        <v>472</v>
      </c>
      <c r="AF10" s="143" t="s">
        <v>473</v>
      </c>
      <c r="AG10" s="145" t="s">
        <v>474</v>
      </c>
      <c r="AH10" s="29"/>
      <c r="AI10" s="27"/>
      <c r="AJ10" s="27"/>
      <c r="AK10" s="27"/>
      <c r="AL10" s="27"/>
    </row>
    <row r="11" spans="2:38" ht="60" customHeight="1" x14ac:dyDescent="0.25">
      <c r="B11" s="11"/>
      <c r="C11" s="166"/>
      <c r="D11" s="171" t="s">
        <v>40</v>
      </c>
      <c r="E11" s="190" t="s">
        <v>41</v>
      </c>
      <c r="F11" s="173" t="s">
        <v>42</v>
      </c>
      <c r="G11" s="151">
        <f>AVERAGE(G12:G17)</f>
        <v>5.5</v>
      </c>
      <c r="H11" s="137" t="str">
        <f>(IF(H12="","",H12&amp;CHAR(10))&amp;(IF(H13="","",H13&amp;CHAR(10))&amp;IF(H14="","",H14&amp;CHAR(10))&amp;IF(H15="","",H15&amp;CHAR(10))&amp;IF(H16="","",H16&amp;CHAR(10))&amp;IF(H17="","",H17&amp;CHAR(10))))</f>
        <v xml:space="preserve">CMDB system, Cisco Prime
Vulnerability Scanner, CMDB  system
Visio
(CASB)
</v>
      </c>
      <c r="I11" s="175" t="s">
        <v>476</v>
      </c>
      <c r="J11" s="176">
        <f>SUM(J12:J17)</f>
        <v>35000</v>
      </c>
      <c r="K11" s="177">
        <f t="shared" ref="K11:N11" si="0">SUM(K12:K17)</f>
        <v>35000</v>
      </c>
      <c r="L11" s="177">
        <f t="shared" si="0"/>
        <v>10000</v>
      </c>
      <c r="M11" s="177">
        <f t="shared" si="0"/>
        <v>60000</v>
      </c>
      <c r="N11" s="178">
        <f t="shared" si="0"/>
        <v>10000</v>
      </c>
      <c r="O11" s="179" t="s">
        <v>45</v>
      </c>
      <c r="P11" s="204"/>
      <c r="Q11" s="205"/>
      <c r="R11" s="205"/>
      <c r="S11" s="206"/>
      <c r="T11" s="180"/>
      <c r="U11" s="181"/>
      <c r="V11" s="181"/>
      <c r="W11" s="196"/>
      <c r="X11" s="182">
        <f>AVERAGE(X12:X17)</f>
        <v>0.26666666666666661</v>
      </c>
      <c r="Y11" s="152"/>
      <c r="Z11" s="153"/>
      <c r="AA11" s="153"/>
      <c r="AB11" s="153"/>
      <c r="AC11" s="154"/>
      <c r="AD11" s="97"/>
      <c r="AE11" s="137" t="str">
        <f>(IF(AE12="","",AE12&amp;CHAR(10))&amp;(IF(AE13="","",AE13&amp;CHAR(10))&amp;IF(AE14="","",AE14&amp;CHAR(10))&amp;IF(AE15="","",AE15&amp;CHAR(10))&amp;IF(AE16="","",AE16&amp;CHAR(10))&amp;IF(AE17="","",AE17&amp;CHAR(10))))</f>
        <v xml:space="preserve">Vulnerability Management Program Expansion
Vulnerability Management Passive Scan Implementation
</v>
      </c>
      <c r="AF11" s="144" t="str">
        <f>(IF(AF12="","",AF12&amp;CHAR(10))&amp;(IF(AF13="","",AF13&amp;CHAR(10))&amp;IF(AF14="","",AF14&amp;CHAR(10))&amp;IF(AF15="","",AF15&amp;CHAR(10))&amp;IF(AF16="","",AF16&amp;CHAR(10))&amp;IF(AF17="","",AF17&amp;CHAR(10))))</f>
        <v xml:space="preserve">Network Access Control Evaluation
CASB Evaluation
Software Whitelising Evaluation
Review Asset Management Roles and Responsibilities
</v>
      </c>
      <c r="AG11" s="144" t="str">
        <f>(IF(AG12="","",AG12&amp;CHAR(10))&amp;(IF(AG13="","",AG13&amp;CHAR(10))&amp;IF(AG14="","",AG14&amp;CHAR(10))&amp;IF(AG15="","",AG15&amp;CHAR(10))&amp;IF(AG16="","",AG16&amp;CHAR(10))&amp;IF(AG17="","",AG17&amp;CHAR(10))))</f>
        <v xml:space="preserve">Map Data Flows
</v>
      </c>
      <c r="AH11" s="29"/>
    </row>
    <row r="12" spans="2:38" ht="45" customHeight="1" outlineLevel="1" x14ac:dyDescent="0.25">
      <c r="B12" s="11"/>
      <c r="C12" s="167"/>
      <c r="D12" s="56"/>
      <c r="E12" s="47"/>
      <c r="F12" s="64"/>
      <c r="G12" s="49">
        <v>8</v>
      </c>
      <c r="H12" s="48" t="s">
        <v>477</v>
      </c>
      <c r="I12" s="112">
        <v>1</v>
      </c>
      <c r="J12" s="100"/>
      <c r="K12" s="101"/>
      <c r="L12" s="101"/>
      <c r="M12" s="101"/>
      <c r="N12" s="102"/>
      <c r="O12" s="87"/>
      <c r="P12" s="207" t="s">
        <v>54</v>
      </c>
      <c r="Q12" s="208" t="s">
        <v>48</v>
      </c>
      <c r="R12" s="208" t="s">
        <v>56</v>
      </c>
      <c r="S12" s="209" t="s">
        <v>49</v>
      </c>
      <c r="T12" s="128">
        <f>VLOOKUP(P12,Data!$B$4:$C$9,2, FALSE)</f>
        <v>0.3</v>
      </c>
      <c r="U12" s="129">
        <f>VLOOKUP(Q12,Data!$E$4:$F$8,2,FALSE)</f>
        <v>0.05</v>
      </c>
      <c r="V12" s="129">
        <f>VLOOKUP(R12,Data!$H$4:$I$8,2,FALSE)</f>
        <v>0.1</v>
      </c>
      <c r="W12" s="197">
        <f>VLOOKUP(S12,Data!$K$4:$L$7,2,FALSE)</f>
        <v>0.05</v>
      </c>
      <c r="X12" s="133">
        <f t="shared" ref="X12:X17" si="1">SUM(T12:W12)</f>
        <v>0.49999999999999994</v>
      </c>
      <c r="Y12" s="44"/>
      <c r="Z12" s="45"/>
      <c r="AA12" s="45"/>
      <c r="AB12" s="45"/>
      <c r="AC12" s="46"/>
      <c r="AD12" s="98"/>
      <c r="AE12" s="138" t="s">
        <v>478</v>
      </c>
      <c r="AF12" s="142" t="s">
        <v>479</v>
      </c>
      <c r="AG12" s="146"/>
      <c r="AH12" s="29"/>
    </row>
    <row r="13" spans="2:38" ht="45" customHeight="1" outlineLevel="1" x14ac:dyDescent="0.25">
      <c r="B13" s="11"/>
      <c r="C13" s="167"/>
      <c r="D13" s="56"/>
      <c r="E13" s="47"/>
      <c r="F13" s="64"/>
      <c r="G13" s="49">
        <v>8</v>
      </c>
      <c r="H13" s="48" t="s">
        <v>480</v>
      </c>
      <c r="I13" s="112">
        <v>2</v>
      </c>
      <c r="J13" s="70">
        <v>10000</v>
      </c>
      <c r="K13" s="69">
        <v>10000</v>
      </c>
      <c r="L13" s="69">
        <v>10000</v>
      </c>
      <c r="M13" s="69">
        <v>10000</v>
      </c>
      <c r="N13" s="71">
        <v>10000</v>
      </c>
      <c r="O13" s="87"/>
      <c r="P13" s="207" t="s">
        <v>70</v>
      </c>
      <c r="Q13" s="208" t="s">
        <v>60</v>
      </c>
      <c r="R13" s="208" t="s">
        <v>56</v>
      </c>
      <c r="S13" s="209" t="s">
        <v>133</v>
      </c>
      <c r="T13" s="128">
        <f>VLOOKUP(P13,Data!$B$4:$C$9,2, FALSE)</f>
        <v>0.4</v>
      </c>
      <c r="U13" s="129">
        <f>VLOOKUP(Q13,Data!$E$4:$F$8,2,FALSE)</f>
        <v>0</v>
      </c>
      <c r="V13" s="129">
        <f>VLOOKUP(R13,Data!$H$4:$I$8,2,FALSE)</f>
        <v>0.1</v>
      </c>
      <c r="W13" s="197">
        <f>VLOOKUP(S13,Data!$K$4:$L$7,2,FALSE)</f>
        <v>0.1</v>
      </c>
      <c r="X13" s="133">
        <f t="shared" si="1"/>
        <v>0.6</v>
      </c>
      <c r="Y13" s="44"/>
      <c r="Z13" s="45"/>
      <c r="AA13" s="45"/>
      <c r="AB13" s="45"/>
      <c r="AC13" s="46"/>
      <c r="AD13" s="98"/>
      <c r="AE13" s="147"/>
      <c r="AF13" s="142" t="s">
        <v>481</v>
      </c>
      <c r="AG13" s="146"/>
      <c r="AH13" s="29"/>
    </row>
    <row r="14" spans="2:38" ht="45" customHeight="1" outlineLevel="1" x14ac:dyDescent="0.25">
      <c r="B14" s="11"/>
      <c r="C14" s="167"/>
      <c r="D14" s="56"/>
      <c r="E14" s="47"/>
      <c r="F14" s="64"/>
      <c r="G14" s="49">
        <v>4</v>
      </c>
      <c r="H14" s="48" t="s">
        <v>482</v>
      </c>
      <c r="I14" s="112">
        <v>1</v>
      </c>
      <c r="J14" s="100"/>
      <c r="K14" s="101"/>
      <c r="L14" s="101"/>
      <c r="M14" s="101"/>
      <c r="N14" s="102"/>
      <c r="O14" s="87"/>
      <c r="P14" s="207" t="s">
        <v>47</v>
      </c>
      <c r="Q14" s="208" t="s">
        <v>60</v>
      </c>
      <c r="R14" s="208" t="s">
        <v>56</v>
      </c>
      <c r="S14" s="209" t="s">
        <v>60</v>
      </c>
      <c r="T14" s="128">
        <f>VLOOKUP(P14,Data!$B$4:$C$9,2, FALSE)</f>
        <v>0.1</v>
      </c>
      <c r="U14" s="129">
        <f>VLOOKUP(Q14,Data!$E$4:$F$8,2,FALSE)</f>
        <v>0</v>
      </c>
      <c r="V14" s="129">
        <f>VLOOKUP(R14,Data!$H$4:$I$8,2,FALSE)</f>
        <v>0.1</v>
      </c>
      <c r="W14" s="197">
        <f>VLOOKUP(S14,Data!$K$4:$L$7,2,FALSE)</f>
        <v>0</v>
      </c>
      <c r="X14" s="133">
        <f t="shared" si="1"/>
        <v>0.2</v>
      </c>
      <c r="Y14" s="44"/>
      <c r="Z14" s="45"/>
      <c r="AA14" s="45"/>
      <c r="AB14" s="45"/>
      <c r="AC14" s="46"/>
      <c r="AD14" s="98"/>
      <c r="AE14" s="139"/>
      <c r="AF14" s="146"/>
      <c r="AG14" s="142" t="s">
        <v>483</v>
      </c>
      <c r="AH14" s="29"/>
    </row>
    <row r="15" spans="2:38" ht="45" customHeight="1" outlineLevel="1" x14ac:dyDescent="0.25">
      <c r="B15" s="11"/>
      <c r="C15" s="167"/>
      <c r="D15" s="56"/>
      <c r="E15" s="47"/>
      <c r="F15" s="64"/>
      <c r="G15" s="49">
        <v>7</v>
      </c>
      <c r="H15" s="48" t="s">
        <v>484</v>
      </c>
      <c r="I15" s="112">
        <v>1</v>
      </c>
      <c r="J15" s="214">
        <v>25000</v>
      </c>
      <c r="K15" s="101">
        <v>25000</v>
      </c>
      <c r="L15" s="101">
        <v>0</v>
      </c>
      <c r="M15" s="101">
        <v>50000</v>
      </c>
      <c r="N15" s="102">
        <v>0</v>
      </c>
      <c r="O15" s="87"/>
      <c r="P15" s="207" t="s">
        <v>60</v>
      </c>
      <c r="Q15" s="208" t="s">
        <v>60</v>
      </c>
      <c r="R15" s="208" t="s">
        <v>60</v>
      </c>
      <c r="S15" s="209" t="s">
        <v>60</v>
      </c>
      <c r="T15" s="128">
        <f>VLOOKUP(P15,Data!$B$4:$C$9,2, FALSE)</f>
        <v>0</v>
      </c>
      <c r="U15" s="129">
        <f>VLOOKUP(Q15,Data!$E$4:$F$8,2,FALSE)</f>
        <v>0</v>
      </c>
      <c r="V15" s="129">
        <f>VLOOKUP(R15,Data!$H$4:$I$8,2,FALSE)</f>
        <v>0</v>
      </c>
      <c r="W15" s="197">
        <f>VLOOKUP(S15,Data!$K$4:$L$7,2,FALSE)</f>
        <v>0</v>
      </c>
      <c r="X15" s="133">
        <f t="shared" si="1"/>
        <v>0</v>
      </c>
      <c r="Y15" s="44"/>
      <c r="Z15" s="45"/>
      <c r="AA15" s="45"/>
      <c r="AB15" s="45"/>
      <c r="AC15" s="46"/>
      <c r="AD15" s="98"/>
      <c r="AE15" s="139"/>
      <c r="AF15" s="146"/>
      <c r="AG15" s="146"/>
      <c r="AH15" s="29"/>
    </row>
    <row r="16" spans="2:38" ht="45" customHeight="1" outlineLevel="1" x14ac:dyDescent="0.25">
      <c r="B16" s="11"/>
      <c r="C16" s="167"/>
      <c r="D16" s="56"/>
      <c r="E16" s="47"/>
      <c r="F16" s="64"/>
      <c r="G16" s="49">
        <v>3</v>
      </c>
      <c r="H16" s="48"/>
      <c r="I16" s="112"/>
      <c r="J16" s="100"/>
      <c r="K16" s="101"/>
      <c r="L16" s="101"/>
      <c r="M16" s="101"/>
      <c r="N16" s="102"/>
      <c r="O16" s="87"/>
      <c r="P16" s="207" t="s">
        <v>47</v>
      </c>
      <c r="Q16" s="208" t="s">
        <v>60</v>
      </c>
      <c r="R16" s="208" t="s">
        <v>48</v>
      </c>
      <c r="S16" s="209" t="s">
        <v>60</v>
      </c>
      <c r="T16" s="128">
        <f>VLOOKUP(P16,Data!$B$4:$C$9,2, FALSE)</f>
        <v>0.1</v>
      </c>
      <c r="U16" s="129">
        <f>VLOOKUP(Q16,Data!$E$4:$F$8,2,FALSE)</f>
        <v>0</v>
      </c>
      <c r="V16" s="129">
        <f>VLOOKUP(R16,Data!$H$4:$I$8,2,FALSE)</f>
        <v>0.05</v>
      </c>
      <c r="W16" s="197">
        <f>VLOOKUP(S16,Data!$K$4:$L$7,2,FALSE)</f>
        <v>0</v>
      </c>
      <c r="X16" s="133">
        <f t="shared" si="1"/>
        <v>0.15000000000000002</v>
      </c>
      <c r="Y16" s="44"/>
      <c r="Z16" s="45"/>
      <c r="AA16" s="45"/>
      <c r="AB16" s="45"/>
      <c r="AC16" s="46"/>
      <c r="AD16" s="98"/>
      <c r="AE16" s="139"/>
      <c r="AF16" s="146"/>
      <c r="AG16" s="146"/>
      <c r="AH16" s="29"/>
    </row>
    <row r="17" spans="2:34" ht="45" customHeight="1" outlineLevel="1" x14ac:dyDescent="0.25">
      <c r="B17" s="11"/>
      <c r="C17" s="167"/>
      <c r="D17" s="33"/>
      <c r="E17" s="38"/>
      <c r="F17" s="40"/>
      <c r="G17" s="43">
        <v>3</v>
      </c>
      <c r="H17" s="31"/>
      <c r="I17" s="113"/>
      <c r="J17" s="103"/>
      <c r="K17" s="104"/>
      <c r="L17" s="104"/>
      <c r="M17" s="104"/>
      <c r="N17" s="105"/>
      <c r="O17" s="39"/>
      <c r="P17" s="207" t="s">
        <v>47</v>
      </c>
      <c r="Q17" s="208" t="s">
        <v>48</v>
      </c>
      <c r="R17" s="208" t="s">
        <v>60</v>
      </c>
      <c r="S17" s="209" t="s">
        <v>60</v>
      </c>
      <c r="T17" s="128">
        <f>VLOOKUP(P17,Data!$B$4:$C$9,2, FALSE)</f>
        <v>0.1</v>
      </c>
      <c r="U17" s="129">
        <f>VLOOKUP(Q17,Data!$E$4:$F$8,2,FALSE)</f>
        <v>0.05</v>
      </c>
      <c r="V17" s="129">
        <f>VLOOKUP(R17,Data!$H$4:$I$8,2,FALSE)</f>
        <v>0</v>
      </c>
      <c r="W17" s="197">
        <f>VLOOKUP(S17,Data!$K$4:$L$7,2,FALSE)</f>
        <v>0</v>
      </c>
      <c r="X17" s="134">
        <f t="shared" si="1"/>
        <v>0.15000000000000002</v>
      </c>
      <c r="Y17" s="54"/>
      <c r="Z17" s="55"/>
      <c r="AA17" s="55"/>
      <c r="AB17" s="55"/>
      <c r="AC17" s="79"/>
      <c r="AD17" s="98"/>
      <c r="AE17" s="140"/>
      <c r="AF17" s="141" t="s">
        <v>485</v>
      </c>
      <c r="AG17" s="141"/>
      <c r="AH17" s="29"/>
    </row>
    <row r="18" spans="2:34" ht="60" customHeight="1" x14ac:dyDescent="0.25">
      <c r="B18" s="11"/>
      <c r="C18" s="167"/>
      <c r="D18" s="171" t="s">
        <v>64</v>
      </c>
      <c r="E18" s="172"/>
      <c r="F18" s="173" t="s">
        <v>66</v>
      </c>
      <c r="G18" s="151">
        <f>AVERAGE(G19:G23)</f>
        <v>3.2</v>
      </c>
      <c r="H18" s="137" t="str">
        <f>(IF(H19="","",H19&amp;CHAR(10))&amp;(IF(H20="","",H20&amp;CHAR(10))&amp;IF(H21="","",H21&amp;CHAR(10))))</f>
        <v/>
      </c>
      <c r="I18" s="175"/>
      <c r="J18" s="176">
        <f>SUM(J19:J23)</f>
        <v>0</v>
      </c>
      <c r="K18" s="177">
        <f t="shared" ref="K18:N18" si="2">SUM(K19:K23)</f>
        <v>0</v>
      </c>
      <c r="L18" s="177">
        <f t="shared" si="2"/>
        <v>0</v>
      </c>
      <c r="M18" s="177">
        <f t="shared" si="2"/>
        <v>0</v>
      </c>
      <c r="N18" s="178">
        <f t="shared" si="2"/>
        <v>0</v>
      </c>
      <c r="O18" s="179" t="s">
        <v>68</v>
      </c>
      <c r="P18" s="204"/>
      <c r="Q18" s="205"/>
      <c r="R18" s="205"/>
      <c r="S18" s="206"/>
      <c r="T18" s="180"/>
      <c r="U18" s="181"/>
      <c r="V18" s="181"/>
      <c r="W18" s="196"/>
      <c r="X18" s="182">
        <f>AVERAGE(X19:X23)</f>
        <v>0.36</v>
      </c>
      <c r="Y18" s="158"/>
      <c r="Z18" s="159"/>
      <c r="AA18" s="159"/>
      <c r="AB18" s="159"/>
      <c r="AC18" s="162"/>
      <c r="AD18" s="98"/>
      <c r="AE18" s="137" t="str">
        <f>(IF(AE19="","",AE19&amp;CHAR(10))&amp;(IF(AE20="","",AE20&amp;CHAR(10))&amp;IF(AE21="","",AE21&amp;CHAR(10))))</f>
        <v xml:space="preserve">Align with Organizational Mission
</v>
      </c>
      <c r="AF18" s="144" t="str">
        <f>(IF(AF19="","",AF19&amp;CHAR(10))&amp;(IF(AF20="","",AF20&amp;CHAR(10))&amp;IF(AF21="","",AF21&amp;CHAR(10))))</f>
        <v/>
      </c>
      <c r="AG18" s="144" t="str">
        <f>(IF(AG19="","",AG19&amp;CHAR(10))&amp;(IF(AG20="","",AG20&amp;CHAR(10))&amp;IF(AG21="","",AG21&amp;CHAR(10))))</f>
        <v/>
      </c>
      <c r="AH18" s="29"/>
    </row>
    <row r="19" spans="2:34" ht="45" customHeight="1" outlineLevel="1" x14ac:dyDescent="0.25">
      <c r="B19" s="11"/>
      <c r="C19" s="167"/>
      <c r="D19" s="56"/>
      <c r="E19" s="47"/>
      <c r="F19" s="64"/>
      <c r="G19" s="49">
        <v>2</v>
      </c>
      <c r="H19" s="48"/>
      <c r="I19" s="112"/>
      <c r="J19" s="100"/>
      <c r="K19" s="101"/>
      <c r="L19" s="101"/>
      <c r="M19" s="101"/>
      <c r="N19" s="102"/>
      <c r="O19" s="87"/>
      <c r="P19" s="207" t="s">
        <v>47</v>
      </c>
      <c r="Q19" s="208" t="s">
        <v>60</v>
      </c>
      <c r="R19" s="208" t="s">
        <v>60</v>
      </c>
      <c r="S19" s="209" t="s">
        <v>60</v>
      </c>
      <c r="T19" s="128">
        <f>VLOOKUP(P19,Data!$B$4:$C$9,2, FALSE)</f>
        <v>0.1</v>
      </c>
      <c r="U19" s="129">
        <f>VLOOKUP(Q19,Data!$E$4:$F$8,2,FALSE)</f>
        <v>0</v>
      </c>
      <c r="V19" s="129">
        <f>VLOOKUP(R19,Data!$H$4:$I$8,2,FALSE)</f>
        <v>0</v>
      </c>
      <c r="W19" s="197">
        <f>VLOOKUP(S19,Data!$K$4:$L$7,2,FALSE)</f>
        <v>0</v>
      </c>
      <c r="X19" s="133">
        <f>SUM(T19:W19)</f>
        <v>0.1</v>
      </c>
      <c r="Y19" s="50"/>
      <c r="Z19" s="57"/>
      <c r="AA19" s="57"/>
      <c r="AB19" s="57"/>
      <c r="AC19" s="80"/>
      <c r="AD19" s="98"/>
      <c r="AE19" s="139"/>
      <c r="AF19" s="142"/>
      <c r="AG19" s="142"/>
      <c r="AH19" s="29"/>
    </row>
    <row r="20" spans="2:34" ht="45" customHeight="1" outlineLevel="1" x14ac:dyDescent="0.25">
      <c r="B20" s="11"/>
      <c r="C20" s="167"/>
      <c r="D20" s="56"/>
      <c r="E20" s="47"/>
      <c r="F20" s="64"/>
      <c r="G20" s="49">
        <v>2</v>
      </c>
      <c r="H20" s="48"/>
      <c r="I20" s="112"/>
      <c r="J20" s="100"/>
      <c r="K20" s="101"/>
      <c r="L20" s="101"/>
      <c r="M20" s="101"/>
      <c r="N20" s="102"/>
      <c r="O20" s="87"/>
      <c r="P20" s="207" t="s">
        <v>47</v>
      </c>
      <c r="Q20" s="208" t="s">
        <v>55</v>
      </c>
      <c r="R20" s="208" t="s">
        <v>56</v>
      </c>
      <c r="S20" s="209" t="s">
        <v>49</v>
      </c>
      <c r="T20" s="128">
        <f>VLOOKUP(P20,Data!$B$4:$C$9,2, FALSE)</f>
        <v>0.1</v>
      </c>
      <c r="U20" s="129">
        <f>VLOOKUP(Q20,Data!$E$4:$F$8,2,FALSE)</f>
        <v>0.1</v>
      </c>
      <c r="V20" s="129">
        <f>VLOOKUP(R20,Data!$H$4:$I$8,2,FALSE)</f>
        <v>0.1</v>
      </c>
      <c r="W20" s="197">
        <f>VLOOKUP(S20,Data!$K$4:$L$7,2,FALSE)</f>
        <v>0.05</v>
      </c>
      <c r="X20" s="133">
        <f>SUM(T20:W20)</f>
        <v>0.35000000000000003</v>
      </c>
      <c r="Y20" s="50"/>
      <c r="Z20" s="57"/>
      <c r="AA20" s="57"/>
      <c r="AB20" s="57"/>
      <c r="AC20" s="80"/>
      <c r="AD20" s="98"/>
      <c r="AE20" s="139"/>
      <c r="AF20" s="142"/>
      <c r="AG20" s="142"/>
      <c r="AH20" s="29"/>
    </row>
    <row r="21" spans="2:34" ht="45" customHeight="1" outlineLevel="1" x14ac:dyDescent="0.25">
      <c r="B21" s="11"/>
      <c r="C21" s="167"/>
      <c r="D21" s="56"/>
      <c r="E21" s="47"/>
      <c r="F21" s="64"/>
      <c r="G21" s="49">
        <v>6</v>
      </c>
      <c r="H21" s="48"/>
      <c r="I21" s="112"/>
      <c r="J21" s="100"/>
      <c r="K21" s="101"/>
      <c r="L21" s="101"/>
      <c r="M21" s="101"/>
      <c r="N21" s="102"/>
      <c r="O21" s="87"/>
      <c r="P21" s="207" t="s">
        <v>54</v>
      </c>
      <c r="Q21" s="208" t="s">
        <v>60</v>
      </c>
      <c r="R21" s="208" t="s">
        <v>296</v>
      </c>
      <c r="S21" s="209" t="s">
        <v>49</v>
      </c>
      <c r="T21" s="128">
        <f>VLOOKUP(P21,Data!$B$4:$C$9,2, FALSE)</f>
        <v>0.3</v>
      </c>
      <c r="U21" s="129">
        <f>VLOOKUP(Q21,Data!$E$4:$F$8,2,FALSE)</f>
        <v>0</v>
      </c>
      <c r="V21" s="129">
        <f>VLOOKUP(R21,Data!$H$4:$I$8,2,FALSE)</f>
        <v>0.2</v>
      </c>
      <c r="W21" s="197">
        <f>VLOOKUP(S21,Data!$K$4:$L$7,2,FALSE)</f>
        <v>0.05</v>
      </c>
      <c r="X21" s="133">
        <f>SUM(T21:W21)</f>
        <v>0.55000000000000004</v>
      </c>
      <c r="Y21" s="50"/>
      <c r="Z21" s="57"/>
      <c r="AA21" s="57"/>
      <c r="AB21" s="57"/>
      <c r="AC21" s="80"/>
      <c r="AD21" s="98"/>
      <c r="AE21" s="139" t="s">
        <v>486</v>
      </c>
      <c r="AF21" s="142"/>
      <c r="AG21" s="142"/>
      <c r="AH21" s="29"/>
    </row>
    <row r="22" spans="2:34" ht="45" customHeight="1" outlineLevel="1" x14ac:dyDescent="0.25">
      <c r="B22" s="11"/>
      <c r="C22" s="167"/>
      <c r="D22" s="56"/>
      <c r="E22" s="47"/>
      <c r="F22" s="64"/>
      <c r="G22" s="49">
        <v>3</v>
      </c>
      <c r="H22" s="48"/>
      <c r="I22" s="112"/>
      <c r="J22" s="100"/>
      <c r="K22" s="101"/>
      <c r="L22" s="101"/>
      <c r="M22" s="101"/>
      <c r="N22" s="102"/>
      <c r="O22" s="87"/>
      <c r="P22" s="207" t="s">
        <v>47</v>
      </c>
      <c r="Q22" s="208" t="s">
        <v>71</v>
      </c>
      <c r="R22" s="208" t="s">
        <v>56</v>
      </c>
      <c r="S22" s="209" t="s">
        <v>49</v>
      </c>
      <c r="T22" s="128">
        <f>VLOOKUP(P22,Data!$B$4:$C$9,2, FALSE)</f>
        <v>0.1</v>
      </c>
      <c r="U22" s="129">
        <f>VLOOKUP(Q22,Data!$E$4:$F$8,2,FALSE)</f>
        <v>0.15</v>
      </c>
      <c r="V22" s="129">
        <f>VLOOKUP(R22,Data!$H$4:$I$8,2,FALSE)</f>
        <v>0.1</v>
      </c>
      <c r="W22" s="197">
        <f>VLOOKUP(S22,Data!$K$4:$L$7,2,FALSE)</f>
        <v>0.05</v>
      </c>
      <c r="X22" s="133">
        <f>SUM(T22:W22)</f>
        <v>0.39999999999999997</v>
      </c>
      <c r="Y22" s="50"/>
      <c r="Z22" s="57"/>
      <c r="AA22" s="57"/>
      <c r="AB22" s="57"/>
      <c r="AC22" s="80"/>
      <c r="AD22" s="98"/>
      <c r="AE22" s="139"/>
      <c r="AF22" s="142"/>
      <c r="AG22" s="142"/>
      <c r="AH22" s="29"/>
    </row>
    <row r="23" spans="2:34" ht="45" customHeight="1" outlineLevel="1" x14ac:dyDescent="0.25">
      <c r="B23" s="11"/>
      <c r="C23" s="167"/>
      <c r="D23" s="33"/>
      <c r="E23" s="38"/>
      <c r="F23" s="40"/>
      <c r="G23" s="43">
        <v>3</v>
      </c>
      <c r="H23" s="31"/>
      <c r="I23" s="113"/>
      <c r="J23" s="103"/>
      <c r="K23" s="104"/>
      <c r="L23" s="104"/>
      <c r="M23" s="104"/>
      <c r="N23" s="105"/>
      <c r="O23" s="39"/>
      <c r="P23" s="207" t="s">
        <v>47</v>
      </c>
      <c r="Q23" s="208" t="s">
        <v>71</v>
      </c>
      <c r="R23" s="208" t="s">
        <v>72</v>
      </c>
      <c r="S23" s="209" t="s">
        <v>60</v>
      </c>
      <c r="T23" s="128">
        <f>VLOOKUP(P23,Data!$B$4:$C$9,2, FALSE)</f>
        <v>0.1</v>
      </c>
      <c r="U23" s="129">
        <f>VLOOKUP(Q23,Data!$E$4:$F$8,2,FALSE)</f>
        <v>0.15</v>
      </c>
      <c r="V23" s="129">
        <f>VLOOKUP(R23,Data!$H$4:$I$8,2,FALSE)</f>
        <v>0.15</v>
      </c>
      <c r="W23" s="197">
        <f>VLOOKUP(S23,Data!$K$4:$L$7,2,FALSE)</f>
        <v>0</v>
      </c>
      <c r="X23" s="134">
        <f>SUM(T23:W23)</f>
        <v>0.4</v>
      </c>
      <c r="Y23" s="62"/>
      <c r="Z23" s="63"/>
      <c r="AA23" s="63"/>
      <c r="AB23" s="63"/>
      <c r="AC23" s="81"/>
      <c r="AD23" s="98"/>
      <c r="AE23" s="140"/>
      <c r="AF23" s="141"/>
      <c r="AG23" s="141"/>
      <c r="AH23" s="29"/>
    </row>
    <row r="24" spans="2:34" ht="60" customHeight="1" x14ac:dyDescent="0.25">
      <c r="B24" s="11"/>
      <c r="C24" s="168"/>
      <c r="D24" s="183" t="s">
        <v>78</v>
      </c>
      <c r="E24" s="191" t="s">
        <v>65</v>
      </c>
      <c r="F24" s="184" t="s">
        <v>65</v>
      </c>
      <c r="G24" s="151">
        <f>AVERAGE(G25:G28)</f>
        <v>7.5</v>
      </c>
      <c r="H24" s="137" t="str">
        <f>(IF(H25="","",H25&amp;CHAR(10))&amp;(IF(H26="","",H26&amp;CHAR(10))&amp;IF(H27="","",H27&amp;CHAR(10))&amp;IF(H28="","",H28&amp;CHAR(10))))</f>
        <v xml:space="preserve">Security Policy
Security Policy, (Eramba GRC)
Eramba GRC
</v>
      </c>
      <c r="I24" s="186"/>
      <c r="J24" s="176">
        <f>SUM(J25:J28)</f>
        <v>250000</v>
      </c>
      <c r="K24" s="177">
        <f>SUM(K25:K28)</f>
        <v>100000</v>
      </c>
      <c r="L24" s="177">
        <f>SUM(L25:L28)</f>
        <v>100000</v>
      </c>
      <c r="M24" s="177">
        <f>SUM(M25:M28)</f>
        <v>100000</v>
      </c>
      <c r="N24" s="178">
        <f>SUM(N25:N28)</f>
        <v>100000</v>
      </c>
      <c r="O24" s="187" t="s">
        <v>81</v>
      </c>
      <c r="P24" s="204"/>
      <c r="Q24" s="205"/>
      <c r="R24" s="205"/>
      <c r="S24" s="206"/>
      <c r="T24" s="180"/>
      <c r="U24" s="181"/>
      <c r="V24" s="181"/>
      <c r="W24" s="196"/>
      <c r="X24" s="188">
        <f>AVERAGE(X25:X28)</f>
        <v>0.26250000000000007</v>
      </c>
      <c r="Y24" s="152"/>
      <c r="Z24" s="153"/>
      <c r="AA24" s="153"/>
      <c r="AB24" s="153"/>
      <c r="AC24" s="154"/>
      <c r="AD24" s="98"/>
      <c r="AE24" s="137" t="str">
        <f>(IF(AE25="","",AE25&amp;CHAR(10))&amp;(IF(AE26="","",AE26&amp;CHAR(10))&amp;IF(AE27="","",AE27&amp;CHAR(10))&amp;IF(AE28="","",AE28&amp;CHAR(10))))</f>
        <v xml:space="preserve">Review Roles and Responsibilities
Review Information Security Policies and Architecture
GRC Framework Evaluation and Project
HIPAA and PCI Assessment
</v>
      </c>
      <c r="AF24" s="144" t="str">
        <f>(IF(AF25="","",AF25&amp;CHAR(10))&amp;(IF(AF26="","",AF26&amp;CHAR(10))&amp;IF(AF27="","",AF27&amp;CHAR(10))&amp;IF(AF28="","",AF28&amp;CHAR(10))))</f>
        <v xml:space="preserve">Review Roles and Responsibilities
Review Information Security Policies and Architecture
GRC Framework Project Phase 1 and Phase 2
HIPAA and PCI Assessment
</v>
      </c>
      <c r="AG24" s="144" t="str">
        <f>(IF(AG25="","",AG25&amp;CHAR(10))&amp;(IF(AG26="","",AG26&amp;CHAR(10))&amp;IF(AG27="","",AG27&amp;CHAR(10))&amp;IF(AG28="","",AG28&amp;CHAR(10))))</f>
        <v xml:space="preserve">Review Roles and Responsibilities
Review Information Security Policies and Architecture
GRC Framework Project Phase 3 and Phase 4
HIPAA and PCI Assessment
</v>
      </c>
      <c r="AH24" s="29"/>
    </row>
    <row r="25" spans="2:34" ht="45" customHeight="1" outlineLevel="1" x14ac:dyDescent="0.25">
      <c r="B25" s="11"/>
      <c r="C25" s="167"/>
      <c r="D25" s="47"/>
      <c r="E25" s="47"/>
      <c r="F25" s="64"/>
      <c r="G25" s="49">
        <v>8</v>
      </c>
      <c r="H25" s="48" t="s">
        <v>487</v>
      </c>
      <c r="I25" s="112"/>
      <c r="J25" s="100"/>
      <c r="K25" s="101"/>
      <c r="L25" s="101"/>
      <c r="M25" s="101"/>
      <c r="N25" s="102"/>
      <c r="O25" s="87"/>
      <c r="P25" s="207" t="s">
        <v>47</v>
      </c>
      <c r="Q25" s="208" t="s">
        <v>55</v>
      </c>
      <c r="R25" s="208" t="s">
        <v>56</v>
      </c>
      <c r="S25" s="209" t="s">
        <v>60</v>
      </c>
      <c r="T25" s="128">
        <f>VLOOKUP(P25,Data!$B$4:$C$9,2, FALSE)</f>
        <v>0.1</v>
      </c>
      <c r="U25" s="129">
        <f>VLOOKUP(Q25,Data!$E$4:$F$8,2,FALSE)</f>
        <v>0.1</v>
      </c>
      <c r="V25" s="129">
        <f>VLOOKUP(R25,Data!$H$4:$I$8,2,FALSE)</f>
        <v>0.1</v>
      </c>
      <c r="W25" s="197">
        <f>VLOOKUP(S25,Data!$K$4:$L$7,2,FALSE)</f>
        <v>0</v>
      </c>
      <c r="X25" s="133">
        <f>SUM(T25:W25)</f>
        <v>0.30000000000000004</v>
      </c>
      <c r="Y25" s="44"/>
      <c r="Z25" s="45"/>
      <c r="AA25" s="45"/>
      <c r="AB25" s="45"/>
      <c r="AC25" s="46"/>
      <c r="AD25" s="98"/>
      <c r="AE25" s="139" t="s">
        <v>488</v>
      </c>
      <c r="AF25" s="142" t="s">
        <v>488</v>
      </c>
      <c r="AG25" s="142" t="s">
        <v>488</v>
      </c>
      <c r="AH25" s="29"/>
    </row>
    <row r="26" spans="2:34" ht="45" customHeight="1" outlineLevel="1" x14ac:dyDescent="0.25">
      <c r="B26" s="11"/>
      <c r="C26" s="167"/>
      <c r="D26" s="47"/>
      <c r="E26" s="47"/>
      <c r="F26" s="64"/>
      <c r="G26" s="49">
        <v>8</v>
      </c>
      <c r="H26" s="48" t="s">
        <v>489</v>
      </c>
      <c r="I26" s="112"/>
      <c r="J26" s="70">
        <v>250000</v>
      </c>
      <c r="K26" s="69">
        <v>100000</v>
      </c>
      <c r="L26" s="69">
        <v>100000</v>
      </c>
      <c r="M26" s="69">
        <v>100000</v>
      </c>
      <c r="N26" s="71">
        <v>100000</v>
      </c>
      <c r="O26" s="87"/>
      <c r="P26" s="207" t="s">
        <v>47</v>
      </c>
      <c r="Q26" s="208" t="s">
        <v>55</v>
      </c>
      <c r="R26" s="208" t="s">
        <v>56</v>
      </c>
      <c r="S26" s="209" t="s">
        <v>60</v>
      </c>
      <c r="T26" s="128">
        <f>VLOOKUP(P26,Data!$B$4:$C$9,2, FALSE)</f>
        <v>0.1</v>
      </c>
      <c r="U26" s="129">
        <f>VLOOKUP(Q26,Data!$E$4:$F$8,2,FALSE)</f>
        <v>0.1</v>
      </c>
      <c r="V26" s="129">
        <f>VLOOKUP(R26,Data!$H$4:$I$8,2,FALSE)</f>
        <v>0.1</v>
      </c>
      <c r="W26" s="197">
        <f>VLOOKUP(S26,Data!$K$4:$L$7,2,FALSE)</f>
        <v>0</v>
      </c>
      <c r="X26" s="133">
        <f>SUM(T26:W26)</f>
        <v>0.30000000000000004</v>
      </c>
      <c r="Y26" s="44"/>
      <c r="Z26" s="45"/>
      <c r="AA26" s="45"/>
      <c r="AB26" s="45"/>
      <c r="AC26" s="46"/>
      <c r="AD26" s="98"/>
      <c r="AE26" s="139" t="s">
        <v>490</v>
      </c>
      <c r="AF26" s="142" t="s">
        <v>490</v>
      </c>
      <c r="AG26" s="142" t="s">
        <v>490</v>
      </c>
      <c r="AH26" s="29"/>
    </row>
    <row r="27" spans="2:34" ht="45" customHeight="1" outlineLevel="1" x14ac:dyDescent="0.25">
      <c r="B27" s="11"/>
      <c r="C27" s="167"/>
      <c r="D27" s="47"/>
      <c r="E27" s="47"/>
      <c r="F27" s="64"/>
      <c r="G27" s="49">
        <v>9</v>
      </c>
      <c r="H27" s="48" t="s">
        <v>491</v>
      </c>
      <c r="I27" s="112"/>
      <c r="J27" s="100"/>
      <c r="K27" s="101"/>
      <c r="L27" s="101"/>
      <c r="M27" s="101"/>
      <c r="N27" s="102"/>
      <c r="O27" s="87"/>
      <c r="P27" s="207" t="s">
        <v>47</v>
      </c>
      <c r="Q27" s="208" t="s">
        <v>55</v>
      </c>
      <c r="R27" s="208" t="s">
        <v>56</v>
      </c>
      <c r="S27" s="209" t="s">
        <v>60</v>
      </c>
      <c r="T27" s="128">
        <f>VLOOKUP(P27,Data!$B$4:$C$9,2, FALSE)</f>
        <v>0.1</v>
      </c>
      <c r="U27" s="129">
        <f>VLOOKUP(Q27,Data!$E$4:$F$8,2,FALSE)</f>
        <v>0.1</v>
      </c>
      <c r="V27" s="129">
        <f>VLOOKUP(R27,Data!$H$4:$I$8,2,FALSE)</f>
        <v>0.1</v>
      </c>
      <c r="W27" s="197">
        <f>VLOOKUP(S27,Data!$K$4:$L$7,2,FALSE)</f>
        <v>0</v>
      </c>
      <c r="X27" s="133">
        <f>SUM(T27:W27)</f>
        <v>0.30000000000000004</v>
      </c>
      <c r="Y27" s="70"/>
      <c r="Z27" s="69"/>
      <c r="AA27" s="69"/>
      <c r="AB27" s="69"/>
      <c r="AC27" s="82"/>
      <c r="AD27" s="98"/>
      <c r="AE27" s="139" t="s">
        <v>492</v>
      </c>
      <c r="AF27" s="142" t="s">
        <v>493</v>
      </c>
      <c r="AG27" s="142" t="s">
        <v>494</v>
      </c>
      <c r="AH27" s="29"/>
    </row>
    <row r="28" spans="2:34" ht="45" customHeight="1" outlineLevel="1" x14ac:dyDescent="0.25">
      <c r="B28" s="11"/>
      <c r="C28" s="167"/>
      <c r="D28" s="65"/>
      <c r="E28" s="65"/>
      <c r="F28" s="66"/>
      <c r="G28" s="68">
        <v>5</v>
      </c>
      <c r="H28" s="67"/>
      <c r="I28" s="114"/>
      <c r="J28" s="106"/>
      <c r="K28" s="107"/>
      <c r="L28" s="107"/>
      <c r="M28" s="107"/>
      <c r="N28" s="108"/>
      <c r="O28" s="92"/>
      <c r="P28" s="207" t="s">
        <v>47</v>
      </c>
      <c r="Q28" s="208" t="s">
        <v>48</v>
      </c>
      <c r="R28" s="208" t="s">
        <v>60</v>
      </c>
      <c r="S28" s="209" t="s">
        <v>60</v>
      </c>
      <c r="T28" s="128">
        <f>VLOOKUP(P28,Data!$B$4:$C$9,2, FALSE)</f>
        <v>0.1</v>
      </c>
      <c r="U28" s="129">
        <f>VLOOKUP(Q28,Data!$E$4:$F$8,2,FALSE)</f>
        <v>0.05</v>
      </c>
      <c r="V28" s="129">
        <f>VLOOKUP(R28,Data!$H$4:$I$8,2,FALSE)</f>
        <v>0</v>
      </c>
      <c r="W28" s="197">
        <f>VLOOKUP(S28,Data!$K$4:$L$7,2,FALSE)</f>
        <v>0</v>
      </c>
      <c r="X28" s="134">
        <f>SUM(T28:W28)</f>
        <v>0.15000000000000002</v>
      </c>
      <c r="Y28" s="51"/>
      <c r="Z28" s="52"/>
      <c r="AA28" s="52"/>
      <c r="AB28" s="52"/>
      <c r="AC28" s="83"/>
      <c r="AD28" s="98"/>
      <c r="AE28" s="140" t="s">
        <v>496</v>
      </c>
      <c r="AF28" s="141" t="s">
        <v>496</v>
      </c>
      <c r="AG28" s="141" t="s">
        <v>496</v>
      </c>
      <c r="AH28" s="29"/>
    </row>
    <row r="29" spans="2:34" ht="60" customHeight="1" x14ac:dyDescent="0.25">
      <c r="B29" s="11"/>
      <c r="C29" s="167"/>
      <c r="D29" s="171" t="s">
        <v>88</v>
      </c>
      <c r="E29" s="190" t="s">
        <v>89</v>
      </c>
      <c r="F29" s="173" t="s">
        <v>90</v>
      </c>
      <c r="G29" s="151">
        <f>AVERAGE(G30:G35)</f>
        <v>5.5</v>
      </c>
      <c r="H29" s="137" t="str">
        <f>(IF(H30="","",H30&amp;CHAR(10))&amp;(IF(H31="","",H31&amp;CHAR(10))&amp;IF(H32="","",H32&amp;CHAR(10))&amp;IF(H33="","",H33&amp;CHAR(10))&amp;IF(H34="","",H34&amp;CHAR(10))&amp;IF(H35="","",H35)))</f>
        <v>Vulnerability Management, Penetration Testing, Risk Assessments
MS-ISAC Threat Inteligence
Vulnerability Management, Penetration Testing, Risk Assessments
Risk Assessments
Risk Assessments
Risk Assessments</v>
      </c>
      <c r="I29" s="175" t="s">
        <v>497</v>
      </c>
      <c r="J29" s="176">
        <f>SUM(J30:J35)</f>
        <v>0</v>
      </c>
      <c r="K29" s="177">
        <f t="shared" ref="K29:N29" si="3">SUM(K30:K35)</f>
        <v>0</v>
      </c>
      <c r="L29" s="177">
        <f t="shared" si="3"/>
        <v>0</v>
      </c>
      <c r="M29" s="177">
        <f t="shared" si="3"/>
        <v>0</v>
      </c>
      <c r="N29" s="178">
        <f t="shared" si="3"/>
        <v>0</v>
      </c>
      <c r="O29" s="179" t="s">
        <v>93</v>
      </c>
      <c r="P29" s="204"/>
      <c r="Q29" s="205"/>
      <c r="R29" s="205"/>
      <c r="S29" s="206"/>
      <c r="T29" s="180"/>
      <c r="U29" s="181"/>
      <c r="V29" s="181"/>
      <c r="W29" s="196"/>
      <c r="X29" s="182">
        <f>AVERAGE(X30:X35)</f>
        <v>0.35000000000000003</v>
      </c>
      <c r="Y29" s="152"/>
      <c r="Z29" s="153"/>
      <c r="AA29" s="153"/>
      <c r="AB29" s="153"/>
      <c r="AC29" s="154"/>
      <c r="AD29" s="98"/>
      <c r="AE29" s="137" t="str">
        <f>(IF(AE30="","",AE30&amp;CHAR(10))&amp;(IF(AE31="","",AE31&amp;CHAR(10))&amp;IF(AE32="","",AE32&amp;CHAR(10))&amp;IF(AE33="","",AE33&amp;CHAR(10))&amp;IF(AE34="","",AE34&amp;CHAR(10))&amp;IF(AE35="","",AE35)))</f>
        <v>Vulnerability Management  Expansion Project
Expand Threat Intelligence
Cardholder Data Risk Assessments
Risk Assessment Improvements</v>
      </c>
      <c r="AF29" s="144" t="str">
        <f>(IF(AF30="","",AF30&amp;CHAR(10))&amp;(IF(AF31="","",AF31&amp;CHAR(10))&amp;IF(AF32="","",AF32&amp;CHAR(10))&amp;IF(AF33="","",AF33&amp;CHAR(10))&amp;IF(AF34="","",AF34&amp;CHAR(10))&amp;IF(AF35="","",AF35)))</f>
        <v>Evaluate MS-ISAC Threat Intelligence
Cardholder Data Risk Assessments
Risk Assessment Improvements</v>
      </c>
      <c r="AG29" s="144" t="str">
        <f>(IF(AG30="","",AG30&amp;CHAR(10))&amp;(IF(AG31="","",AG31&amp;CHAR(10))&amp;IF(AG32="","",AG32&amp;CHAR(10))&amp;IF(AG33="","",AG33&amp;CHAR(10))&amp;IF(AG34="","",AG34&amp;CHAR(10))&amp;IF(AG35="","",AG35)))</f>
        <v>Cardholder Data Risk Assessments
Risk Assessment Improvements</v>
      </c>
      <c r="AH29" s="29"/>
    </row>
    <row r="30" spans="2:34" ht="45" customHeight="1" outlineLevel="1" x14ac:dyDescent="0.25">
      <c r="B30" s="11"/>
      <c r="C30" s="167"/>
      <c r="D30" s="56"/>
      <c r="E30" s="47"/>
      <c r="F30" s="64"/>
      <c r="G30" s="49">
        <v>8</v>
      </c>
      <c r="H30" s="48" t="s">
        <v>98</v>
      </c>
      <c r="I30" s="112" t="s">
        <v>53</v>
      </c>
      <c r="J30" s="100"/>
      <c r="K30" s="101"/>
      <c r="L30" s="101"/>
      <c r="M30" s="101"/>
      <c r="N30" s="102"/>
      <c r="O30" s="87"/>
      <c r="P30" s="207" t="s">
        <v>85</v>
      </c>
      <c r="Q30" s="208" t="s">
        <v>48</v>
      </c>
      <c r="R30" s="208" t="s">
        <v>48</v>
      </c>
      <c r="S30" s="209" t="s">
        <v>60</v>
      </c>
      <c r="T30" s="128">
        <f>VLOOKUP(P30,Data!$B$4:$C$9,2, FALSE)</f>
        <v>0.2</v>
      </c>
      <c r="U30" s="129">
        <f>VLOOKUP(Q30,Data!$E$4:$F$8,2,FALSE)</f>
        <v>0.05</v>
      </c>
      <c r="V30" s="129">
        <f>VLOOKUP(R30,Data!$H$4:$I$8,2,FALSE)</f>
        <v>0.05</v>
      </c>
      <c r="W30" s="197">
        <f>VLOOKUP(S30,Data!$K$4:$L$7,2,FALSE)</f>
        <v>0</v>
      </c>
      <c r="X30" s="133">
        <f t="shared" ref="X30:X35" si="4">SUM(T30:W30)</f>
        <v>0.3</v>
      </c>
      <c r="Y30" s="44"/>
      <c r="Z30" s="45"/>
      <c r="AA30" s="45"/>
      <c r="AB30" s="45"/>
      <c r="AC30" s="46"/>
      <c r="AD30" s="98"/>
      <c r="AE30" s="139" t="s">
        <v>498</v>
      </c>
      <c r="AF30" s="142"/>
      <c r="AG30" s="142"/>
      <c r="AH30" s="29"/>
    </row>
    <row r="31" spans="2:34" ht="45" customHeight="1" outlineLevel="1" x14ac:dyDescent="0.25">
      <c r="B31" s="11"/>
      <c r="C31" s="167"/>
      <c r="D31" s="56"/>
      <c r="E31" s="47"/>
      <c r="F31" s="64"/>
      <c r="G31" s="49">
        <v>5</v>
      </c>
      <c r="H31" s="48" t="s">
        <v>499</v>
      </c>
      <c r="I31" s="112" t="s">
        <v>53</v>
      </c>
      <c r="J31" s="100"/>
      <c r="K31" s="101"/>
      <c r="L31" s="101"/>
      <c r="M31" s="101"/>
      <c r="N31" s="102"/>
      <c r="O31" s="87"/>
      <c r="P31" s="207" t="s">
        <v>47</v>
      </c>
      <c r="Q31" s="208" t="s">
        <v>55</v>
      </c>
      <c r="R31" s="208" t="s">
        <v>48</v>
      </c>
      <c r="S31" s="209" t="s">
        <v>60</v>
      </c>
      <c r="T31" s="128">
        <f>VLOOKUP(P31,Data!$B$4:$C$9,2, FALSE)</f>
        <v>0.1</v>
      </c>
      <c r="U31" s="129">
        <f>VLOOKUP(Q31,Data!$E$4:$F$8,2,FALSE)</f>
        <v>0.1</v>
      </c>
      <c r="V31" s="129">
        <f>VLOOKUP(R31,Data!$H$4:$I$8,2,FALSE)</f>
        <v>0.05</v>
      </c>
      <c r="W31" s="197">
        <f>VLOOKUP(S31,Data!$K$4:$L$7,2,FALSE)</f>
        <v>0</v>
      </c>
      <c r="X31" s="133">
        <f t="shared" si="4"/>
        <v>0.25</v>
      </c>
      <c r="Y31" s="44"/>
      <c r="Z31" s="45"/>
      <c r="AA31" s="45"/>
      <c r="AB31" s="45"/>
      <c r="AC31" s="46"/>
      <c r="AD31" s="98"/>
      <c r="AE31" s="139" t="s">
        <v>500</v>
      </c>
      <c r="AF31" s="142" t="s">
        <v>501</v>
      </c>
      <c r="AG31" s="142"/>
      <c r="AH31" s="29"/>
    </row>
    <row r="32" spans="2:34" ht="45" customHeight="1" outlineLevel="1" x14ac:dyDescent="0.25">
      <c r="B32" s="11"/>
      <c r="C32" s="167"/>
      <c r="D32" s="56"/>
      <c r="E32" s="47"/>
      <c r="F32" s="64"/>
      <c r="G32" s="49">
        <v>7</v>
      </c>
      <c r="H32" s="48" t="s">
        <v>98</v>
      </c>
      <c r="I32" s="112" t="s">
        <v>497</v>
      </c>
      <c r="J32" s="100"/>
      <c r="K32" s="101"/>
      <c r="L32" s="101"/>
      <c r="M32" s="101"/>
      <c r="N32" s="102"/>
      <c r="O32" s="87"/>
      <c r="P32" s="207" t="s">
        <v>47</v>
      </c>
      <c r="Q32" s="208" t="s">
        <v>55</v>
      </c>
      <c r="R32" s="208" t="s">
        <v>48</v>
      </c>
      <c r="S32" s="209" t="s">
        <v>49</v>
      </c>
      <c r="T32" s="128">
        <f>VLOOKUP(P32,Data!$B$4:$C$9,2, FALSE)</f>
        <v>0.1</v>
      </c>
      <c r="U32" s="129">
        <f>VLOOKUP(Q32,Data!$E$4:$F$8,2,FALSE)</f>
        <v>0.1</v>
      </c>
      <c r="V32" s="129">
        <f>VLOOKUP(R32,Data!$H$4:$I$8,2,FALSE)</f>
        <v>0.05</v>
      </c>
      <c r="W32" s="197">
        <f>VLOOKUP(S32,Data!$K$4:$L$7,2,FALSE)</f>
        <v>0.05</v>
      </c>
      <c r="X32" s="133">
        <f t="shared" si="4"/>
        <v>0.3</v>
      </c>
      <c r="Y32" s="44"/>
      <c r="Z32" s="45"/>
      <c r="AA32" s="45"/>
      <c r="AB32" s="45"/>
      <c r="AC32" s="46"/>
      <c r="AD32" s="98"/>
      <c r="AE32" s="139"/>
      <c r="AF32" s="142"/>
      <c r="AG32" s="142"/>
      <c r="AH32" s="29"/>
    </row>
    <row r="33" spans="2:34" ht="45" customHeight="1" outlineLevel="1" x14ac:dyDescent="0.25">
      <c r="B33" s="11"/>
      <c r="C33" s="167"/>
      <c r="D33" s="56"/>
      <c r="E33" s="47"/>
      <c r="F33" s="64"/>
      <c r="G33" s="49">
        <v>5</v>
      </c>
      <c r="H33" s="48" t="s">
        <v>89</v>
      </c>
      <c r="I33" s="112"/>
      <c r="J33" s="100"/>
      <c r="K33" s="101"/>
      <c r="L33" s="101"/>
      <c r="M33" s="101"/>
      <c r="N33" s="102"/>
      <c r="O33" s="87"/>
      <c r="P33" s="207" t="s">
        <v>47</v>
      </c>
      <c r="Q33" s="208" t="s">
        <v>71</v>
      </c>
      <c r="R33" s="208" t="s">
        <v>48</v>
      </c>
      <c r="S33" s="209" t="s">
        <v>60</v>
      </c>
      <c r="T33" s="128">
        <f>VLOOKUP(P33,Data!$B$4:$C$9,2, FALSE)</f>
        <v>0.1</v>
      </c>
      <c r="U33" s="129">
        <f>VLOOKUP(Q33,Data!$E$4:$F$8,2,FALSE)</f>
        <v>0.15</v>
      </c>
      <c r="V33" s="129">
        <f>VLOOKUP(R33,Data!$H$4:$I$8,2,FALSE)</f>
        <v>0.05</v>
      </c>
      <c r="W33" s="197">
        <f>VLOOKUP(S33,Data!$K$4:$L$7,2,FALSE)</f>
        <v>0</v>
      </c>
      <c r="X33" s="133">
        <f t="shared" si="4"/>
        <v>0.3</v>
      </c>
      <c r="Y33" s="44"/>
      <c r="Z33" s="45"/>
      <c r="AA33" s="45"/>
      <c r="AB33" s="45"/>
      <c r="AC33" s="46"/>
      <c r="AD33" s="98"/>
      <c r="AE33" s="139" t="s">
        <v>502</v>
      </c>
      <c r="AF33" s="142" t="s">
        <v>502</v>
      </c>
      <c r="AG33" s="142" t="s">
        <v>502</v>
      </c>
      <c r="AH33" s="29"/>
    </row>
    <row r="34" spans="2:34" ht="45" customHeight="1" outlineLevel="1" x14ac:dyDescent="0.25">
      <c r="B34" s="11"/>
      <c r="C34" s="167"/>
      <c r="D34" s="56"/>
      <c r="E34" s="47"/>
      <c r="F34" s="64"/>
      <c r="G34" s="49">
        <v>5</v>
      </c>
      <c r="H34" s="48" t="s">
        <v>89</v>
      </c>
      <c r="I34" s="112"/>
      <c r="J34" s="100"/>
      <c r="K34" s="101"/>
      <c r="L34" s="101"/>
      <c r="M34" s="101"/>
      <c r="N34" s="102"/>
      <c r="O34" s="87"/>
      <c r="P34" s="207" t="s">
        <v>85</v>
      </c>
      <c r="Q34" s="208" t="s">
        <v>74</v>
      </c>
      <c r="R34" s="208" t="s">
        <v>48</v>
      </c>
      <c r="S34" s="209" t="s">
        <v>60</v>
      </c>
      <c r="T34" s="128">
        <f>VLOOKUP(P34,Data!$B$4:$C$9,2, FALSE)</f>
        <v>0.2</v>
      </c>
      <c r="U34" s="129">
        <f>VLOOKUP(Q34,Data!$E$4:$F$8,2,FALSE)</f>
        <v>0.2</v>
      </c>
      <c r="V34" s="129">
        <f>VLOOKUP(R34,Data!$H$4:$I$8,2,FALSE)</f>
        <v>0.05</v>
      </c>
      <c r="W34" s="197">
        <f>VLOOKUP(S34,Data!$K$4:$L$7,2,FALSE)</f>
        <v>0</v>
      </c>
      <c r="X34" s="133">
        <f t="shared" si="4"/>
        <v>0.45</v>
      </c>
      <c r="Y34" s="44"/>
      <c r="Z34" s="45"/>
      <c r="AA34" s="45"/>
      <c r="AB34" s="45"/>
      <c r="AC34" s="46"/>
      <c r="AD34" s="98"/>
      <c r="AE34" s="139"/>
      <c r="AF34" s="142"/>
      <c r="AG34" s="142"/>
      <c r="AH34" s="29"/>
    </row>
    <row r="35" spans="2:34" ht="45" customHeight="1" outlineLevel="1" x14ac:dyDescent="0.25">
      <c r="B35" s="11"/>
      <c r="C35" s="167"/>
      <c r="D35" s="33"/>
      <c r="E35" s="38"/>
      <c r="F35" s="40"/>
      <c r="G35" s="49">
        <v>3</v>
      </c>
      <c r="H35" s="31" t="s">
        <v>89</v>
      </c>
      <c r="I35" s="113"/>
      <c r="J35" s="103"/>
      <c r="K35" s="104"/>
      <c r="L35" s="104"/>
      <c r="M35" s="104"/>
      <c r="N35" s="105"/>
      <c r="O35" s="39"/>
      <c r="P35" s="207" t="s">
        <v>47</v>
      </c>
      <c r="Q35" s="208" t="s">
        <v>55</v>
      </c>
      <c r="R35" s="208" t="s">
        <v>296</v>
      </c>
      <c r="S35" s="209" t="s">
        <v>133</v>
      </c>
      <c r="T35" s="128">
        <f>VLOOKUP(P35,Data!$B$4:$C$9,2, FALSE)</f>
        <v>0.1</v>
      </c>
      <c r="U35" s="129">
        <f>VLOOKUP(Q35,Data!$E$4:$F$8,2,FALSE)</f>
        <v>0.1</v>
      </c>
      <c r="V35" s="129">
        <f>VLOOKUP(R35,Data!$H$4:$I$8,2,FALSE)</f>
        <v>0.2</v>
      </c>
      <c r="W35" s="197">
        <f>VLOOKUP(S35,Data!$K$4:$L$7,2,FALSE)</f>
        <v>0.1</v>
      </c>
      <c r="X35" s="134">
        <f t="shared" si="4"/>
        <v>0.5</v>
      </c>
      <c r="Y35" s="54"/>
      <c r="Z35" s="55"/>
      <c r="AA35" s="55"/>
      <c r="AB35" s="55"/>
      <c r="AC35" s="79"/>
      <c r="AD35" s="98"/>
      <c r="AE35" s="140" t="s">
        <v>503</v>
      </c>
      <c r="AF35" s="141" t="s">
        <v>503</v>
      </c>
      <c r="AG35" s="141" t="s">
        <v>503</v>
      </c>
      <c r="AH35" s="29"/>
    </row>
    <row r="36" spans="2:34" ht="60" customHeight="1" x14ac:dyDescent="0.25">
      <c r="B36" s="11"/>
      <c r="C36" s="167"/>
      <c r="D36" s="183" t="s">
        <v>102</v>
      </c>
      <c r="E36" s="191" t="s">
        <v>103</v>
      </c>
      <c r="F36" s="184" t="s">
        <v>103</v>
      </c>
      <c r="G36" s="151">
        <f>AVERAGE(G37:G39)</f>
        <v>7.333333333333333</v>
      </c>
      <c r="H36" s="137" t="str">
        <f>(IF(H37="","",H37&amp;CHAR(10))&amp;(IF(H38="","",H38&amp;CHAR(10))&amp;IF(H39="","",H39)))</f>
        <v/>
      </c>
      <c r="I36" s="186"/>
      <c r="J36" s="176">
        <f>SUM(J37:J39)</f>
        <v>0</v>
      </c>
      <c r="K36" s="177">
        <f t="shared" ref="K36:N36" si="5">SUM(K37:K39)</f>
        <v>0</v>
      </c>
      <c r="L36" s="177">
        <f t="shared" si="5"/>
        <v>0</v>
      </c>
      <c r="M36" s="177">
        <f t="shared" si="5"/>
        <v>0</v>
      </c>
      <c r="N36" s="178">
        <f t="shared" si="5"/>
        <v>0</v>
      </c>
      <c r="O36" s="187" t="s">
        <v>93</v>
      </c>
      <c r="P36" s="204"/>
      <c r="Q36" s="205"/>
      <c r="R36" s="205"/>
      <c r="S36" s="206"/>
      <c r="T36" s="180"/>
      <c r="U36" s="181"/>
      <c r="V36" s="181"/>
      <c r="W36" s="196"/>
      <c r="X36" s="182">
        <f>AVERAGE(X37:X39)</f>
        <v>0.15</v>
      </c>
      <c r="Y36" s="152"/>
      <c r="Z36" s="153"/>
      <c r="AA36" s="153"/>
      <c r="AB36" s="153"/>
      <c r="AC36" s="154"/>
      <c r="AD36" s="98"/>
      <c r="AE36" s="137" t="str">
        <f>(IF(AE37="","",AE37&amp;CHAR(10))&amp;(IF(AE38="","",AE38&amp;CHAR(10))&amp;IF(AE39="","",AE39)))</f>
        <v xml:space="preserve">Review Risk Process
Review Tolerance
</v>
      </c>
      <c r="AF36" s="144" t="str">
        <f>(IF(AF37="","",AF37&amp;CHAR(10))&amp;(IF(AF38="","",AF38&amp;CHAR(10))&amp;IF(AF39="","",AF39)))</f>
        <v xml:space="preserve">Review Risk Process
Review Tolerance
</v>
      </c>
      <c r="AG36" s="144" t="str">
        <f>(IF(AG37="","",AG37&amp;CHAR(10))&amp;(IF(AG38="","",AG38&amp;CHAR(10))&amp;IF(AG39="","",AG39)))</f>
        <v xml:space="preserve">Review Risk Process
Review Tolerance
</v>
      </c>
      <c r="AH36" s="29"/>
    </row>
    <row r="37" spans="2:34" ht="45" customHeight="1" outlineLevel="1" x14ac:dyDescent="0.25">
      <c r="B37" s="11"/>
      <c r="C37" s="167"/>
      <c r="D37" s="47"/>
      <c r="E37" s="47"/>
      <c r="F37" s="64"/>
      <c r="G37" s="49">
        <v>8</v>
      </c>
      <c r="H37" s="48"/>
      <c r="I37" s="112"/>
      <c r="J37" s="100"/>
      <c r="K37" s="101"/>
      <c r="L37" s="101"/>
      <c r="M37" s="101"/>
      <c r="N37" s="102"/>
      <c r="O37" s="87"/>
      <c r="P37" s="207" t="s">
        <v>85</v>
      </c>
      <c r="Q37" s="208" t="s">
        <v>60</v>
      </c>
      <c r="R37" s="208" t="s">
        <v>48</v>
      </c>
      <c r="S37" s="209" t="s">
        <v>60</v>
      </c>
      <c r="T37" s="128">
        <f>VLOOKUP(P37,Data!$B$4:$C$9,2, FALSE)</f>
        <v>0.2</v>
      </c>
      <c r="U37" s="129">
        <f>VLOOKUP(Q37,Data!$E$4:$F$8,2,FALSE)</f>
        <v>0</v>
      </c>
      <c r="V37" s="129">
        <f>VLOOKUP(R37,Data!$H$4:$I$8,2,FALSE)</f>
        <v>0.05</v>
      </c>
      <c r="W37" s="197">
        <f>VLOOKUP(S37,Data!$K$4:$L$7,2,FALSE)</f>
        <v>0</v>
      </c>
      <c r="X37" s="133">
        <f>SUM(T37:W37)</f>
        <v>0.25</v>
      </c>
      <c r="Y37" s="44"/>
      <c r="Z37" s="45"/>
      <c r="AA37" s="45"/>
      <c r="AB37" s="45"/>
      <c r="AC37" s="46"/>
      <c r="AD37" s="98"/>
      <c r="AE37" s="139" t="s">
        <v>504</v>
      </c>
      <c r="AF37" s="142" t="s">
        <v>504</v>
      </c>
      <c r="AG37" s="142" t="s">
        <v>504</v>
      </c>
      <c r="AH37" s="29"/>
    </row>
    <row r="38" spans="2:34" ht="45" customHeight="1" outlineLevel="1" x14ac:dyDescent="0.25">
      <c r="B38" s="11"/>
      <c r="C38" s="167"/>
      <c r="D38" s="47"/>
      <c r="E38" s="47"/>
      <c r="F38" s="64"/>
      <c r="G38" s="49">
        <v>8</v>
      </c>
      <c r="H38" s="48"/>
      <c r="I38" s="112"/>
      <c r="J38" s="100"/>
      <c r="K38" s="101"/>
      <c r="L38" s="101"/>
      <c r="M38" s="101"/>
      <c r="N38" s="102"/>
      <c r="O38" s="87"/>
      <c r="P38" s="207" t="s">
        <v>47</v>
      </c>
      <c r="Q38" s="208" t="s">
        <v>60</v>
      </c>
      <c r="R38" s="208" t="s">
        <v>60</v>
      </c>
      <c r="S38" s="209" t="s">
        <v>60</v>
      </c>
      <c r="T38" s="128">
        <f>VLOOKUP(P38,Data!$B$4:$C$9,2, FALSE)</f>
        <v>0.1</v>
      </c>
      <c r="U38" s="129">
        <f>VLOOKUP(Q38,Data!$E$4:$F$8,2,FALSE)</f>
        <v>0</v>
      </c>
      <c r="V38" s="129">
        <f>VLOOKUP(R38,Data!$H$4:$I$8,2,FALSE)</f>
        <v>0</v>
      </c>
      <c r="W38" s="197">
        <f>VLOOKUP(S38,Data!$K$4:$L$7,2,FALSE)</f>
        <v>0</v>
      </c>
      <c r="X38" s="133">
        <f>SUM(T38:W38)</f>
        <v>0.1</v>
      </c>
      <c r="Y38" s="44"/>
      <c r="Z38" s="45"/>
      <c r="AA38" s="45"/>
      <c r="AB38" s="45"/>
      <c r="AC38" s="46"/>
      <c r="AD38" s="98"/>
      <c r="AE38" s="139" t="s">
        <v>505</v>
      </c>
      <c r="AF38" s="142" t="s">
        <v>505</v>
      </c>
      <c r="AG38" s="142" t="s">
        <v>505</v>
      </c>
      <c r="AH38" s="29"/>
    </row>
    <row r="39" spans="2:34" ht="45" customHeight="1" outlineLevel="1" x14ac:dyDescent="0.25">
      <c r="B39" s="11"/>
      <c r="C39" s="169"/>
      <c r="D39" s="65"/>
      <c r="E39" s="65"/>
      <c r="F39" s="66"/>
      <c r="G39" s="49">
        <v>6</v>
      </c>
      <c r="H39" s="67"/>
      <c r="I39" s="114"/>
      <c r="J39" s="106"/>
      <c r="K39" s="107"/>
      <c r="L39" s="107"/>
      <c r="M39" s="107"/>
      <c r="N39" s="108"/>
      <c r="O39" s="92"/>
      <c r="P39" s="207" t="s">
        <v>47</v>
      </c>
      <c r="Q39" s="208" t="s">
        <v>60</v>
      </c>
      <c r="R39" s="208" t="s">
        <v>60</v>
      </c>
      <c r="S39" s="209" t="s">
        <v>60</v>
      </c>
      <c r="T39" s="128">
        <f>VLOOKUP(P39,Data!$B$4:$C$9,2, FALSE)</f>
        <v>0.1</v>
      </c>
      <c r="U39" s="129">
        <f>VLOOKUP(Q39,Data!$E$4:$F$8,2,FALSE)</f>
        <v>0</v>
      </c>
      <c r="V39" s="129">
        <f>VLOOKUP(R39,Data!$H$4:$I$8,2,FALSE)</f>
        <v>0</v>
      </c>
      <c r="W39" s="197">
        <f>VLOOKUP(S39,Data!$K$4:$L$7,2,FALSE)</f>
        <v>0</v>
      </c>
      <c r="X39" s="134">
        <f>SUM(T39:W39)</f>
        <v>0.1</v>
      </c>
      <c r="Y39" s="72"/>
      <c r="Z39" s="73"/>
      <c r="AA39" s="73"/>
      <c r="AB39" s="73"/>
      <c r="AC39" s="84"/>
      <c r="AD39" s="98"/>
      <c r="AE39" s="140"/>
      <c r="AF39" s="141"/>
      <c r="AG39" s="141"/>
      <c r="AH39" s="29"/>
    </row>
    <row r="40" spans="2:34" ht="60" customHeight="1" x14ac:dyDescent="0.25">
      <c r="B40" s="11"/>
      <c r="C40" s="167"/>
      <c r="D40" s="183" t="s">
        <v>108</v>
      </c>
      <c r="E40" s="268" t="s">
        <v>109</v>
      </c>
      <c r="F40" s="184" t="s">
        <v>109</v>
      </c>
      <c r="G40" s="151">
        <f>AVERAGE(G41:G45)</f>
        <v>7.6</v>
      </c>
      <c r="H40" s="137" t="str">
        <f>(IF(H41="","",H41&amp;CHAR(10))&amp;(IF(H44="","",H44&amp;CHAR(10))&amp;IF(H45="","",H45)))</f>
        <v/>
      </c>
      <c r="I40" s="186"/>
      <c r="J40" s="176">
        <f>SUM(J41:J45)</f>
        <v>0</v>
      </c>
      <c r="K40" s="177">
        <f t="shared" ref="K40:N40" si="6">SUM(K41:K45)</f>
        <v>0</v>
      </c>
      <c r="L40" s="177">
        <f t="shared" si="6"/>
        <v>0</v>
      </c>
      <c r="M40" s="177">
        <f t="shared" si="6"/>
        <v>0</v>
      </c>
      <c r="N40" s="178">
        <f t="shared" si="6"/>
        <v>0</v>
      </c>
      <c r="O40" s="187" t="s">
        <v>506</v>
      </c>
      <c r="P40" s="204"/>
      <c r="Q40" s="205"/>
      <c r="R40" s="205"/>
      <c r="S40" s="206"/>
      <c r="T40" s="180"/>
      <c r="U40" s="181"/>
      <c r="V40" s="181"/>
      <c r="W40" s="196"/>
      <c r="X40" s="182">
        <f>AVERAGE(X41:X45)</f>
        <v>0.26</v>
      </c>
      <c r="Y40" s="152"/>
      <c r="Z40" s="153"/>
      <c r="AA40" s="153"/>
      <c r="AB40" s="153"/>
      <c r="AC40" s="154"/>
      <c r="AD40" s="98"/>
      <c r="AE40" s="137" t="str">
        <f>(IF(AE41="","",AE41&amp;CHAR(10))&amp;(IF(AE44="","",AE44&amp;CHAR(10))&amp;IF(AE45="","",AE45)))</f>
        <v xml:space="preserve">Review Supply Chain Process
Review Vendors
</v>
      </c>
      <c r="AF40" s="144" t="str">
        <f>(IF(AF41="","",AF41&amp;CHAR(10))&amp;(IF(AF44="","",AF44&amp;CHAR(10))&amp;IF(AF45="","",AF45)))</f>
        <v xml:space="preserve">Review Supply Chain Process
Review Vendors
</v>
      </c>
      <c r="AG40" s="144" t="str">
        <f>(IF(AG41="","",AG41&amp;CHAR(10))&amp;(IF(AG44="","",AG44&amp;CHAR(10))&amp;IF(AG45="","",AG45)))</f>
        <v xml:space="preserve">Review Supply Chain Process
Review Vendors
</v>
      </c>
      <c r="AH40" s="29"/>
    </row>
    <row r="41" spans="2:34" ht="45" customHeight="1" outlineLevel="1" x14ac:dyDescent="0.25">
      <c r="B41" s="11"/>
      <c r="C41" s="167"/>
      <c r="D41" s="47"/>
      <c r="E41" s="47"/>
      <c r="F41" s="64"/>
      <c r="G41" s="49">
        <v>8</v>
      </c>
      <c r="H41" s="48"/>
      <c r="I41" s="112"/>
      <c r="J41" s="100"/>
      <c r="K41" s="101"/>
      <c r="L41" s="101"/>
      <c r="M41" s="101"/>
      <c r="N41" s="102"/>
      <c r="O41" s="87"/>
      <c r="P41" s="207" t="s">
        <v>85</v>
      </c>
      <c r="Q41" s="208" t="s">
        <v>60</v>
      </c>
      <c r="R41" s="208" t="s">
        <v>48</v>
      </c>
      <c r="S41" s="209" t="s">
        <v>60</v>
      </c>
      <c r="T41" s="128">
        <f>VLOOKUP(P41,Data!$B$4:$C$9,2, FALSE)</f>
        <v>0.2</v>
      </c>
      <c r="U41" s="129">
        <f>VLOOKUP(Q41,Data!$E$4:$F$8,2,FALSE)</f>
        <v>0</v>
      </c>
      <c r="V41" s="129">
        <f>VLOOKUP(R41,Data!$H$4:$I$8,2,FALSE)</f>
        <v>0.05</v>
      </c>
      <c r="W41" s="197">
        <f>VLOOKUP(S41,Data!$K$4:$L$7,2,FALSE)</f>
        <v>0</v>
      </c>
      <c r="X41" s="133">
        <f>SUM(T41:W41)</f>
        <v>0.25</v>
      </c>
      <c r="Y41" s="44"/>
      <c r="Z41" s="45"/>
      <c r="AA41" s="45"/>
      <c r="AB41" s="45"/>
      <c r="AC41" s="46"/>
      <c r="AD41" s="98"/>
      <c r="AE41" s="292" t="s">
        <v>507</v>
      </c>
      <c r="AF41" s="293" t="s">
        <v>507</v>
      </c>
      <c r="AG41" s="295" t="s">
        <v>507</v>
      </c>
      <c r="AH41" s="29"/>
    </row>
    <row r="42" spans="2:34" ht="45" customHeight="1" outlineLevel="1" x14ac:dyDescent="0.25">
      <c r="B42" s="11"/>
      <c r="C42" s="167"/>
      <c r="D42" s="47"/>
      <c r="E42" s="47"/>
      <c r="F42" s="64"/>
      <c r="G42" s="49">
        <v>8</v>
      </c>
      <c r="H42" s="48"/>
      <c r="I42" s="112"/>
      <c r="J42" s="100"/>
      <c r="K42" s="101"/>
      <c r="L42" s="101"/>
      <c r="M42" s="101"/>
      <c r="N42" s="102"/>
      <c r="O42" s="87"/>
      <c r="P42" s="207" t="s">
        <v>85</v>
      </c>
      <c r="Q42" s="208" t="s">
        <v>74</v>
      </c>
      <c r="R42" s="208" t="s">
        <v>72</v>
      </c>
      <c r="S42" s="209" t="s">
        <v>60</v>
      </c>
      <c r="T42" s="128">
        <f>VLOOKUP(P42,Data!$B$4:$C$9,2, FALSE)</f>
        <v>0.2</v>
      </c>
      <c r="U42" s="129">
        <f>VLOOKUP(Q42,Data!$E$4:$F$8,2,FALSE)</f>
        <v>0.2</v>
      </c>
      <c r="V42" s="129">
        <f>VLOOKUP(R42,Data!$H$4:$I$8,2,FALSE)</f>
        <v>0.15</v>
      </c>
      <c r="W42" s="197">
        <f>VLOOKUP(S42,Data!$K$4:$L$7,2,FALSE)</f>
        <v>0</v>
      </c>
      <c r="X42" s="133">
        <f>SUM(T42:W42)</f>
        <v>0.55000000000000004</v>
      </c>
      <c r="Y42" s="44"/>
      <c r="Z42" s="45"/>
      <c r="AA42" s="45"/>
      <c r="AB42" s="45"/>
      <c r="AC42" s="46"/>
      <c r="AD42" s="98"/>
      <c r="AE42" s="292" t="s">
        <v>508</v>
      </c>
      <c r="AF42" s="293" t="s">
        <v>508</v>
      </c>
      <c r="AG42" s="295" t="s">
        <v>508</v>
      </c>
      <c r="AH42" s="29"/>
    </row>
    <row r="43" spans="2:34" ht="45" customHeight="1" outlineLevel="1" x14ac:dyDescent="0.25">
      <c r="B43" s="11"/>
      <c r="C43" s="167"/>
      <c r="D43" s="47"/>
      <c r="E43" s="47"/>
      <c r="F43" s="64"/>
      <c r="G43" s="49">
        <v>8</v>
      </c>
      <c r="H43" s="48"/>
      <c r="I43" s="112"/>
      <c r="J43" s="100"/>
      <c r="K43" s="101"/>
      <c r="L43" s="101"/>
      <c r="M43" s="101"/>
      <c r="N43" s="102"/>
      <c r="O43" s="87"/>
      <c r="P43" s="207" t="s">
        <v>47</v>
      </c>
      <c r="Q43" s="208" t="s">
        <v>60</v>
      </c>
      <c r="R43" s="208" t="s">
        <v>60</v>
      </c>
      <c r="S43" s="209" t="s">
        <v>60</v>
      </c>
      <c r="T43" s="128">
        <f>VLOOKUP(P43,Data!$B$4:$C$9,2, FALSE)</f>
        <v>0.1</v>
      </c>
      <c r="U43" s="129">
        <f>VLOOKUP(Q43,Data!$E$4:$F$8,2,FALSE)</f>
        <v>0</v>
      </c>
      <c r="V43" s="129">
        <f>VLOOKUP(R43,Data!$H$4:$I$8,2,FALSE)</f>
        <v>0</v>
      </c>
      <c r="W43" s="197">
        <f>VLOOKUP(S43,Data!$K$4:$L$7,2,FALSE)</f>
        <v>0</v>
      </c>
      <c r="X43" s="133">
        <f>SUM(T43:W43)</f>
        <v>0.1</v>
      </c>
      <c r="Y43" s="44"/>
      <c r="Z43" s="45"/>
      <c r="AA43" s="45"/>
      <c r="AB43" s="45"/>
      <c r="AC43" s="46"/>
      <c r="AD43" s="98"/>
      <c r="AE43" s="292" t="s">
        <v>508</v>
      </c>
      <c r="AF43" s="293" t="s">
        <v>508</v>
      </c>
      <c r="AG43" s="295" t="s">
        <v>508</v>
      </c>
      <c r="AH43" s="29"/>
    </row>
    <row r="44" spans="2:34" ht="45" customHeight="1" outlineLevel="1" x14ac:dyDescent="0.25">
      <c r="B44" s="11"/>
      <c r="C44" s="167"/>
      <c r="D44" s="47"/>
      <c r="E44" s="47"/>
      <c r="F44" s="64"/>
      <c r="G44" s="49">
        <v>8</v>
      </c>
      <c r="H44" s="48"/>
      <c r="I44" s="112"/>
      <c r="J44" s="100"/>
      <c r="K44" s="101"/>
      <c r="L44" s="101"/>
      <c r="M44" s="101"/>
      <c r="N44" s="102"/>
      <c r="O44" s="87"/>
      <c r="P44" s="207" t="s">
        <v>47</v>
      </c>
      <c r="Q44" s="208" t="s">
        <v>60</v>
      </c>
      <c r="R44" s="208" t="s">
        <v>60</v>
      </c>
      <c r="S44" s="209" t="s">
        <v>60</v>
      </c>
      <c r="T44" s="128">
        <f>VLOOKUP(P44,Data!$B$4:$C$9,2, FALSE)</f>
        <v>0.1</v>
      </c>
      <c r="U44" s="129">
        <f>VLOOKUP(Q44,Data!$E$4:$F$8,2,FALSE)</f>
        <v>0</v>
      </c>
      <c r="V44" s="129">
        <f>VLOOKUP(R44,Data!$H$4:$I$8,2,FALSE)</f>
        <v>0</v>
      </c>
      <c r="W44" s="197">
        <f>VLOOKUP(S44,Data!$K$4:$L$7,2,FALSE)</f>
        <v>0</v>
      </c>
      <c r="X44" s="133">
        <f>SUM(T44:W44)</f>
        <v>0.1</v>
      </c>
      <c r="Y44" s="44"/>
      <c r="Z44" s="45"/>
      <c r="AA44" s="45"/>
      <c r="AB44" s="45"/>
      <c r="AC44" s="46"/>
      <c r="AD44" s="98"/>
      <c r="AE44" s="292" t="s">
        <v>508</v>
      </c>
      <c r="AF44" s="293" t="s">
        <v>508</v>
      </c>
      <c r="AG44" s="295" t="s">
        <v>508</v>
      </c>
      <c r="AH44" s="29"/>
    </row>
    <row r="45" spans="2:34" ht="45" customHeight="1" outlineLevel="1" x14ac:dyDescent="0.25">
      <c r="B45" s="11"/>
      <c r="C45" s="169"/>
      <c r="D45" s="65"/>
      <c r="E45" s="65"/>
      <c r="F45" s="66"/>
      <c r="G45" s="49">
        <v>6</v>
      </c>
      <c r="H45" s="67"/>
      <c r="I45" s="114"/>
      <c r="J45" s="106"/>
      <c r="K45" s="107"/>
      <c r="L45" s="107"/>
      <c r="M45" s="107"/>
      <c r="N45" s="108"/>
      <c r="O45" s="92"/>
      <c r="P45" s="207" t="s">
        <v>85</v>
      </c>
      <c r="Q45" s="208" t="s">
        <v>48</v>
      </c>
      <c r="R45" s="208" t="s">
        <v>48</v>
      </c>
      <c r="S45" s="209" t="s">
        <v>60</v>
      </c>
      <c r="T45" s="128">
        <f>VLOOKUP(P45,Data!$B$4:$C$9,2, FALSE)</f>
        <v>0.2</v>
      </c>
      <c r="U45" s="129">
        <f>VLOOKUP(Q45,Data!$E$4:$F$8,2,FALSE)</f>
        <v>0.05</v>
      </c>
      <c r="V45" s="129">
        <f>VLOOKUP(R45,Data!$H$4:$I$8,2,FALSE)</f>
        <v>0.05</v>
      </c>
      <c r="W45" s="197">
        <f>VLOOKUP(S45,Data!$K$4:$L$7,2,FALSE)</f>
        <v>0</v>
      </c>
      <c r="X45" s="134">
        <f>SUM(T45:W45)</f>
        <v>0.3</v>
      </c>
      <c r="Y45" s="72"/>
      <c r="Z45" s="73"/>
      <c r="AA45" s="73"/>
      <c r="AB45" s="73"/>
      <c r="AC45" s="84"/>
      <c r="AD45" s="98"/>
      <c r="AE45" s="140"/>
      <c r="AF45" s="141"/>
      <c r="AG45" s="141"/>
      <c r="AH45" s="29"/>
    </row>
    <row r="46" spans="2:34" ht="60" customHeight="1" x14ac:dyDescent="0.25">
      <c r="B46" s="11"/>
      <c r="C46" s="166"/>
      <c r="D46" s="171" t="s">
        <v>117</v>
      </c>
      <c r="E46" s="172"/>
      <c r="F46" s="173" t="s">
        <v>118</v>
      </c>
      <c r="G46" s="151">
        <f>AVERAGE(G47:G51)</f>
        <v>8.1999999999999993</v>
      </c>
      <c r="H46" s="150" t="str">
        <f>(IF(H47="","",H47&amp;CHAR(10))&amp;(IF(H48="","",H48&amp;CHAR(10))&amp;IF(H49="","",H49&amp;CHAR(10))&amp;IF(H50="","",H50&amp;CHAR(10))&amp;IF(H51="","",H51)))</f>
        <v>Active Directory, ADFS, (IAM)
(VPN), (IAM), (MDM)
(PAM), (NAC)
Firewall, Web Filter, (NAC)</v>
      </c>
      <c r="I46" s="175" t="s">
        <v>509</v>
      </c>
      <c r="J46" s="176">
        <f>SUM(J47:J51)</f>
        <v>520000</v>
      </c>
      <c r="K46" s="177">
        <f>SUM(K47:K51)</f>
        <v>10000</v>
      </c>
      <c r="L46" s="177">
        <f>SUM(L47:L51)</f>
        <v>0</v>
      </c>
      <c r="M46" s="177">
        <f>SUM(M47:M51)</f>
        <v>20000</v>
      </c>
      <c r="N46" s="178">
        <f>SUM(N47:N51)</f>
        <v>0</v>
      </c>
      <c r="O46" s="179" t="s">
        <v>121</v>
      </c>
      <c r="P46" s="204"/>
      <c r="Q46" s="205"/>
      <c r="R46" s="205"/>
      <c r="S46" s="206"/>
      <c r="T46" s="180"/>
      <c r="U46" s="181"/>
      <c r="V46" s="181"/>
      <c r="W46" s="196"/>
      <c r="X46" s="182">
        <f>AVERAGE(X47:X51)</f>
        <v>0.18000000000000002</v>
      </c>
      <c r="Y46" s="158"/>
      <c r="Z46" s="159"/>
      <c r="AA46" s="159"/>
      <c r="AB46" s="159"/>
      <c r="AC46" s="162"/>
      <c r="AD46" s="98"/>
      <c r="AE46" s="150" t="str">
        <f>(IF(AE47="","",AE47&amp;CHAR(10))&amp;(IF(AE48="","",AE48&amp;CHAR(10))&amp;IF(AE49="","",AE49&amp;CHAR(10))&amp;IF(AE50="","",AE50&amp;CHAR(10))&amp;IF(AE51="","",AE51)))</f>
        <v>Identity Access Management Evaluation
Remote Access Expansion
Review Active Directory
Web Content Filter Project</v>
      </c>
      <c r="AF46" s="144" t="str">
        <f>(IF(AF47="","",AF47&amp;CHAR(10))&amp;(IF(AF48="","",AF48&amp;CHAR(10))&amp;IF(AF49="","",AF49&amp;CHAR(10))&amp;IF(AF50="","",AF50&amp;CHAR(10))&amp;IF(AF51="","",AF51)))</f>
        <v xml:space="preserve">Privleged Access Management Eval
Network Access Control Evaluation
Review Active Directory
</v>
      </c>
      <c r="AG46" s="144" t="str">
        <f>(IF(AG47="","",AG47&amp;CHAR(10))&amp;(IF(AG48="","",AG48&amp;CHAR(10))&amp;IF(AG49="","",AG49&amp;CHAR(10))&amp;IF(AG50="","",AG50&amp;CHAR(10))&amp;IF(AG51="","",AG51)))</f>
        <v>Identity Access Mgmt Project
MDM Evaluation
Review Active Directory
Firewall Refresh Project</v>
      </c>
      <c r="AH46" s="29"/>
    </row>
    <row r="47" spans="2:34" ht="45" customHeight="1" outlineLevel="1" x14ac:dyDescent="0.25">
      <c r="B47" s="11"/>
      <c r="C47" s="167"/>
      <c r="D47" s="56"/>
      <c r="E47" s="47"/>
      <c r="F47" s="64"/>
      <c r="G47" s="49">
        <v>8</v>
      </c>
      <c r="H47" s="48" t="s">
        <v>510</v>
      </c>
      <c r="I47" s="112">
        <v>18</v>
      </c>
      <c r="J47" s="70">
        <v>10000</v>
      </c>
      <c r="K47" s="101">
        <v>10000</v>
      </c>
      <c r="L47" s="101"/>
      <c r="M47" s="101"/>
      <c r="N47" s="102"/>
      <c r="O47" s="87"/>
      <c r="P47" s="207" t="s">
        <v>47</v>
      </c>
      <c r="Q47" s="208" t="s">
        <v>55</v>
      </c>
      <c r="R47" s="208" t="s">
        <v>48</v>
      </c>
      <c r="S47" s="209" t="s">
        <v>60</v>
      </c>
      <c r="T47" s="128">
        <f>VLOOKUP(P47,Data!$B$4:$C$9,2, FALSE)</f>
        <v>0.1</v>
      </c>
      <c r="U47" s="129">
        <f>VLOOKUP(Q47,Data!$E$4:$F$8,2,FALSE)</f>
        <v>0.1</v>
      </c>
      <c r="V47" s="129">
        <f>VLOOKUP(R47,Data!$H$4:$I$8,2,FALSE)</f>
        <v>0.05</v>
      </c>
      <c r="W47" s="197">
        <f>VLOOKUP(S47,Data!$K$4:$L$7,2,FALSE)</f>
        <v>0</v>
      </c>
      <c r="X47" s="133">
        <f>SUM(T47:W47)</f>
        <v>0.25</v>
      </c>
      <c r="Y47" s="50"/>
      <c r="Z47" s="57"/>
      <c r="AA47" s="57"/>
      <c r="AB47" s="57"/>
      <c r="AC47" s="80"/>
      <c r="AD47" s="98"/>
      <c r="AE47" s="139" t="s">
        <v>511</v>
      </c>
      <c r="AF47" s="142" t="s">
        <v>512</v>
      </c>
      <c r="AG47" s="142" t="s">
        <v>513</v>
      </c>
      <c r="AH47" s="29"/>
    </row>
    <row r="48" spans="2:34" ht="45" customHeight="1" outlineLevel="1" x14ac:dyDescent="0.25">
      <c r="B48" s="11"/>
      <c r="C48" s="167"/>
      <c r="D48" s="56"/>
      <c r="E48" s="47"/>
      <c r="F48" s="64"/>
      <c r="G48" s="49">
        <v>7</v>
      </c>
      <c r="H48" s="48"/>
      <c r="I48" s="112"/>
      <c r="J48" s="100"/>
      <c r="K48" s="101"/>
      <c r="L48" s="101"/>
      <c r="M48" s="101"/>
      <c r="N48" s="102"/>
      <c r="O48" s="87"/>
      <c r="P48" s="207" t="s">
        <v>47</v>
      </c>
      <c r="Q48" s="208" t="s">
        <v>48</v>
      </c>
      <c r="R48" s="208" t="s">
        <v>60</v>
      </c>
      <c r="S48" s="209" t="s">
        <v>60</v>
      </c>
      <c r="T48" s="128">
        <f>VLOOKUP(P48,Data!$B$4:$C$9,2, FALSE)</f>
        <v>0.1</v>
      </c>
      <c r="U48" s="129">
        <f>VLOOKUP(Q48,Data!$E$4:$F$8,2,FALSE)</f>
        <v>0.05</v>
      </c>
      <c r="V48" s="129">
        <f>VLOOKUP(R48,Data!$H$4:$I$8,2,FALSE)</f>
        <v>0</v>
      </c>
      <c r="W48" s="197">
        <f>VLOOKUP(S48,Data!$K$4:$L$7,2,FALSE)</f>
        <v>0</v>
      </c>
      <c r="X48" s="133">
        <f>SUM(T48:W48)</f>
        <v>0.15000000000000002</v>
      </c>
      <c r="Y48" s="50"/>
      <c r="Z48" s="57"/>
      <c r="AA48" s="57"/>
      <c r="AB48" s="57"/>
      <c r="AC48" s="80"/>
      <c r="AD48" s="98"/>
      <c r="AE48" s="139"/>
      <c r="AF48" s="142"/>
      <c r="AG48" s="142"/>
      <c r="AH48" s="29"/>
    </row>
    <row r="49" spans="2:34" ht="45" customHeight="1" outlineLevel="1" x14ac:dyDescent="0.25">
      <c r="B49" s="11"/>
      <c r="C49" s="167"/>
      <c r="D49" s="56"/>
      <c r="E49" s="47"/>
      <c r="F49" s="64"/>
      <c r="G49" s="49">
        <v>8</v>
      </c>
      <c r="H49" s="48" t="s">
        <v>514</v>
      </c>
      <c r="I49" s="112">
        <v>12</v>
      </c>
      <c r="J49" s="70">
        <v>500000</v>
      </c>
      <c r="K49" s="101"/>
      <c r="L49" s="101"/>
      <c r="M49" s="101"/>
      <c r="N49" s="102"/>
      <c r="O49" s="87"/>
      <c r="P49" s="207" t="s">
        <v>47</v>
      </c>
      <c r="Q49" s="208" t="s">
        <v>48</v>
      </c>
      <c r="R49" s="208" t="s">
        <v>60</v>
      </c>
      <c r="S49" s="209" t="s">
        <v>60</v>
      </c>
      <c r="T49" s="128">
        <f>VLOOKUP(P49,Data!$B$4:$C$9,2, FALSE)</f>
        <v>0.1</v>
      </c>
      <c r="U49" s="129">
        <f>VLOOKUP(Q49,Data!$E$4:$F$8,2,FALSE)</f>
        <v>0.05</v>
      </c>
      <c r="V49" s="129">
        <f>VLOOKUP(R49,Data!$H$4:$I$8,2,FALSE)</f>
        <v>0</v>
      </c>
      <c r="W49" s="197">
        <f>VLOOKUP(S49,Data!$K$4:$L$7,2,FALSE)</f>
        <v>0</v>
      </c>
      <c r="X49" s="133">
        <f>SUM(T49:W49)</f>
        <v>0.15000000000000002</v>
      </c>
      <c r="Y49" s="50"/>
      <c r="Z49" s="57"/>
      <c r="AA49" s="57"/>
      <c r="AB49" s="57"/>
      <c r="AC49" s="80"/>
      <c r="AD49" s="98"/>
      <c r="AE49" s="139" t="s">
        <v>515</v>
      </c>
      <c r="AF49" s="142"/>
      <c r="AG49" s="142" t="s">
        <v>516</v>
      </c>
      <c r="AH49" s="29"/>
    </row>
    <row r="50" spans="2:34" ht="45" customHeight="1" outlineLevel="1" x14ac:dyDescent="0.25">
      <c r="B50" s="11"/>
      <c r="C50" s="167"/>
      <c r="D50" s="56"/>
      <c r="E50" s="47"/>
      <c r="F50" s="64"/>
      <c r="G50" s="49">
        <v>8</v>
      </c>
      <c r="H50" s="48" t="s">
        <v>517</v>
      </c>
      <c r="I50" s="112" t="s">
        <v>518</v>
      </c>
      <c r="J50" s="100"/>
      <c r="K50" s="101"/>
      <c r="L50" s="101"/>
      <c r="M50" s="101"/>
      <c r="N50" s="102"/>
      <c r="O50" s="87"/>
      <c r="P50" s="207" t="s">
        <v>47</v>
      </c>
      <c r="Q50" s="208" t="s">
        <v>48</v>
      </c>
      <c r="R50" s="208" t="s">
        <v>60</v>
      </c>
      <c r="S50" s="209" t="s">
        <v>60</v>
      </c>
      <c r="T50" s="128">
        <f>VLOOKUP(P50,Data!$B$4:$C$9,2, FALSE)</f>
        <v>0.1</v>
      </c>
      <c r="U50" s="129">
        <f>VLOOKUP(Q50,Data!$E$4:$F$8,2,FALSE)</f>
        <v>0.05</v>
      </c>
      <c r="V50" s="129">
        <f>VLOOKUP(R50,Data!$H$4:$I$8,2,FALSE)</f>
        <v>0</v>
      </c>
      <c r="W50" s="197">
        <f>VLOOKUP(S50,Data!$K$4:$L$7,2,FALSE)</f>
        <v>0</v>
      </c>
      <c r="X50" s="133">
        <f>SUM(T50:W50)</f>
        <v>0.15000000000000002</v>
      </c>
      <c r="Y50" s="50"/>
      <c r="Z50" s="57"/>
      <c r="AA50" s="57"/>
      <c r="AB50" s="57"/>
      <c r="AC50" s="80"/>
      <c r="AD50" s="98"/>
      <c r="AE50" s="139" t="s">
        <v>519</v>
      </c>
      <c r="AF50" s="142" t="s">
        <v>520</v>
      </c>
      <c r="AG50" s="142" t="s">
        <v>519</v>
      </c>
      <c r="AH50" s="29"/>
    </row>
    <row r="51" spans="2:34" ht="45" customHeight="1" outlineLevel="1" x14ac:dyDescent="0.25">
      <c r="B51" s="11"/>
      <c r="C51" s="167"/>
      <c r="D51" s="33"/>
      <c r="E51" s="38"/>
      <c r="F51" s="40"/>
      <c r="G51" s="49">
        <v>10</v>
      </c>
      <c r="H51" s="31" t="s">
        <v>521</v>
      </c>
      <c r="I51" s="113" t="s">
        <v>522</v>
      </c>
      <c r="J51" s="76">
        <v>10000</v>
      </c>
      <c r="K51" s="104"/>
      <c r="L51" s="104"/>
      <c r="M51" s="104">
        <v>20000</v>
      </c>
      <c r="N51" s="105"/>
      <c r="O51" s="39"/>
      <c r="P51" s="207" t="s">
        <v>47</v>
      </c>
      <c r="Q51" s="208" t="s">
        <v>55</v>
      </c>
      <c r="R51" s="208" t="s">
        <v>60</v>
      </c>
      <c r="S51" s="209" t="s">
        <v>60</v>
      </c>
      <c r="T51" s="128">
        <f>VLOOKUP(P51,Data!$B$4:$C$9,2, FALSE)</f>
        <v>0.1</v>
      </c>
      <c r="U51" s="129">
        <f>VLOOKUP(Q51,Data!$E$4:$F$8,2,FALSE)</f>
        <v>0.1</v>
      </c>
      <c r="V51" s="129">
        <f>VLOOKUP(R51,Data!$H$4:$I$8,2,FALSE)</f>
        <v>0</v>
      </c>
      <c r="W51" s="197">
        <f>VLOOKUP(S51,Data!$K$4:$L$7,2,FALSE)</f>
        <v>0</v>
      </c>
      <c r="X51" s="134">
        <f>SUM(T51:W51)</f>
        <v>0.2</v>
      </c>
      <c r="Y51" s="62"/>
      <c r="Z51" s="63"/>
      <c r="AA51" s="63"/>
      <c r="AB51" s="63"/>
      <c r="AC51" s="81"/>
      <c r="AD51" s="98"/>
      <c r="AE51" s="140" t="s">
        <v>523</v>
      </c>
      <c r="AF51" s="141"/>
      <c r="AG51" s="141" t="s">
        <v>524</v>
      </c>
      <c r="AH51" s="29"/>
    </row>
    <row r="52" spans="2:34" ht="60" customHeight="1" x14ac:dyDescent="0.25">
      <c r="B52" s="11"/>
      <c r="C52" s="167"/>
      <c r="D52" s="56"/>
      <c r="E52" s="47"/>
      <c r="F52" s="64"/>
      <c r="G52" s="49">
        <v>6</v>
      </c>
      <c r="H52" s="48" t="s">
        <v>526</v>
      </c>
      <c r="I52" s="112">
        <v>17</v>
      </c>
      <c r="J52" s="100"/>
      <c r="K52" s="101"/>
      <c r="L52" s="101"/>
      <c r="M52" s="101"/>
      <c r="N52" s="102"/>
      <c r="O52" s="87"/>
      <c r="P52" s="207" t="s">
        <v>85</v>
      </c>
      <c r="Q52" s="208" t="s">
        <v>55</v>
      </c>
      <c r="R52" s="208" t="s">
        <v>48</v>
      </c>
      <c r="S52" s="209" t="s">
        <v>60</v>
      </c>
      <c r="T52" s="128">
        <f>VLOOKUP(P52,Data!$B$4:$C$9,2, FALSE)</f>
        <v>0.2</v>
      </c>
      <c r="U52" s="129">
        <f>VLOOKUP(Q52,Data!$E$4:$F$8,2,FALSE)</f>
        <v>0.1</v>
      </c>
      <c r="V52" s="129">
        <f>VLOOKUP(R52,Data!$H$4:$I$8,2,FALSE)</f>
        <v>0.05</v>
      </c>
      <c r="W52" s="197">
        <f>VLOOKUP(S52,Data!$K$4:$L$7,2,FALSE)</f>
        <v>0</v>
      </c>
      <c r="X52" s="133">
        <f>SUM(T52:W52)</f>
        <v>0.35000000000000003</v>
      </c>
      <c r="Y52" s="50"/>
      <c r="Z52" s="57"/>
      <c r="AA52" s="57"/>
      <c r="AB52" s="57"/>
      <c r="AC52" s="80"/>
      <c r="AD52" s="98"/>
      <c r="AE52" s="139" t="s">
        <v>527</v>
      </c>
      <c r="AF52" s="142" t="s">
        <v>528</v>
      </c>
      <c r="AG52" s="142" t="s">
        <v>528</v>
      </c>
      <c r="AH52" s="29"/>
    </row>
    <row r="53" spans="2:34" ht="45" customHeight="1" outlineLevel="1" x14ac:dyDescent="0.25">
      <c r="B53" s="11"/>
      <c r="C53" s="167"/>
      <c r="D53" s="56"/>
      <c r="E53" s="47"/>
      <c r="F53" s="64"/>
      <c r="G53" s="49">
        <v>7</v>
      </c>
      <c r="H53" s="48" t="s">
        <v>489</v>
      </c>
      <c r="I53" s="112" t="s">
        <v>525</v>
      </c>
      <c r="J53" s="100"/>
      <c r="K53" s="101"/>
      <c r="L53" s="101"/>
      <c r="M53" s="101"/>
      <c r="N53" s="102"/>
      <c r="O53" s="87"/>
      <c r="P53" s="207" t="s">
        <v>47</v>
      </c>
      <c r="Q53" s="208" t="s">
        <v>48</v>
      </c>
      <c r="R53" s="208" t="s">
        <v>60</v>
      </c>
      <c r="S53" s="209" t="s">
        <v>60</v>
      </c>
      <c r="T53" s="128">
        <f>VLOOKUP(P53,Data!$B$4:$C$9,2, FALSE)</f>
        <v>0.1</v>
      </c>
      <c r="U53" s="129">
        <f>VLOOKUP(Q53,Data!$E$4:$F$8,2,FALSE)</f>
        <v>0.05</v>
      </c>
      <c r="V53" s="129">
        <f>VLOOKUP(R53,Data!$H$4:$I$8,2,FALSE)</f>
        <v>0</v>
      </c>
      <c r="W53" s="197">
        <f>VLOOKUP(S53,Data!$K$4:$L$7,2,FALSE)</f>
        <v>0</v>
      </c>
      <c r="X53" s="133">
        <f>SUM(T53:W53)</f>
        <v>0.15000000000000002</v>
      </c>
      <c r="Y53" s="50"/>
      <c r="Z53" s="57"/>
      <c r="AA53" s="57"/>
      <c r="AB53" s="57"/>
      <c r="AC53" s="80"/>
      <c r="AD53" s="98"/>
      <c r="AE53" s="139"/>
      <c r="AF53" s="142"/>
      <c r="AG53" s="142"/>
      <c r="AH53" s="29"/>
    </row>
    <row r="54" spans="2:34" ht="45" customHeight="1" outlineLevel="1" x14ac:dyDescent="0.25">
      <c r="B54" s="11"/>
      <c r="C54" s="167"/>
      <c r="D54" s="56"/>
      <c r="E54" s="47"/>
      <c r="F54" s="64"/>
      <c r="G54" s="49">
        <v>5</v>
      </c>
      <c r="H54" s="48" t="s">
        <v>487</v>
      </c>
      <c r="I54" s="112">
        <v>17</v>
      </c>
      <c r="J54" s="100"/>
      <c r="K54" s="101"/>
      <c r="L54" s="101"/>
      <c r="M54" s="101"/>
      <c r="N54" s="102"/>
      <c r="O54" s="87"/>
      <c r="P54" s="207" t="s">
        <v>47</v>
      </c>
      <c r="Q54" s="208" t="s">
        <v>48</v>
      </c>
      <c r="R54" s="208" t="s">
        <v>60</v>
      </c>
      <c r="S54" s="209" t="s">
        <v>60</v>
      </c>
      <c r="T54" s="128">
        <f>VLOOKUP(P54,Data!$B$4:$C$9,2, FALSE)</f>
        <v>0.1</v>
      </c>
      <c r="U54" s="129">
        <f>VLOOKUP(Q54,Data!$E$4:$F$8,2,FALSE)</f>
        <v>0.05</v>
      </c>
      <c r="V54" s="129">
        <f>VLOOKUP(R54,Data!$H$4:$I$8,2,FALSE)</f>
        <v>0</v>
      </c>
      <c r="W54" s="197">
        <f>VLOOKUP(S54,Data!$K$4:$L$7,2,FALSE)</f>
        <v>0</v>
      </c>
      <c r="X54" s="133">
        <f>SUM(T54:W54)</f>
        <v>0.15000000000000002</v>
      </c>
      <c r="Y54" s="50"/>
      <c r="Z54" s="57"/>
      <c r="AA54" s="57"/>
      <c r="AB54" s="57"/>
      <c r="AC54" s="80"/>
      <c r="AD54" s="98"/>
      <c r="AE54" s="139"/>
      <c r="AF54" s="142"/>
      <c r="AG54" s="142"/>
      <c r="AH54" s="29"/>
    </row>
    <row r="55" spans="2:34" ht="45" customHeight="1" outlineLevel="1" x14ac:dyDescent="0.25">
      <c r="B55" s="11"/>
      <c r="C55" s="167"/>
      <c r="D55" s="56"/>
      <c r="E55" s="47"/>
      <c r="F55" s="64"/>
      <c r="G55" s="49">
        <v>6</v>
      </c>
      <c r="H55" s="48" t="s">
        <v>489</v>
      </c>
      <c r="I55" s="112">
        <v>17</v>
      </c>
      <c r="J55" s="100"/>
      <c r="K55" s="101"/>
      <c r="L55" s="101"/>
      <c r="M55" s="101"/>
      <c r="N55" s="102"/>
      <c r="O55" s="87"/>
      <c r="P55" s="207" t="s">
        <v>47</v>
      </c>
      <c r="Q55" s="208" t="s">
        <v>48</v>
      </c>
      <c r="R55" s="208" t="s">
        <v>60</v>
      </c>
      <c r="S55" s="209" t="s">
        <v>60</v>
      </c>
      <c r="T55" s="128">
        <f>VLOOKUP(P55,Data!$B$4:$C$9,2, FALSE)</f>
        <v>0.1</v>
      </c>
      <c r="U55" s="129">
        <f>VLOOKUP(Q55,Data!$E$4:$F$8,2,FALSE)</f>
        <v>0.05</v>
      </c>
      <c r="V55" s="129">
        <f>VLOOKUP(R55,Data!$H$4:$I$8,2,FALSE)</f>
        <v>0</v>
      </c>
      <c r="W55" s="197">
        <f>VLOOKUP(S55,Data!$K$4:$L$7,2,FALSE)</f>
        <v>0</v>
      </c>
      <c r="X55" s="133">
        <f>SUM(T55:W55)</f>
        <v>0.15000000000000002</v>
      </c>
      <c r="Y55" s="50"/>
      <c r="Z55" s="57"/>
      <c r="AA55" s="57"/>
      <c r="AB55" s="57"/>
      <c r="AC55" s="80"/>
      <c r="AD55" s="98"/>
      <c r="AE55" s="139"/>
      <c r="AF55" s="142"/>
      <c r="AG55" s="142"/>
      <c r="AH55" s="29"/>
    </row>
    <row r="56" spans="2:34" ht="45" customHeight="1" outlineLevel="1" x14ac:dyDescent="0.25">
      <c r="B56" s="11"/>
      <c r="C56" s="167"/>
      <c r="D56" s="33"/>
      <c r="E56" s="38"/>
      <c r="F56" s="40"/>
      <c r="G56" s="49">
        <v>4</v>
      </c>
      <c r="H56" s="48" t="s">
        <v>489</v>
      </c>
      <c r="I56" s="113">
        <v>17</v>
      </c>
      <c r="J56" s="103"/>
      <c r="K56" s="104"/>
      <c r="L56" s="104"/>
      <c r="M56" s="104"/>
      <c r="N56" s="105"/>
      <c r="O56" s="39"/>
      <c r="P56" s="207" t="s">
        <v>47</v>
      </c>
      <c r="Q56" s="208" t="s">
        <v>48</v>
      </c>
      <c r="R56" s="208" t="s">
        <v>60</v>
      </c>
      <c r="S56" s="209" t="s">
        <v>60</v>
      </c>
      <c r="T56" s="128">
        <f>VLOOKUP(P56,Data!$B$4:$C$9,2, FALSE)</f>
        <v>0.1</v>
      </c>
      <c r="U56" s="129">
        <f>VLOOKUP(Q56,Data!$E$4:$F$8,2,FALSE)</f>
        <v>0.05</v>
      </c>
      <c r="V56" s="129">
        <f>VLOOKUP(R56,Data!$H$4:$I$8,2,FALSE)</f>
        <v>0</v>
      </c>
      <c r="W56" s="197">
        <f>VLOOKUP(S56,Data!$K$4:$L$7,2,FALSE)</f>
        <v>0</v>
      </c>
      <c r="X56" s="134">
        <f>SUM(T56:W56)</f>
        <v>0.15000000000000002</v>
      </c>
      <c r="Y56" s="62"/>
      <c r="Z56" s="63"/>
      <c r="AA56" s="63"/>
      <c r="AB56" s="63"/>
      <c r="AC56" s="81"/>
      <c r="AD56" s="98"/>
      <c r="AE56" s="140"/>
      <c r="AF56" s="141"/>
      <c r="AG56" s="141"/>
      <c r="AH56" s="29"/>
    </row>
    <row r="57" spans="2:34" ht="45" customHeight="1" outlineLevel="1" x14ac:dyDescent="0.25">
      <c r="B57" s="11"/>
      <c r="C57" s="167"/>
      <c r="D57" s="183" t="s">
        <v>149</v>
      </c>
      <c r="E57" s="183"/>
      <c r="F57" s="184" t="s">
        <v>150</v>
      </c>
      <c r="G57" s="151">
        <f>AVERAGE(G58:G64)</f>
        <v>5.1428571428571432</v>
      </c>
      <c r="H57" s="137" t="str">
        <f>(IF(H58="","",H58&amp;CHAR(10))&amp;(IF(H59="","",H59&amp;CHAR(10))&amp;IF(H60="","",H60&amp;CHAR(10))&amp;IF(H61="","",H61&amp;CHAR(10))&amp;IF(H62="","",H62&amp;CHAR(10))&amp;IF(H63="","",H63&amp;CHAR(10))&amp;IF(H64="","",H64)))</f>
        <v xml:space="preserve">Bitlocker, Storage Encryption, Certificate Services
TLS, Certificate Services
Operational Monitoring, External Monitoring
Data Loss Prevention, Digital Rights Management
Tripwire
</v>
      </c>
      <c r="I57" s="186" t="s">
        <v>529</v>
      </c>
      <c r="J57" s="176">
        <f>SUM(J58:J64)</f>
        <v>0</v>
      </c>
      <c r="K57" s="177">
        <f t="shared" ref="K57:N57" si="7">SUM(K58:K64)</f>
        <v>0</v>
      </c>
      <c r="L57" s="177">
        <f t="shared" si="7"/>
        <v>0</v>
      </c>
      <c r="M57" s="177">
        <f t="shared" si="7"/>
        <v>0</v>
      </c>
      <c r="N57" s="178">
        <f t="shared" si="7"/>
        <v>0</v>
      </c>
      <c r="O57" s="187" t="s">
        <v>153</v>
      </c>
      <c r="P57" s="204"/>
      <c r="Q57" s="205"/>
      <c r="R57" s="205"/>
      <c r="S57" s="206"/>
      <c r="T57" s="180"/>
      <c r="U57" s="181"/>
      <c r="V57" s="181"/>
      <c r="W57" s="196"/>
      <c r="X57" s="182">
        <f>AVERAGE(X58:X64)</f>
        <v>8.5714285714285715E-2</v>
      </c>
      <c r="Y57" s="152"/>
      <c r="Z57" s="153"/>
      <c r="AA57" s="153"/>
      <c r="AB57" s="153"/>
      <c r="AC57" s="154"/>
      <c r="AD57" s="98"/>
      <c r="AE57" s="137" t="str">
        <f>(IF(AE58="","",AE58&amp;CHAR(10))&amp;(IF(AE59="","",AE59&amp;CHAR(10))&amp;IF(AE60="","",AE60&amp;CHAR(10))&amp;IF(AE61="","",AE61&amp;CHAR(10))&amp;IF(AE62="","",AE62&amp;CHAR(10))&amp;IF(AE63="","",AE63&amp;CHAR(10))&amp;IF(AE64="","",AE64)))</f>
        <v xml:space="preserve">SAN Encryption at rest
Workstation Certificates
Policy to encrypt all network connections (3yr compliance)
</v>
      </c>
      <c r="AF57" s="144" t="str">
        <f>(IF(AF58="","",AF58&amp;CHAR(10))&amp;(IF(AF59="","",AF59&amp;CHAR(10))&amp;IF(AF60="","",AF60&amp;CHAR(10))&amp;IF(AF61="","",AF61&amp;CHAR(10))&amp;IF(AF62="","",AF62&amp;CHAR(10))&amp;IF(AF63="","",AF63&amp;CHAR(10))&amp;IF(AF64="","",AF64)))</f>
        <v xml:space="preserve">Data Classification Project
Data Loss Prevention Evaluation
Evaluate FIM solution
</v>
      </c>
      <c r="AG57" s="144" t="str">
        <f>(IF(AG58="","",AG58&amp;CHAR(10))&amp;(IF(AG59="","",AG59&amp;CHAR(10))&amp;IF(AG60="","",AG60&amp;CHAR(10))&amp;IF(AG61="","",AG61&amp;CHAR(10))&amp;IF(AG62="","",AG62&amp;CHAR(10))&amp;IF(AG63="","",AG63&amp;CHAR(10))&amp;IF(AG64="","",AG64)))</f>
        <v xml:space="preserve">Encourage compliance with 100% encryption policy
Evaluate FIM solution
</v>
      </c>
      <c r="AH57" s="29"/>
    </row>
    <row r="58" spans="2:34" ht="60" customHeight="1" x14ac:dyDescent="0.25">
      <c r="B58" s="11"/>
      <c r="C58" s="167"/>
      <c r="D58" s="47"/>
      <c r="E58" s="47"/>
      <c r="F58" s="64"/>
      <c r="G58" s="49">
        <v>9</v>
      </c>
      <c r="H58" s="48" t="s">
        <v>155</v>
      </c>
      <c r="I58" s="112">
        <v>14</v>
      </c>
      <c r="J58" s="100"/>
      <c r="K58" s="101"/>
      <c r="L58" s="101"/>
      <c r="M58" s="101"/>
      <c r="N58" s="102"/>
      <c r="O58" s="87"/>
      <c r="P58" s="207" t="s">
        <v>47</v>
      </c>
      <c r="Q58" s="208" t="s">
        <v>55</v>
      </c>
      <c r="R58" s="208" t="s">
        <v>60</v>
      </c>
      <c r="S58" s="209" t="s">
        <v>60</v>
      </c>
      <c r="T58" s="128">
        <f>VLOOKUP(P58,Data!$B$4:$C$9,2, FALSE)</f>
        <v>0.1</v>
      </c>
      <c r="U58" s="129">
        <f>VLOOKUP(Q58,Data!$E$4:$F$8,2,FALSE)</f>
        <v>0.1</v>
      </c>
      <c r="V58" s="129">
        <f>VLOOKUP(R58,Data!$H$4:$I$8,2,FALSE)</f>
        <v>0</v>
      </c>
      <c r="W58" s="197">
        <f>VLOOKUP(S58,Data!$K$4:$L$7,2,FALSE)</f>
        <v>0</v>
      </c>
      <c r="X58" s="133">
        <f t="shared" ref="X58:X64" si="8">SUM(T58:W58)</f>
        <v>0.2</v>
      </c>
      <c r="Y58" s="44"/>
      <c r="Z58" s="45"/>
      <c r="AA58" s="45"/>
      <c r="AB58" s="45"/>
      <c r="AC58" s="46"/>
      <c r="AD58" s="98"/>
      <c r="AE58" s="139" t="s">
        <v>530</v>
      </c>
      <c r="AF58" s="142" t="s">
        <v>531</v>
      </c>
      <c r="AG58" s="142"/>
      <c r="AH58" s="29"/>
    </row>
    <row r="59" spans="2:34" ht="45" customHeight="1" outlineLevel="1" x14ac:dyDescent="0.25">
      <c r="B59" s="11"/>
      <c r="C59" s="167"/>
      <c r="D59" s="47"/>
      <c r="E59" s="47"/>
      <c r="F59" s="64"/>
      <c r="G59" s="49">
        <v>9</v>
      </c>
      <c r="H59" s="48" t="s">
        <v>532</v>
      </c>
      <c r="I59" s="112" t="s">
        <v>533</v>
      </c>
      <c r="J59" s="100"/>
      <c r="K59" s="101"/>
      <c r="L59" s="101"/>
      <c r="M59" s="101"/>
      <c r="N59" s="102"/>
      <c r="O59" s="87"/>
      <c r="P59" s="207" t="s">
        <v>47</v>
      </c>
      <c r="Q59" s="208" t="s">
        <v>55</v>
      </c>
      <c r="R59" s="208" t="s">
        <v>60</v>
      </c>
      <c r="S59" s="209" t="s">
        <v>60</v>
      </c>
      <c r="T59" s="128">
        <f>VLOOKUP(P59,Data!$B$4:$C$9,2, FALSE)</f>
        <v>0.1</v>
      </c>
      <c r="U59" s="129">
        <f>VLOOKUP(Q59,Data!$E$4:$F$8,2,FALSE)</f>
        <v>0.1</v>
      </c>
      <c r="V59" s="129">
        <f>VLOOKUP(R59,Data!$H$4:$I$8,2,FALSE)</f>
        <v>0</v>
      </c>
      <c r="W59" s="197">
        <f>VLOOKUP(S59,Data!$K$4:$L$7,2,FALSE)</f>
        <v>0</v>
      </c>
      <c r="X59" s="133">
        <f t="shared" si="8"/>
        <v>0.2</v>
      </c>
      <c r="Y59" s="44"/>
      <c r="Z59" s="45"/>
      <c r="AA59" s="45"/>
      <c r="AB59" s="45"/>
      <c r="AC59" s="46"/>
      <c r="AD59" s="98"/>
      <c r="AE59" s="142" t="s">
        <v>534</v>
      </c>
      <c r="AF59" s="142"/>
      <c r="AG59" s="142" t="s">
        <v>535</v>
      </c>
      <c r="AH59" s="29"/>
    </row>
    <row r="60" spans="2:34" ht="45" customHeight="1" outlineLevel="1" x14ac:dyDescent="0.25">
      <c r="B60" s="11"/>
      <c r="C60" s="167"/>
      <c r="D60" s="47"/>
      <c r="E60" s="47"/>
      <c r="F60" s="64"/>
      <c r="G60" s="49">
        <v>4</v>
      </c>
      <c r="H60" s="48"/>
      <c r="I60" s="112">
        <v>1</v>
      </c>
      <c r="J60" s="100"/>
      <c r="K60" s="101"/>
      <c r="L60" s="101"/>
      <c r="M60" s="101"/>
      <c r="N60" s="102"/>
      <c r="O60" s="87"/>
      <c r="P60" s="207" t="s">
        <v>47</v>
      </c>
      <c r="Q60" s="208" t="s">
        <v>60</v>
      </c>
      <c r="R60" s="208" t="s">
        <v>60</v>
      </c>
      <c r="S60" s="209" t="s">
        <v>60</v>
      </c>
      <c r="T60" s="128">
        <f>VLOOKUP(P60,Data!$B$4:$C$9,2, FALSE)</f>
        <v>0.1</v>
      </c>
      <c r="U60" s="129">
        <f>VLOOKUP(Q60,Data!$E$4:$F$8,2,FALSE)</f>
        <v>0</v>
      </c>
      <c r="V60" s="129">
        <f>VLOOKUP(R60,Data!$H$4:$I$8,2,FALSE)</f>
        <v>0</v>
      </c>
      <c r="W60" s="197">
        <f>VLOOKUP(S60,Data!$K$4:$L$7,2,FALSE)</f>
        <v>0</v>
      </c>
      <c r="X60" s="133">
        <f t="shared" si="8"/>
        <v>0.1</v>
      </c>
      <c r="Y60" s="44"/>
      <c r="Z60" s="45"/>
      <c r="AA60" s="45"/>
      <c r="AB60" s="45"/>
      <c r="AC60" s="46"/>
      <c r="AD60" s="98"/>
      <c r="AE60" s="139"/>
      <c r="AF60" s="142"/>
      <c r="AG60" s="142"/>
      <c r="AH60" s="29"/>
    </row>
    <row r="61" spans="2:34" ht="45" customHeight="1" outlineLevel="1" x14ac:dyDescent="0.25">
      <c r="B61" s="11"/>
      <c r="C61" s="167"/>
      <c r="D61" s="47"/>
      <c r="E61" s="47"/>
      <c r="F61" s="64"/>
      <c r="G61" s="49">
        <v>3</v>
      </c>
      <c r="H61" s="48" t="s">
        <v>537</v>
      </c>
      <c r="I61" s="112"/>
      <c r="J61" s="100"/>
      <c r="K61" s="101"/>
      <c r="L61" s="101"/>
      <c r="M61" s="101"/>
      <c r="N61" s="102"/>
      <c r="O61" s="87"/>
      <c r="P61" s="207" t="s">
        <v>60</v>
      </c>
      <c r="Q61" s="208" t="s">
        <v>60</v>
      </c>
      <c r="R61" s="208" t="s">
        <v>60</v>
      </c>
      <c r="S61" s="209" t="s">
        <v>60</v>
      </c>
      <c r="T61" s="128">
        <f>VLOOKUP(P61,Data!$B$4:$C$9,2, FALSE)</f>
        <v>0</v>
      </c>
      <c r="U61" s="129">
        <f>VLOOKUP(Q61,Data!$E$4:$F$8,2,FALSE)</f>
        <v>0</v>
      </c>
      <c r="V61" s="129">
        <f>VLOOKUP(R61,Data!$H$4:$I$8,2,FALSE)</f>
        <v>0</v>
      </c>
      <c r="W61" s="197">
        <f>VLOOKUP(S61,Data!$K$4:$L$7,2,FALSE)</f>
        <v>0</v>
      </c>
      <c r="X61" s="133">
        <f t="shared" si="8"/>
        <v>0</v>
      </c>
      <c r="Y61" s="44"/>
      <c r="Z61" s="45"/>
      <c r="AA61" s="45"/>
      <c r="AB61" s="45"/>
      <c r="AC61" s="46"/>
      <c r="AD61" s="98"/>
      <c r="AE61" s="139"/>
      <c r="AF61" s="142"/>
      <c r="AG61" s="142"/>
      <c r="AH61" s="29"/>
    </row>
    <row r="62" spans="2:34" ht="45" customHeight="1" outlineLevel="1" x14ac:dyDescent="0.25">
      <c r="B62" s="11"/>
      <c r="C62" s="167"/>
      <c r="D62" s="47"/>
      <c r="E62" s="47"/>
      <c r="F62" s="64"/>
      <c r="G62" s="49">
        <v>4</v>
      </c>
      <c r="H62" s="48" t="s">
        <v>538</v>
      </c>
      <c r="I62" s="112">
        <v>13</v>
      </c>
      <c r="J62" s="100"/>
      <c r="K62" s="101"/>
      <c r="L62" s="101"/>
      <c r="M62" s="101"/>
      <c r="N62" s="102"/>
      <c r="O62" s="87"/>
      <c r="P62" s="207" t="s">
        <v>60</v>
      </c>
      <c r="Q62" s="208" t="s">
        <v>60</v>
      </c>
      <c r="R62" s="208" t="s">
        <v>60</v>
      </c>
      <c r="S62" s="209" t="s">
        <v>60</v>
      </c>
      <c r="T62" s="128">
        <f>VLOOKUP(P62,Data!$B$4:$C$9,2, FALSE)</f>
        <v>0</v>
      </c>
      <c r="U62" s="129">
        <f>VLOOKUP(Q62,Data!$E$4:$F$8,2,FALSE)</f>
        <v>0</v>
      </c>
      <c r="V62" s="129">
        <f>VLOOKUP(R62,Data!$H$4:$I$8,2,FALSE)</f>
        <v>0</v>
      </c>
      <c r="W62" s="197">
        <f>VLOOKUP(S62,Data!$K$4:$L$7,2,FALSE)</f>
        <v>0</v>
      </c>
      <c r="X62" s="133">
        <f t="shared" si="8"/>
        <v>0</v>
      </c>
      <c r="Y62" s="44"/>
      <c r="Z62" s="45"/>
      <c r="AA62" s="45"/>
      <c r="AB62" s="45"/>
      <c r="AC62" s="46"/>
      <c r="AD62" s="98"/>
      <c r="AE62" s="139"/>
      <c r="AF62" s="142" t="s">
        <v>539</v>
      </c>
      <c r="AG62" s="142"/>
      <c r="AH62" s="29"/>
    </row>
    <row r="63" spans="2:34" ht="45" customHeight="1" outlineLevel="1" x14ac:dyDescent="0.25">
      <c r="B63" s="11"/>
      <c r="C63" s="167"/>
      <c r="D63" s="47"/>
      <c r="E63" s="47"/>
      <c r="F63" s="64"/>
      <c r="G63" s="49">
        <v>3</v>
      </c>
      <c r="H63" s="48" t="s">
        <v>540</v>
      </c>
      <c r="I63" s="112">
        <v>2</v>
      </c>
      <c r="J63" s="100"/>
      <c r="K63" s="101"/>
      <c r="L63" s="101"/>
      <c r="M63" s="101"/>
      <c r="N63" s="102"/>
      <c r="O63" s="87"/>
      <c r="P63" s="207" t="s">
        <v>47</v>
      </c>
      <c r="Q63" s="208" t="s">
        <v>60</v>
      </c>
      <c r="R63" s="208" t="s">
        <v>60</v>
      </c>
      <c r="S63" s="209" t="s">
        <v>60</v>
      </c>
      <c r="T63" s="128">
        <f>VLOOKUP(P63,Data!$B$4:$C$9,2, FALSE)</f>
        <v>0.1</v>
      </c>
      <c r="U63" s="129">
        <f>VLOOKUP(Q63,Data!$E$4:$F$8,2,FALSE)</f>
        <v>0</v>
      </c>
      <c r="V63" s="129">
        <f>VLOOKUP(R63,Data!$H$4:$I$8,2,FALSE)</f>
        <v>0</v>
      </c>
      <c r="W63" s="197">
        <f>VLOOKUP(S63,Data!$K$4:$L$7,2,FALSE)</f>
        <v>0</v>
      </c>
      <c r="X63" s="133">
        <f t="shared" si="8"/>
        <v>0.1</v>
      </c>
      <c r="Y63" s="44"/>
      <c r="Z63" s="45"/>
      <c r="AA63" s="45"/>
      <c r="AB63" s="45"/>
      <c r="AC63" s="46"/>
      <c r="AD63" s="98"/>
      <c r="AE63" s="139"/>
      <c r="AF63" s="142" t="s">
        <v>541</v>
      </c>
      <c r="AG63" s="142" t="s">
        <v>541</v>
      </c>
      <c r="AH63" s="29"/>
    </row>
    <row r="64" spans="2:34" ht="45" customHeight="1" outlineLevel="1" x14ac:dyDescent="0.25">
      <c r="B64" s="11"/>
      <c r="C64" s="167"/>
      <c r="D64" s="65"/>
      <c r="E64" s="65"/>
      <c r="F64" s="66"/>
      <c r="G64" s="49">
        <v>4</v>
      </c>
      <c r="H64" s="67"/>
      <c r="I64" s="115"/>
      <c r="J64" s="103"/>
      <c r="K64" s="104"/>
      <c r="L64" s="104"/>
      <c r="M64" s="104"/>
      <c r="N64" s="105"/>
      <c r="O64" s="92"/>
      <c r="P64" s="207" t="s">
        <v>60</v>
      </c>
      <c r="Q64" s="208" t="s">
        <v>60</v>
      </c>
      <c r="R64" s="208" t="s">
        <v>60</v>
      </c>
      <c r="S64" s="209" t="s">
        <v>60</v>
      </c>
      <c r="T64" s="128">
        <f>VLOOKUP(P64,Data!$B$4:$C$9,2, FALSE)</f>
        <v>0</v>
      </c>
      <c r="U64" s="129">
        <f>VLOOKUP(Q64,Data!$E$4:$F$8,2,FALSE)</f>
        <v>0</v>
      </c>
      <c r="V64" s="129">
        <f>VLOOKUP(R64,Data!$H$4:$I$8,2,FALSE)</f>
        <v>0</v>
      </c>
      <c r="W64" s="197">
        <f>VLOOKUP(S64,Data!$K$4:$L$7,2,FALSE)</f>
        <v>0</v>
      </c>
      <c r="X64" s="134">
        <f t="shared" si="8"/>
        <v>0</v>
      </c>
      <c r="Y64" s="51"/>
      <c r="Z64" s="52"/>
      <c r="AA64" s="52"/>
      <c r="AB64" s="52"/>
      <c r="AC64" s="83"/>
      <c r="AD64" s="98"/>
      <c r="AE64" s="140"/>
      <c r="AF64" s="141"/>
      <c r="AG64" s="141"/>
      <c r="AH64" s="29"/>
    </row>
    <row r="65" spans="2:34" ht="45" customHeight="1" outlineLevel="1" x14ac:dyDescent="0.25">
      <c r="B65" s="11"/>
      <c r="C65" s="168"/>
      <c r="D65" s="183" t="s">
        <v>167</v>
      </c>
      <c r="E65" s="183"/>
      <c r="F65" s="184" t="s">
        <v>168</v>
      </c>
      <c r="G65" s="151">
        <f>AVERAGE(G66:G77)</f>
        <v>5.416666666666667</v>
      </c>
      <c r="H65" s="137" t="str">
        <f>(IF(H66="","",H66&amp;CHAR(10))&amp;(IF(H67="","",H67&amp;CHAR(10))&amp;IF(H68="","",H68&amp;CHAR(10))&amp;IF(H69="","",H69&amp;CHAR(10))&amp;IF(H70="","",H70&amp;CHAR(10))&amp;IF(H71="","",H71&amp;CHAR(10))&amp;IF(H72="","",H72&amp;CHAR(10))&amp;IF(H73="","",H73&amp;CHAR(10))&amp;IF(H74="","",H74&amp;CHAR(10))&amp;IF(H75="","",H75&amp;CHAR(10))&amp;IF(H76="","",H76&amp;CHAR(10))&amp;IF(H77="","",H77)))</f>
        <v>CIS Benchmarks, DISA STIGs
IT Change Control
Backup/Restore solution
Incident Response Plan, Business Continuity Plan
Incident Response Plan, Business Continuity Plan
Vulnerability Management, 3rd Party</v>
      </c>
      <c r="I65" s="186" t="s">
        <v>542</v>
      </c>
      <c r="J65" s="176">
        <f>SUM(J66:J77)</f>
        <v>0</v>
      </c>
      <c r="K65" s="177">
        <f t="shared" ref="K65:N65" si="9">SUM(K66:K77)</f>
        <v>0</v>
      </c>
      <c r="L65" s="177">
        <f t="shared" si="9"/>
        <v>0</v>
      </c>
      <c r="M65" s="177">
        <f t="shared" si="9"/>
        <v>0</v>
      </c>
      <c r="N65" s="178">
        <f t="shared" si="9"/>
        <v>0</v>
      </c>
      <c r="O65" s="187" t="s">
        <v>171</v>
      </c>
      <c r="P65" s="204"/>
      <c r="Q65" s="205"/>
      <c r="R65" s="205"/>
      <c r="S65" s="206"/>
      <c r="T65" s="180"/>
      <c r="U65" s="181"/>
      <c r="V65" s="181"/>
      <c r="W65" s="196"/>
      <c r="X65" s="182">
        <f>AVERAGE(X66:X77)</f>
        <v>0.14583333333333334</v>
      </c>
      <c r="Y65" s="152"/>
      <c r="Z65" s="153"/>
      <c r="AA65" s="153"/>
      <c r="AB65" s="153"/>
      <c r="AC65" s="154"/>
      <c r="AD65" s="98"/>
      <c r="AE65" s="137" t="str">
        <f>(IF(AE66="","",AE66&amp;CHAR(10))&amp;(IF(AE67="","",AE67&amp;CHAR(10))&amp;IF(AE68="","",AE68&amp;CHAR(10))&amp;IF(AE69="","",AE69&amp;CHAR(10))&amp;IF(AE70="","",AE70&amp;CHAR(10))&amp;IF(AE71="","",AE71&amp;CHAR(10))&amp;IF(AE72="","",AE72&amp;CHAR(10))&amp;IF(AE73="","",AE73&amp;CHAR(10))&amp;IF(AE74="","",AE74&amp;CHAR(10))&amp;IF(AE75="","",AE75&amp;CHAR(10))&amp;IF(AE76="","",AE76&amp;CHAR(10))&amp;IF(AE77="","",AE77)))</f>
        <v/>
      </c>
      <c r="AF65" s="144" t="str">
        <f>(IF(AF66="","",AF66&amp;CHAR(10))&amp;(IF(AF67="","",AF67&amp;CHAR(10))&amp;IF(AF68="","",AF68&amp;CHAR(10))&amp;IF(AF69="","",AF69&amp;CHAR(10))&amp;IF(AF70="","",AF70&amp;CHAR(10))&amp;IF(AF71="","",AF71&amp;CHAR(10))&amp;IF(AF72="","",AF72&amp;CHAR(10))&amp;IF(AF73="","",AF73&amp;CHAR(10))&amp;IF(AF74="","",AF74&amp;CHAR(10))&amp;IF(AF75="","",AF75&amp;CHAR(10))&amp;IF(AF76="","",AF76&amp;CHAR(10))&amp;IF(AF77="","",AF77)))</f>
        <v xml:space="preserve">Document Plan
</v>
      </c>
      <c r="AG65" s="144" t="str">
        <f>(IF(AG66="","",AG66&amp;CHAR(10))&amp;(IF(AG67="","",AG67&amp;CHAR(10))&amp;IF(AG68="","",AG68&amp;CHAR(10))&amp;IF(AG69="","",AG69&amp;CHAR(10))&amp;IF(AG70="","",AG70&amp;CHAR(10))&amp;IF(AG71="","",AG71&amp;CHAR(10))&amp;IF(AG72="","",AG72&amp;CHAR(10))&amp;IF(AG73="","",AG73&amp;CHAR(10))&amp;IF(AG74="","",AG74&amp;CHAR(10))&amp;IF(AG75="","",AG75&amp;CHAR(10))&amp;IF(AG76="","",AG76&amp;CHAR(10))&amp;IF(AG77="","",AG77)))</f>
        <v xml:space="preserve">Review Plan
</v>
      </c>
      <c r="AH65" s="29"/>
    </row>
    <row r="66" spans="2:34" ht="60" customHeight="1" x14ac:dyDescent="0.25">
      <c r="B66" s="11"/>
      <c r="C66" s="167"/>
      <c r="D66" s="47"/>
      <c r="E66" s="47"/>
      <c r="F66" s="64"/>
      <c r="G66" s="49">
        <v>5</v>
      </c>
      <c r="H66" s="48" t="s">
        <v>543</v>
      </c>
      <c r="I66" s="112" t="s">
        <v>544</v>
      </c>
      <c r="J66" s="100"/>
      <c r="K66" s="101"/>
      <c r="L66" s="101"/>
      <c r="M66" s="101"/>
      <c r="N66" s="102"/>
      <c r="O66" s="87"/>
      <c r="P66" s="207" t="s">
        <v>47</v>
      </c>
      <c r="Q66" s="208" t="s">
        <v>60</v>
      </c>
      <c r="R66" s="208" t="s">
        <v>48</v>
      </c>
      <c r="S66" s="209" t="s">
        <v>60</v>
      </c>
      <c r="T66" s="128">
        <f>VLOOKUP(P66,Data!$B$4:$C$9,2, FALSE)</f>
        <v>0.1</v>
      </c>
      <c r="U66" s="129">
        <f>VLOOKUP(Q66,Data!$E$4:$F$8,2,FALSE)</f>
        <v>0</v>
      </c>
      <c r="V66" s="129">
        <f>VLOOKUP(R66,Data!$H$4:$I$8,2,FALSE)</f>
        <v>0.05</v>
      </c>
      <c r="W66" s="197">
        <f>VLOOKUP(S66,Data!$K$4:$L$7,2,FALSE)</f>
        <v>0</v>
      </c>
      <c r="X66" s="133">
        <f t="shared" ref="X66:X77" si="10">SUM(T66:W66)</f>
        <v>0.15000000000000002</v>
      </c>
      <c r="Y66" s="44"/>
      <c r="Z66" s="45"/>
      <c r="AA66" s="45"/>
      <c r="AB66" s="45"/>
      <c r="AC66" s="46"/>
      <c r="AD66" s="98"/>
      <c r="AE66" s="139"/>
      <c r="AF66" s="142"/>
      <c r="AG66" s="142"/>
      <c r="AH66" s="29"/>
    </row>
    <row r="67" spans="2:34" ht="45" customHeight="1" outlineLevel="1" x14ac:dyDescent="0.25">
      <c r="B67" s="11"/>
      <c r="C67" s="167"/>
      <c r="D67" s="47"/>
      <c r="E67" s="47"/>
      <c r="F67" s="64"/>
      <c r="G67" s="49">
        <v>4</v>
      </c>
      <c r="H67" s="48"/>
      <c r="I67" s="112"/>
      <c r="J67" s="100"/>
      <c r="K67" s="101"/>
      <c r="L67" s="101"/>
      <c r="M67" s="101"/>
      <c r="N67" s="102"/>
      <c r="O67" s="87"/>
      <c r="P67" s="207" t="s">
        <v>47</v>
      </c>
      <c r="Q67" s="208" t="s">
        <v>60</v>
      </c>
      <c r="R67" s="208" t="s">
        <v>60</v>
      </c>
      <c r="S67" s="209" t="s">
        <v>60</v>
      </c>
      <c r="T67" s="128">
        <f>VLOOKUP(P67,Data!$B$4:$C$9,2, FALSE)</f>
        <v>0.1</v>
      </c>
      <c r="U67" s="129">
        <f>VLOOKUP(Q67,Data!$E$4:$F$8,2,FALSE)</f>
        <v>0</v>
      </c>
      <c r="V67" s="129">
        <f>VLOOKUP(R67,Data!$H$4:$I$8,2,FALSE)</f>
        <v>0</v>
      </c>
      <c r="W67" s="197">
        <f>VLOOKUP(S67,Data!$K$4:$L$7,2,FALSE)</f>
        <v>0</v>
      </c>
      <c r="X67" s="133">
        <f t="shared" si="10"/>
        <v>0.1</v>
      </c>
      <c r="Y67" s="44"/>
      <c r="Z67" s="45"/>
      <c r="AA67" s="45"/>
      <c r="AB67" s="45"/>
      <c r="AC67" s="46"/>
      <c r="AD67" s="98"/>
      <c r="AE67" s="139"/>
      <c r="AF67" s="142"/>
      <c r="AG67" s="142"/>
      <c r="AH67" s="29"/>
    </row>
    <row r="68" spans="2:34" ht="45" customHeight="1" outlineLevel="1" x14ac:dyDescent="0.25">
      <c r="B68" s="11"/>
      <c r="C68" s="167"/>
      <c r="D68" s="47"/>
      <c r="E68" s="47"/>
      <c r="F68" s="64"/>
      <c r="G68" s="49">
        <v>4</v>
      </c>
      <c r="H68" s="48" t="s">
        <v>545</v>
      </c>
      <c r="I68" s="112"/>
      <c r="J68" s="100"/>
      <c r="K68" s="101"/>
      <c r="L68" s="101"/>
      <c r="M68" s="101"/>
      <c r="N68" s="102"/>
      <c r="O68" s="87"/>
      <c r="P68" s="207" t="s">
        <v>85</v>
      </c>
      <c r="Q68" s="208" t="s">
        <v>48</v>
      </c>
      <c r="R68" s="208" t="s">
        <v>56</v>
      </c>
      <c r="S68" s="209" t="s">
        <v>49</v>
      </c>
      <c r="T68" s="128">
        <f>VLOOKUP(P68,Data!$B$4:$C$9,2, FALSE)</f>
        <v>0.2</v>
      </c>
      <c r="U68" s="129">
        <f>VLOOKUP(Q68,Data!$E$4:$F$8,2,FALSE)</f>
        <v>0.05</v>
      </c>
      <c r="V68" s="129">
        <f>VLOOKUP(R68,Data!$H$4:$I$8,2,FALSE)</f>
        <v>0.1</v>
      </c>
      <c r="W68" s="197">
        <f>VLOOKUP(S68,Data!$K$4:$L$7,2,FALSE)</f>
        <v>0.05</v>
      </c>
      <c r="X68" s="133">
        <f t="shared" si="10"/>
        <v>0.39999999999999997</v>
      </c>
      <c r="Y68" s="44"/>
      <c r="Z68" s="45"/>
      <c r="AA68" s="45"/>
      <c r="AB68" s="45"/>
      <c r="AC68" s="46"/>
      <c r="AD68" s="98"/>
      <c r="AE68" s="139"/>
      <c r="AF68" s="142"/>
      <c r="AG68" s="142"/>
      <c r="AH68" s="29"/>
    </row>
    <row r="69" spans="2:34" ht="45" customHeight="1" outlineLevel="1" x14ac:dyDescent="0.25">
      <c r="B69" s="11"/>
      <c r="C69" s="167"/>
      <c r="D69" s="47"/>
      <c r="E69" s="47"/>
      <c r="F69" s="64"/>
      <c r="G69" s="49">
        <v>8</v>
      </c>
      <c r="H69" s="48" t="s">
        <v>546</v>
      </c>
      <c r="I69" s="112"/>
      <c r="J69" s="100"/>
      <c r="K69" s="101"/>
      <c r="L69" s="101"/>
      <c r="M69" s="101"/>
      <c r="N69" s="102"/>
      <c r="O69" s="87"/>
      <c r="P69" s="207" t="s">
        <v>85</v>
      </c>
      <c r="Q69" s="208" t="s">
        <v>60</v>
      </c>
      <c r="R69" s="208" t="s">
        <v>48</v>
      </c>
      <c r="S69" s="209" t="s">
        <v>60</v>
      </c>
      <c r="T69" s="128">
        <f>VLOOKUP(P69,Data!$B$4:$C$9,2, FALSE)</f>
        <v>0.2</v>
      </c>
      <c r="U69" s="129">
        <f>VLOOKUP(Q69,Data!$E$4:$F$8,2,FALSE)</f>
        <v>0</v>
      </c>
      <c r="V69" s="129">
        <f>VLOOKUP(R69,Data!$H$4:$I$8,2,FALSE)</f>
        <v>0.05</v>
      </c>
      <c r="W69" s="197">
        <f>VLOOKUP(S69,Data!$K$4:$L$7,2,FALSE)</f>
        <v>0</v>
      </c>
      <c r="X69" s="133">
        <f t="shared" si="10"/>
        <v>0.25</v>
      </c>
      <c r="Y69" s="44"/>
      <c r="Z69" s="45"/>
      <c r="AA69" s="45"/>
      <c r="AB69" s="45"/>
      <c r="AC69" s="46"/>
      <c r="AD69" s="98"/>
      <c r="AE69" s="139"/>
      <c r="AF69" s="142"/>
      <c r="AG69" s="142"/>
      <c r="AH69" s="29"/>
    </row>
    <row r="70" spans="2:34" ht="45" customHeight="1" outlineLevel="1" x14ac:dyDescent="0.25">
      <c r="B70" s="11"/>
      <c r="C70" s="167"/>
      <c r="D70" s="47"/>
      <c r="E70" s="47"/>
      <c r="F70" s="64"/>
      <c r="G70" s="49">
        <v>8</v>
      </c>
      <c r="H70" s="48"/>
      <c r="I70" s="112"/>
      <c r="J70" s="100"/>
      <c r="K70" s="101"/>
      <c r="L70" s="101"/>
      <c r="M70" s="101"/>
      <c r="N70" s="102"/>
      <c r="O70" s="87"/>
      <c r="P70" s="207" t="s">
        <v>47</v>
      </c>
      <c r="Q70" s="208" t="s">
        <v>48</v>
      </c>
      <c r="R70" s="208" t="s">
        <v>60</v>
      </c>
      <c r="S70" s="209" t="s">
        <v>60</v>
      </c>
      <c r="T70" s="128">
        <f>VLOOKUP(P70,Data!$B$4:$C$9,2, FALSE)</f>
        <v>0.1</v>
      </c>
      <c r="U70" s="129">
        <f>VLOOKUP(Q70,Data!$E$4:$F$8,2,FALSE)</f>
        <v>0.05</v>
      </c>
      <c r="V70" s="129">
        <f>VLOOKUP(R70,Data!$H$4:$I$8,2,FALSE)</f>
        <v>0</v>
      </c>
      <c r="W70" s="197">
        <f>VLOOKUP(S70,Data!$K$4:$L$7,2,FALSE)</f>
        <v>0</v>
      </c>
      <c r="X70" s="133">
        <f t="shared" si="10"/>
        <v>0.15000000000000002</v>
      </c>
      <c r="Y70" s="44"/>
      <c r="Z70" s="45"/>
      <c r="AA70" s="45"/>
      <c r="AB70" s="45"/>
      <c r="AC70" s="46"/>
      <c r="AD70" s="98"/>
      <c r="AE70" s="139"/>
      <c r="AF70" s="142"/>
      <c r="AG70" s="142"/>
      <c r="AH70" s="29"/>
    </row>
    <row r="71" spans="2:34" ht="45" customHeight="1" outlineLevel="1" x14ac:dyDescent="0.25">
      <c r="B71" s="11"/>
      <c r="C71" s="167"/>
      <c r="D71" s="47"/>
      <c r="E71" s="47"/>
      <c r="F71" s="64"/>
      <c r="G71" s="49">
        <v>6</v>
      </c>
      <c r="H71" s="48"/>
      <c r="I71" s="112"/>
      <c r="J71" s="100"/>
      <c r="K71" s="101"/>
      <c r="L71" s="101"/>
      <c r="M71" s="101"/>
      <c r="N71" s="102"/>
      <c r="O71" s="87"/>
      <c r="P71" s="207" t="s">
        <v>47</v>
      </c>
      <c r="Q71" s="208" t="s">
        <v>60</v>
      </c>
      <c r="R71" s="208" t="s">
        <v>60</v>
      </c>
      <c r="S71" s="209" t="s">
        <v>60</v>
      </c>
      <c r="T71" s="128">
        <f>VLOOKUP(P71,Data!$B$4:$C$9,2, FALSE)</f>
        <v>0.1</v>
      </c>
      <c r="U71" s="129">
        <f>VLOOKUP(Q71,Data!$E$4:$F$8,2,FALSE)</f>
        <v>0</v>
      </c>
      <c r="V71" s="129">
        <f>VLOOKUP(R71,Data!$H$4:$I$8,2,FALSE)</f>
        <v>0</v>
      </c>
      <c r="W71" s="197">
        <f>VLOOKUP(S71,Data!$K$4:$L$7,2,FALSE)</f>
        <v>0</v>
      </c>
      <c r="X71" s="133">
        <f t="shared" si="10"/>
        <v>0.1</v>
      </c>
      <c r="Y71" s="44"/>
      <c r="Z71" s="45"/>
      <c r="AA71" s="45"/>
      <c r="AB71" s="45"/>
      <c r="AC71" s="46"/>
      <c r="AD71" s="98"/>
      <c r="AE71" s="139"/>
      <c r="AF71" s="142"/>
      <c r="AG71" s="142"/>
      <c r="AH71" s="29"/>
    </row>
    <row r="72" spans="2:34" ht="45" customHeight="1" outlineLevel="1" x14ac:dyDescent="0.25">
      <c r="B72" s="11"/>
      <c r="C72" s="167"/>
      <c r="D72" s="47"/>
      <c r="E72" s="47"/>
      <c r="F72" s="64"/>
      <c r="G72" s="49">
        <v>5</v>
      </c>
      <c r="H72" s="48"/>
      <c r="I72" s="112"/>
      <c r="J72" s="100"/>
      <c r="K72" s="101"/>
      <c r="L72" s="101"/>
      <c r="M72" s="101"/>
      <c r="N72" s="102"/>
      <c r="O72" s="87"/>
      <c r="P72" s="207" t="s">
        <v>47</v>
      </c>
      <c r="Q72" s="208" t="s">
        <v>60</v>
      </c>
      <c r="R72" s="208" t="s">
        <v>60</v>
      </c>
      <c r="S72" s="209" t="s">
        <v>60</v>
      </c>
      <c r="T72" s="128">
        <f>VLOOKUP(P72,Data!$B$4:$C$9,2, FALSE)</f>
        <v>0.1</v>
      </c>
      <c r="U72" s="129">
        <f>VLOOKUP(Q72,Data!$E$4:$F$8,2,FALSE)</f>
        <v>0</v>
      </c>
      <c r="V72" s="129">
        <f>VLOOKUP(R72,Data!$H$4:$I$8,2,FALSE)</f>
        <v>0</v>
      </c>
      <c r="W72" s="197">
        <f>VLOOKUP(S72,Data!$K$4:$L$7,2,FALSE)</f>
        <v>0</v>
      </c>
      <c r="X72" s="133">
        <f t="shared" si="10"/>
        <v>0.1</v>
      </c>
      <c r="Y72" s="44"/>
      <c r="Z72" s="45"/>
      <c r="AA72" s="45"/>
      <c r="AB72" s="45"/>
      <c r="AC72" s="46"/>
      <c r="AD72" s="98"/>
      <c r="AE72" s="139"/>
      <c r="AF72" s="142" t="s">
        <v>547</v>
      </c>
      <c r="AG72" s="142" t="s">
        <v>548</v>
      </c>
      <c r="AH72" s="29"/>
    </row>
    <row r="73" spans="2:34" ht="45" customHeight="1" outlineLevel="1" x14ac:dyDescent="0.25">
      <c r="B73" s="11"/>
      <c r="C73" s="167"/>
      <c r="D73" s="47"/>
      <c r="E73" s="47"/>
      <c r="F73" s="64"/>
      <c r="G73" s="49">
        <v>4</v>
      </c>
      <c r="H73" s="48"/>
      <c r="I73" s="112"/>
      <c r="J73" s="100"/>
      <c r="K73" s="101"/>
      <c r="L73" s="101"/>
      <c r="M73" s="101"/>
      <c r="N73" s="102"/>
      <c r="O73" s="87"/>
      <c r="P73" s="207" t="s">
        <v>47</v>
      </c>
      <c r="Q73" s="208" t="s">
        <v>60</v>
      </c>
      <c r="R73" s="208" t="s">
        <v>60</v>
      </c>
      <c r="S73" s="209" t="s">
        <v>60</v>
      </c>
      <c r="T73" s="128">
        <f>VLOOKUP(P73,Data!$B$4:$C$9,2, FALSE)</f>
        <v>0.1</v>
      </c>
      <c r="U73" s="129">
        <f>VLOOKUP(Q73,Data!$E$4:$F$8,2,FALSE)</f>
        <v>0</v>
      </c>
      <c r="V73" s="129">
        <f>VLOOKUP(R73,Data!$H$4:$I$8,2,FALSE)</f>
        <v>0</v>
      </c>
      <c r="W73" s="197">
        <f>VLOOKUP(S73,Data!$K$4:$L$7,2,FALSE)</f>
        <v>0</v>
      </c>
      <c r="X73" s="133">
        <f t="shared" si="10"/>
        <v>0.1</v>
      </c>
      <c r="Y73" s="44"/>
      <c r="Z73" s="45"/>
      <c r="AA73" s="45"/>
      <c r="AB73" s="45"/>
      <c r="AC73" s="46"/>
      <c r="AD73" s="98"/>
      <c r="AE73" s="139"/>
      <c r="AF73" s="142"/>
      <c r="AG73" s="142"/>
      <c r="AH73" s="29"/>
    </row>
    <row r="74" spans="2:34" ht="45" customHeight="1" outlineLevel="1" x14ac:dyDescent="0.25">
      <c r="B74" s="11"/>
      <c r="C74" s="167"/>
      <c r="D74" s="47"/>
      <c r="E74" s="47"/>
      <c r="F74" s="64"/>
      <c r="G74" s="49">
        <v>6</v>
      </c>
      <c r="H74" s="48" t="s">
        <v>183</v>
      </c>
      <c r="I74" s="112"/>
      <c r="J74" s="100"/>
      <c r="K74" s="101"/>
      <c r="L74" s="101"/>
      <c r="M74" s="101"/>
      <c r="N74" s="102"/>
      <c r="O74" s="87"/>
      <c r="P74" s="207" t="s">
        <v>60</v>
      </c>
      <c r="Q74" s="208" t="s">
        <v>48</v>
      </c>
      <c r="R74" s="208" t="s">
        <v>48</v>
      </c>
      <c r="S74" s="209" t="s">
        <v>60</v>
      </c>
      <c r="T74" s="128">
        <f>VLOOKUP(P74,Data!$B$4:$C$9,2, FALSE)</f>
        <v>0</v>
      </c>
      <c r="U74" s="129">
        <f>VLOOKUP(Q74,Data!$E$4:$F$8,2,FALSE)</f>
        <v>0.05</v>
      </c>
      <c r="V74" s="129">
        <f>VLOOKUP(R74,Data!$H$4:$I$8,2,FALSE)</f>
        <v>0.05</v>
      </c>
      <c r="W74" s="197">
        <f>VLOOKUP(S74,Data!$K$4:$L$7,2,FALSE)</f>
        <v>0</v>
      </c>
      <c r="X74" s="133">
        <f t="shared" si="10"/>
        <v>0.1</v>
      </c>
      <c r="Y74" s="44"/>
      <c r="Z74" s="45"/>
      <c r="AA74" s="45"/>
      <c r="AB74" s="45"/>
      <c r="AC74" s="46"/>
      <c r="AD74" s="98"/>
      <c r="AE74" s="139"/>
      <c r="AF74" s="142"/>
      <c r="AG74" s="142"/>
      <c r="AH74" s="29"/>
    </row>
    <row r="75" spans="2:34" ht="45" customHeight="1" outlineLevel="1" x14ac:dyDescent="0.25">
      <c r="B75" s="11"/>
      <c r="C75" s="167"/>
      <c r="D75" s="47"/>
      <c r="E75" s="47"/>
      <c r="F75" s="64"/>
      <c r="G75" s="49">
        <v>3</v>
      </c>
      <c r="H75" s="48" t="s">
        <v>183</v>
      </c>
      <c r="I75" s="112">
        <v>19</v>
      </c>
      <c r="J75" s="100"/>
      <c r="K75" s="101"/>
      <c r="L75" s="101"/>
      <c r="M75" s="101"/>
      <c r="N75" s="102"/>
      <c r="O75" s="87"/>
      <c r="P75" s="207" t="s">
        <v>60</v>
      </c>
      <c r="Q75" s="208" t="s">
        <v>60</v>
      </c>
      <c r="R75" s="208" t="s">
        <v>60</v>
      </c>
      <c r="S75" s="209" t="s">
        <v>60</v>
      </c>
      <c r="T75" s="128">
        <f>VLOOKUP(P75,Data!$B$4:$C$9,2, FALSE)</f>
        <v>0</v>
      </c>
      <c r="U75" s="129">
        <f>VLOOKUP(Q75,Data!$E$4:$F$8,2,FALSE)</f>
        <v>0</v>
      </c>
      <c r="V75" s="129">
        <f>VLOOKUP(R75,Data!$H$4:$I$8,2,FALSE)</f>
        <v>0</v>
      </c>
      <c r="W75" s="197">
        <f>VLOOKUP(S75,Data!$K$4:$L$7,2,FALSE)</f>
        <v>0</v>
      </c>
      <c r="X75" s="133">
        <f t="shared" si="10"/>
        <v>0</v>
      </c>
      <c r="Y75" s="44"/>
      <c r="Z75" s="45"/>
      <c r="AA75" s="45"/>
      <c r="AB75" s="45"/>
      <c r="AC75" s="46"/>
      <c r="AD75" s="98"/>
      <c r="AE75" s="139"/>
      <c r="AF75" s="142"/>
      <c r="AG75" s="142"/>
      <c r="AH75" s="29"/>
    </row>
    <row r="76" spans="2:34" ht="45" customHeight="1" outlineLevel="1" x14ac:dyDescent="0.25">
      <c r="B76" s="11"/>
      <c r="C76" s="167"/>
      <c r="D76" s="47"/>
      <c r="E76" s="47"/>
      <c r="F76" s="64"/>
      <c r="G76" s="49">
        <v>4</v>
      </c>
      <c r="H76" s="48"/>
      <c r="I76" s="112"/>
      <c r="J76" s="100"/>
      <c r="K76" s="101"/>
      <c r="L76" s="101"/>
      <c r="M76" s="101"/>
      <c r="N76" s="102"/>
      <c r="O76" s="87"/>
      <c r="P76" s="207" t="s">
        <v>47</v>
      </c>
      <c r="Q76" s="208" t="s">
        <v>60</v>
      </c>
      <c r="R76" s="208" t="s">
        <v>60</v>
      </c>
      <c r="S76" s="209" t="s">
        <v>60</v>
      </c>
      <c r="T76" s="128">
        <f>VLOOKUP(P76,Data!$B$4:$C$9,2, FALSE)</f>
        <v>0.1</v>
      </c>
      <c r="U76" s="129">
        <f>VLOOKUP(Q76,Data!$E$4:$F$8,2,FALSE)</f>
        <v>0</v>
      </c>
      <c r="V76" s="129">
        <f>VLOOKUP(R76,Data!$H$4:$I$8,2,FALSE)</f>
        <v>0</v>
      </c>
      <c r="W76" s="197">
        <f>VLOOKUP(S76,Data!$K$4:$L$7,2,FALSE)</f>
        <v>0</v>
      </c>
      <c r="X76" s="133">
        <f t="shared" si="10"/>
        <v>0.1</v>
      </c>
      <c r="Y76" s="44"/>
      <c r="Z76" s="45"/>
      <c r="AA76" s="45"/>
      <c r="AB76" s="45"/>
      <c r="AC76" s="46"/>
      <c r="AD76" s="98"/>
      <c r="AE76" s="139"/>
      <c r="AF76" s="142"/>
      <c r="AG76" s="142"/>
      <c r="AH76" s="29"/>
    </row>
    <row r="77" spans="2:34" ht="45" customHeight="1" outlineLevel="1" x14ac:dyDescent="0.25">
      <c r="B77" s="11"/>
      <c r="C77" s="167"/>
      <c r="D77" s="65"/>
      <c r="E77" s="65"/>
      <c r="F77" s="66"/>
      <c r="G77" s="49">
        <v>8</v>
      </c>
      <c r="H77" s="67" t="s">
        <v>549</v>
      </c>
      <c r="I77" s="115" t="s">
        <v>53</v>
      </c>
      <c r="J77" s="103"/>
      <c r="K77" s="104"/>
      <c r="L77" s="104"/>
      <c r="M77" s="104"/>
      <c r="N77" s="105"/>
      <c r="O77" s="92"/>
      <c r="P77" s="207" t="s">
        <v>47</v>
      </c>
      <c r="Q77" s="208" t="s">
        <v>48</v>
      </c>
      <c r="R77" s="208" t="s">
        <v>60</v>
      </c>
      <c r="S77" s="209" t="s">
        <v>49</v>
      </c>
      <c r="T77" s="128">
        <f>VLOOKUP(P77,Data!$B$4:$C$9,2, FALSE)</f>
        <v>0.1</v>
      </c>
      <c r="U77" s="129">
        <f>VLOOKUP(Q77,Data!$E$4:$F$8,2,FALSE)</f>
        <v>0.05</v>
      </c>
      <c r="V77" s="129">
        <f>VLOOKUP(R77,Data!$H$4:$I$8,2,FALSE)</f>
        <v>0</v>
      </c>
      <c r="W77" s="197">
        <f>VLOOKUP(S77,Data!$K$4:$L$7,2,FALSE)</f>
        <v>0.05</v>
      </c>
      <c r="X77" s="134">
        <f t="shared" si="10"/>
        <v>0.2</v>
      </c>
      <c r="Y77" s="51"/>
      <c r="Z77" s="52"/>
      <c r="AA77" s="52"/>
      <c r="AB77" s="52"/>
      <c r="AC77" s="83"/>
      <c r="AD77" s="98"/>
      <c r="AE77" s="140"/>
      <c r="AF77" s="141"/>
      <c r="AG77" s="141"/>
      <c r="AH77" s="29"/>
    </row>
    <row r="78" spans="2:34" ht="45" customHeight="1" outlineLevel="1" x14ac:dyDescent="0.25">
      <c r="B78" s="11"/>
      <c r="C78" s="167"/>
      <c r="D78" s="183" t="s">
        <v>190</v>
      </c>
      <c r="E78" s="183"/>
      <c r="F78" s="184" t="s">
        <v>191</v>
      </c>
      <c r="G78" s="151">
        <f>AVERAGE(G79:G80)</f>
        <v>4</v>
      </c>
      <c r="H78" s="137" t="str">
        <f>(IF(H79="","",H79&amp;CHAR(10))&amp;(IF(H80="","",H80)))</f>
        <v/>
      </c>
      <c r="I78" s="186" t="s">
        <v>550</v>
      </c>
      <c r="J78" s="176">
        <f>SUM(J79:J80)</f>
        <v>0</v>
      </c>
      <c r="K78" s="177">
        <f t="shared" ref="K78:N78" si="11">SUM(K79:K80)</f>
        <v>0</v>
      </c>
      <c r="L78" s="177">
        <f t="shared" si="11"/>
        <v>0</v>
      </c>
      <c r="M78" s="177">
        <f t="shared" si="11"/>
        <v>0</v>
      </c>
      <c r="N78" s="178">
        <f t="shared" si="11"/>
        <v>0</v>
      </c>
      <c r="O78" s="187" t="s">
        <v>190</v>
      </c>
      <c r="P78" s="204"/>
      <c r="Q78" s="205"/>
      <c r="R78" s="205"/>
      <c r="S78" s="206"/>
      <c r="T78" s="180"/>
      <c r="U78" s="181"/>
      <c r="V78" s="181"/>
      <c r="W78" s="196"/>
      <c r="X78" s="182">
        <f>AVERAGE(X79:X80)</f>
        <v>0.22500000000000001</v>
      </c>
      <c r="Y78" s="152"/>
      <c r="Z78" s="153"/>
      <c r="AA78" s="153"/>
      <c r="AB78" s="153"/>
      <c r="AC78" s="154"/>
      <c r="AD78" s="98"/>
      <c r="AE78" s="137" t="str">
        <f>(IF(AE79="","",AE79&amp;CHAR(10))&amp;(IF(AE80="","",AE80)))</f>
        <v/>
      </c>
      <c r="AF78" s="144" t="str">
        <f>(IF(AF79="","",AF79&amp;CHAR(10))&amp;(IF(AF80="","",AF80)))</f>
        <v/>
      </c>
      <c r="AG78" s="144" t="str">
        <f>(IF(AG79="","",AG79&amp;CHAR(10))&amp;(IF(AG80="","",AG80)))</f>
        <v/>
      </c>
      <c r="AH78" s="29"/>
    </row>
    <row r="79" spans="2:34" ht="60" customHeight="1" x14ac:dyDescent="0.25">
      <c r="B79" s="11"/>
      <c r="C79" s="167"/>
      <c r="D79" s="47"/>
      <c r="E79" s="47"/>
      <c r="F79" s="64"/>
      <c r="G79" s="49">
        <v>2</v>
      </c>
      <c r="H79" s="74"/>
      <c r="I79" s="112"/>
      <c r="J79" s="100"/>
      <c r="K79" s="101"/>
      <c r="L79" s="101"/>
      <c r="M79" s="101"/>
      <c r="N79" s="102"/>
      <c r="O79" s="87"/>
      <c r="P79" s="207" t="s">
        <v>85</v>
      </c>
      <c r="Q79" s="208" t="s">
        <v>48</v>
      </c>
      <c r="R79" s="208" t="s">
        <v>48</v>
      </c>
      <c r="S79" s="209" t="s">
        <v>60</v>
      </c>
      <c r="T79" s="128">
        <f>VLOOKUP(P79,Data!$B$4:$C$9,2, FALSE)</f>
        <v>0.2</v>
      </c>
      <c r="U79" s="129">
        <f>VLOOKUP(Q79,Data!$E$4:$F$8,2,FALSE)</f>
        <v>0.05</v>
      </c>
      <c r="V79" s="129">
        <f>VLOOKUP(R79,Data!$H$4:$I$8,2,FALSE)</f>
        <v>0.05</v>
      </c>
      <c r="W79" s="197">
        <f>VLOOKUP(S79,Data!$K$4:$L$7,2,FALSE)</f>
        <v>0</v>
      </c>
      <c r="X79" s="133">
        <f>SUM(T79:W79)</f>
        <v>0.3</v>
      </c>
      <c r="Y79" s="70"/>
      <c r="Z79" s="69"/>
      <c r="AA79" s="69"/>
      <c r="AB79" s="69"/>
      <c r="AC79" s="82"/>
      <c r="AD79" s="98"/>
      <c r="AE79" s="139"/>
      <c r="AF79" s="142"/>
      <c r="AG79" s="142"/>
      <c r="AH79" s="29"/>
    </row>
    <row r="80" spans="2:34" ht="45" customHeight="1" outlineLevel="1" x14ac:dyDescent="0.25">
      <c r="B80" s="11"/>
      <c r="C80" s="167"/>
      <c r="D80" s="65"/>
      <c r="E80" s="65"/>
      <c r="F80" s="66"/>
      <c r="G80" s="49">
        <v>6</v>
      </c>
      <c r="H80" s="75"/>
      <c r="I80" s="115" t="s">
        <v>550</v>
      </c>
      <c r="J80" s="103"/>
      <c r="K80" s="104"/>
      <c r="L80" s="104"/>
      <c r="M80" s="104"/>
      <c r="N80" s="105"/>
      <c r="O80" s="92"/>
      <c r="P80" s="207" t="s">
        <v>47</v>
      </c>
      <c r="Q80" s="208" t="s">
        <v>48</v>
      </c>
      <c r="R80" s="208" t="s">
        <v>60</v>
      </c>
      <c r="S80" s="209" t="s">
        <v>60</v>
      </c>
      <c r="T80" s="128">
        <f>VLOOKUP(P80,Data!$B$4:$C$9,2, FALSE)</f>
        <v>0.1</v>
      </c>
      <c r="U80" s="129">
        <f>VLOOKUP(Q80,Data!$E$4:$F$8,2,FALSE)</f>
        <v>0.05</v>
      </c>
      <c r="V80" s="129">
        <f>VLOOKUP(R80,Data!$H$4:$I$8,2,FALSE)</f>
        <v>0</v>
      </c>
      <c r="W80" s="197">
        <f>VLOOKUP(S80,Data!$K$4:$L$7,2,FALSE)</f>
        <v>0</v>
      </c>
      <c r="X80" s="134">
        <f>SUM(T80:W80)</f>
        <v>0.15000000000000002</v>
      </c>
      <c r="Y80" s="72"/>
      <c r="Z80" s="73"/>
      <c r="AA80" s="73"/>
      <c r="AB80" s="73"/>
      <c r="AC80" s="84"/>
      <c r="AD80" s="98"/>
      <c r="AE80" s="140"/>
      <c r="AF80" s="141"/>
      <c r="AG80" s="141"/>
      <c r="AH80" s="29"/>
    </row>
    <row r="81" spans="2:34" ht="45" customHeight="1" outlineLevel="1" x14ac:dyDescent="0.25">
      <c r="B81" s="11"/>
      <c r="C81" s="167"/>
      <c r="D81" s="183" t="s">
        <v>196</v>
      </c>
      <c r="E81" s="183"/>
      <c r="F81" s="184" t="s">
        <v>197</v>
      </c>
      <c r="G81" s="151">
        <f>AVERAGE(G82:G85)</f>
        <v>6.5</v>
      </c>
      <c r="H81" s="137" t="str">
        <f>(IF(H82="","",H82&amp;CHAR(10))&amp;(IF(H83="","",H83&amp;CHAR(10))&amp;IF(H84="","",H84&amp;CHAR(10))&amp;IF(H85="","",H85)))</f>
        <v xml:space="preserve">Log Management, SIEM
(IAM)
</v>
      </c>
      <c r="I81" s="186" t="s">
        <v>551</v>
      </c>
      <c r="J81" s="176">
        <f>SUM(J82:J85)</f>
        <v>0</v>
      </c>
      <c r="K81" s="177">
        <f t="shared" ref="K81:N81" si="12">SUM(K82:K85)</f>
        <v>0</v>
      </c>
      <c r="L81" s="177">
        <f t="shared" si="12"/>
        <v>0</v>
      </c>
      <c r="M81" s="177">
        <f t="shared" si="12"/>
        <v>0</v>
      </c>
      <c r="N81" s="178">
        <f t="shared" si="12"/>
        <v>0</v>
      </c>
      <c r="O81" s="187" t="s">
        <v>200</v>
      </c>
      <c r="P81" s="204"/>
      <c r="Q81" s="205"/>
      <c r="R81" s="205"/>
      <c r="S81" s="206"/>
      <c r="T81" s="180"/>
      <c r="U81" s="181"/>
      <c r="V81" s="181"/>
      <c r="W81" s="196"/>
      <c r="X81" s="182">
        <f>AVERAGE(X82:X85)</f>
        <v>0.1</v>
      </c>
      <c r="Y81" s="155"/>
      <c r="Z81" s="156"/>
      <c r="AA81" s="156"/>
      <c r="AB81" s="156"/>
      <c r="AC81" s="157"/>
      <c r="AD81" s="98"/>
      <c r="AE81" s="137" t="str">
        <f>(IF(AE82="","",AE82&amp;CHAR(10))&amp;(IF(AE83="","",AE83&amp;CHAR(10))&amp;IF(AE84="","",AE84&amp;CHAR(10))&amp;IF(AE85="","",AE85)))</f>
        <v/>
      </c>
      <c r="AF81" s="144" t="str">
        <f>(IF(AF82="","",AF82&amp;CHAR(10))&amp;(IF(AF83="","",AF83&amp;CHAR(10))&amp;IF(AF84="","",AF84&amp;CHAR(10))&amp;IF(AF85="","",AF85)))</f>
        <v xml:space="preserve">SIEM management/ rules
SIEM Tuning
</v>
      </c>
      <c r="AG81" s="144" t="str">
        <f>(IF(AG82="","",AG82&amp;CHAR(10))&amp;(IF(AG83="","",AG83&amp;CHAR(10))&amp;IF(AG84="","",AG84&amp;CHAR(10))&amp;IF(AG85="","",AG85)))</f>
        <v xml:space="preserve">SIEM Tuning
</v>
      </c>
      <c r="AH81" s="29"/>
    </row>
    <row r="82" spans="2:34" ht="60" customHeight="1" x14ac:dyDescent="0.25">
      <c r="B82" s="11"/>
      <c r="C82" s="167"/>
      <c r="D82" s="47"/>
      <c r="E82" s="47"/>
      <c r="F82" s="64"/>
      <c r="G82" s="49">
        <v>7</v>
      </c>
      <c r="H82" s="48" t="s">
        <v>552</v>
      </c>
      <c r="I82" s="112" t="s">
        <v>188</v>
      </c>
      <c r="J82" s="100"/>
      <c r="K82" s="101"/>
      <c r="L82" s="101"/>
      <c r="M82" s="101"/>
      <c r="N82" s="102"/>
      <c r="O82" s="87"/>
      <c r="P82" s="207" t="s">
        <v>47</v>
      </c>
      <c r="Q82" s="208" t="s">
        <v>60</v>
      </c>
      <c r="R82" s="208" t="s">
        <v>60</v>
      </c>
      <c r="S82" s="209" t="s">
        <v>60</v>
      </c>
      <c r="T82" s="128">
        <f>VLOOKUP(P82,Data!$B$4:$C$9,2, FALSE)</f>
        <v>0.1</v>
      </c>
      <c r="U82" s="129">
        <f>VLOOKUP(Q82,Data!$E$4:$F$8,2,FALSE)</f>
        <v>0</v>
      </c>
      <c r="V82" s="129">
        <f>VLOOKUP(R82,Data!$H$4:$I$8,2,FALSE)</f>
        <v>0</v>
      </c>
      <c r="W82" s="197">
        <f>VLOOKUP(S82,Data!$K$4:$L$7,2,FALSE)</f>
        <v>0</v>
      </c>
      <c r="X82" s="133">
        <f>SUM(T82:W82)</f>
        <v>0.1</v>
      </c>
      <c r="Y82" s="44"/>
      <c r="Z82" s="45"/>
      <c r="AA82" s="45"/>
      <c r="AB82" s="45"/>
      <c r="AC82" s="46"/>
      <c r="AD82" s="98"/>
      <c r="AE82" s="139"/>
      <c r="AF82" s="142" t="s">
        <v>553</v>
      </c>
      <c r="AG82" s="142" t="s">
        <v>554</v>
      </c>
      <c r="AH82" s="29"/>
    </row>
    <row r="83" spans="2:34" ht="45" customHeight="1" outlineLevel="1" x14ac:dyDescent="0.25">
      <c r="B83" s="11"/>
      <c r="C83" s="167"/>
      <c r="D83" s="47"/>
      <c r="E83" s="47"/>
      <c r="F83" s="64"/>
      <c r="G83" s="49">
        <v>3</v>
      </c>
      <c r="H83" s="48"/>
      <c r="I83" s="112" t="s">
        <v>555</v>
      </c>
      <c r="J83" s="100"/>
      <c r="K83" s="101"/>
      <c r="L83" s="101"/>
      <c r="M83" s="101"/>
      <c r="N83" s="102"/>
      <c r="O83" s="87"/>
      <c r="P83" s="207" t="s">
        <v>60</v>
      </c>
      <c r="Q83" s="208" t="s">
        <v>60</v>
      </c>
      <c r="R83" s="208" t="s">
        <v>60</v>
      </c>
      <c r="S83" s="209" t="s">
        <v>60</v>
      </c>
      <c r="T83" s="128">
        <f>VLOOKUP(P83,Data!$B$4:$C$9,2, FALSE)</f>
        <v>0</v>
      </c>
      <c r="U83" s="129">
        <f>VLOOKUP(Q83,Data!$E$4:$F$8,2,FALSE)</f>
        <v>0</v>
      </c>
      <c r="V83" s="129">
        <f>VLOOKUP(R83,Data!$H$4:$I$8,2,FALSE)</f>
        <v>0</v>
      </c>
      <c r="W83" s="197">
        <f>VLOOKUP(S83,Data!$K$4:$L$7,2,FALSE)</f>
        <v>0</v>
      </c>
      <c r="X83" s="133">
        <f>SUM(T83:W83)</f>
        <v>0</v>
      </c>
      <c r="Y83" s="44"/>
      <c r="Z83" s="45"/>
      <c r="AA83" s="45"/>
      <c r="AB83" s="45"/>
      <c r="AC83" s="46"/>
      <c r="AD83" s="98"/>
      <c r="AE83" s="139"/>
      <c r="AF83" s="142"/>
      <c r="AG83" s="142"/>
      <c r="AH83" s="29"/>
    </row>
    <row r="84" spans="2:34" ht="45" customHeight="1" outlineLevel="1" x14ac:dyDescent="0.25">
      <c r="B84" s="11"/>
      <c r="C84" s="167"/>
      <c r="D84" s="47"/>
      <c r="E84" s="47"/>
      <c r="F84" s="64"/>
      <c r="G84" s="49">
        <v>8</v>
      </c>
      <c r="H84" s="48" t="s">
        <v>556</v>
      </c>
      <c r="I84" s="112" t="s">
        <v>557</v>
      </c>
      <c r="J84" s="100"/>
      <c r="K84" s="101"/>
      <c r="L84" s="101"/>
      <c r="M84" s="101"/>
      <c r="N84" s="102"/>
      <c r="O84" s="87"/>
      <c r="P84" s="207" t="s">
        <v>47</v>
      </c>
      <c r="Q84" s="208" t="s">
        <v>55</v>
      </c>
      <c r="R84" s="208" t="s">
        <v>60</v>
      </c>
      <c r="S84" s="209" t="s">
        <v>60</v>
      </c>
      <c r="T84" s="128">
        <f>VLOOKUP(P84,Data!$B$4:$C$9,2, FALSE)</f>
        <v>0.1</v>
      </c>
      <c r="U84" s="129">
        <f>VLOOKUP(Q84,Data!$E$4:$F$8,2,FALSE)</f>
        <v>0.1</v>
      </c>
      <c r="V84" s="129">
        <f>VLOOKUP(R84,Data!$H$4:$I$8,2,FALSE)</f>
        <v>0</v>
      </c>
      <c r="W84" s="197">
        <f>VLOOKUP(S84,Data!$K$4:$L$7,2,FALSE)</f>
        <v>0</v>
      </c>
      <c r="X84" s="133">
        <f>SUM(T84:W84)</f>
        <v>0.2</v>
      </c>
      <c r="Y84" s="44"/>
      <c r="Z84" s="45"/>
      <c r="AA84" s="45"/>
      <c r="AB84" s="45"/>
      <c r="AC84" s="46"/>
      <c r="AD84" s="98"/>
      <c r="AE84" s="139"/>
      <c r="AF84" s="142"/>
      <c r="AG84" s="142"/>
      <c r="AH84" s="29"/>
    </row>
    <row r="85" spans="2:34" ht="45" customHeight="1" outlineLevel="1" x14ac:dyDescent="0.25">
      <c r="B85" s="11"/>
      <c r="C85" s="169"/>
      <c r="D85" s="65"/>
      <c r="E85" s="65"/>
      <c r="F85" s="66"/>
      <c r="G85" s="49">
        <v>8</v>
      </c>
      <c r="H85" s="67"/>
      <c r="I85" s="114">
        <v>11</v>
      </c>
      <c r="J85" s="106"/>
      <c r="K85" s="107"/>
      <c r="L85" s="107"/>
      <c r="M85" s="107"/>
      <c r="N85" s="108"/>
      <c r="O85" s="92"/>
      <c r="P85" s="207" t="s">
        <v>47</v>
      </c>
      <c r="Q85" s="208" t="s">
        <v>60</v>
      </c>
      <c r="R85" s="208" t="s">
        <v>60</v>
      </c>
      <c r="S85" s="209" t="s">
        <v>60</v>
      </c>
      <c r="T85" s="128">
        <f>VLOOKUP(P85,Data!$B$4:$C$9,2, FALSE)</f>
        <v>0.1</v>
      </c>
      <c r="U85" s="129">
        <f>VLOOKUP(Q85,Data!$E$4:$F$8,2,FALSE)</f>
        <v>0</v>
      </c>
      <c r="V85" s="129">
        <f>VLOOKUP(R85,Data!$H$4:$I$8,2,FALSE)</f>
        <v>0</v>
      </c>
      <c r="W85" s="197">
        <f>VLOOKUP(S85,Data!$K$4:$L$7,2,FALSE)</f>
        <v>0</v>
      </c>
      <c r="X85" s="134">
        <f>SUM(T85:W85)</f>
        <v>0.1</v>
      </c>
      <c r="Y85" s="72"/>
      <c r="Z85" s="73"/>
      <c r="AA85" s="73"/>
      <c r="AB85" s="73"/>
      <c r="AC85" s="84"/>
      <c r="AD85" s="98"/>
      <c r="AE85" s="140"/>
      <c r="AF85" s="141"/>
      <c r="AG85" s="141"/>
      <c r="AH85" s="29"/>
    </row>
    <row r="86" spans="2:34" ht="45" customHeight="1" outlineLevel="1" x14ac:dyDescent="0.25">
      <c r="B86" s="11"/>
      <c r="C86" s="167"/>
      <c r="D86" s="56"/>
      <c r="E86" s="47"/>
      <c r="F86" s="64"/>
      <c r="G86" s="49">
        <v>3</v>
      </c>
      <c r="H86" s="48" t="s">
        <v>558</v>
      </c>
      <c r="I86" s="112">
        <v>12</v>
      </c>
      <c r="J86" s="100"/>
      <c r="K86" s="101"/>
      <c r="L86" s="101"/>
      <c r="M86" s="101"/>
      <c r="N86" s="102"/>
      <c r="O86" s="87"/>
      <c r="P86" s="207" t="s">
        <v>60</v>
      </c>
      <c r="Q86" s="208" t="s">
        <v>60</v>
      </c>
      <c r="R86" s="208" t="s">
        <v>60</v>
      </c>
      <c r="S86" s="209" t="s">
        <v>60</v>
      </c>
      <c r="T86" s="128">
        <f>VLOOKUP(P86,Data!$B$4:$C$9,2, FALSE)</f>
        <v>0</v>
      </c>
      <c r="U86" s="129">
        <f>VLOOKUP(Q86,Data!$E$4:$F$8,2,FALSE)</f>
        <v>0</v>
      </c>
      <c r="V86" s="129">
        <f>VLOOKUP(R86,Data!$H$4:$I$8,2,FALSE)</f>
        <v>0</v>
      </c>
      <c r="W86" s="197">
        <f>VLOOKUP(S86,Data!$K$4:$L$7,2,FALSE)</f>
        <v>0</v>
      </c>
      <c r="X86" s="133">
        <f>SUM(T86:W86)</f>
        <v>0</v>
      </c>
      <c r="Y86" s="50"/>
      <c r="Z86" s="57"/>
      <c r="AA86" s="57"/>
      <c r="AB86" s="57"/>
      <c r="AC86" s="80"/>
      <c r="AD86" s="98"/>
      <c r="AE86" s="139"/>
      <c r="AF86" s="142" t="s">
        <v>559</v>
      </c>
      <c r="AG86" s="142"/>
      <c r="AH86" s="29"/>
    </row>
    <row r="87" spans="2:34" ht="60" customHeight="1" x14ac:dyDescent="0.25">
      <c r="B87" s="11"/>
      <c r="C87" s="167"/>
      <c r="D87" s="56"/>
      <c r="E87" s="47"/>
      <c r="F87" s="64"/>
      <c r="G87" s="49">
        <v>6</v>
      </c>
      <c r="H87" s="48"/>
      <c r="I87" s="112">
        <v>19</v>
      </c>
      <c r="J87" s="100"/>
      <c r="K87" s="101"/>
      <c r="L87" s="101"/>
      <c r="M87" s="101"/>
      <c r="N87" s="102"/>
      <c r="O87" s="87"/>
      <c r="P87" s="207" t="s">
        <v>47</v>
      </c>
      <c r="Q87" s="208" t="s">
        <v>60</v>
      </c>
      <c r="R87" s="208" t="s">
        <v>60</v>
      </c>
      <c r="S87" s="209" t="s">
        <v>60</v>
      </c>
      <c r="T87" s="128">
        <f>VLOOKUP(P87,Data!$B$4:$C$9,2, FALSE)</f>
        <v>0.1</v>
      </c>
      <c r="U87" s="129">
        <f>VLOOKUP(Q87,Data!$E$4:$F$8,2,FALSE)</f>
        <v>0</v>
      </c>
      <c r="V87" s="129">
        <f>VLOOKUP(R87,Data!$H$4:$I$8,2,FALSE)</f>
        <v>0</v>
      </c>
      <c r="W87" s="197">
        <f>VLOOKUP(S87,Data!$K$4:$L$7,2,FALSE)</f>
        <v>0</v>
      </c>
      <c r="X87" s="133">
        <f>SUM(T87:W87)</f>
        <v>0.1</v>
      </c>
      <c r="Y87" s="50"/>
      <c r="Z87" s="57"/>
      <c r="AA87" s="57"/>
      <c r="AB87" s="57"/>
      <c r="AC87" s="80"/>
      <c r="AD87" s="98"/>
      <c r="AE87" s="139"/>
      <c r="AF87" s="142"/>
      <c r="AG87" s="142"/>
      <c r="AH87" s="29"/>
    </row>
    <row r="88" spans="2:34" ht="45" customHeight="1" outlineLevel="1" x14ac:dyDescent="0.25">
      <c r="B88" s="11"/>
      <c r="C88" s="167"/>
      <c r="D88" s="56"/>
      <c r="E88" s="47"/>
      <c r="F88" s="64"/>
      <c r="G88" s="49">
        <v>7</v>
      </c>
      <c r="H88" s="48" t="s">
        <v>560</v>
      </c>
      <c r="I88" s="112">
        <v>6</v>
      </c>
      <c r="J88" s="100"/>
      <c r="K88" s="101"/>
      <c r="L88" s="101"/>
      <c r="M88" s="101"/>
      <c r="N88" s="102"/>
      <c r="O88" s="87"/>
      <c r="P88" s="207" t="s">
        <v>47</v>
      </c>
      <c r="Q88" s="208" t="s">
        <v>60</v>
      </c>
      <c r="R88" s="208" t="s">
        <v>60</v>
      </c>
      <c r="S88" s="209" t="s">
        <v>60</v>
      </c>
      <c r="T88" s="128">
        <f>VLOOKUP(P88,Data!$B$4:$C$9,2, FALSE)</f>
        <v>0.1</v>
      </c>
      <c r="U88" s="129">
        <f>VLOOKUP(Q88,Data!$E$4:$F$8,2,FALSE)</f>
        <v>0</v>
      </c>
      <c r="V88" s="129">
        <f>VLOOKUP(R88,Data!$H$4:$I$8,2,FALSE)</f>
        <v>0</v>
      </c>
      <c r="W88" s="197">
        <f>VLOOKUP(S88,Data!$K$4:$L$7,2,FALSE)</f>
        <v>0</v>
      </c>
      <c r="X88" s="133">
        <f>SUM(T88:W88)</f>
        <v>0.1</v>
      </c>
      <c r="Y88" s="50"/>
      <c r="Z88" s="57"/>
      <c r="AA88" s="57"/>
      <c r="AB88" s="57"/>
      <c r="AC88" s="80"/>
      <c r="AD88" s="98"/>
      <c r="AE88" s="139"/>
      <c r="AF88" s="142" t="s">
        <v>554</v>
      </c>
      <c r="AG88" s="142"/>
      <c r="AH88" s="29"/>
    </row>
    <row r="89" spans="2:34" ht="45" customHeight="1" outlineLevel="1" x14ac:dyDescent="0.25">
      <c r="B89" s="11"/>
      <c r="C89" s="167"/>
      <c r="D89" s="56"/>
      <c r="E89" s="47"/>
      <c r="F89" s="64"/>
      <c r="G89" s="49">
        <v>8</v>
      </c>
      <c r="H89" s="48" t="s">
        <v>560</v>
      </c>
      <c r="I89" s="112">
        <v>19</v>
      </c>
      <c r="J89" s="100"/>
      <c r="K89" s="101"/>
      <c r="L89" s="101"/>
      <c r="M89" s="101"/>
      <c r="N89" s="102"/>
      <c r="O89" s="87"/>
      <c r="P89" s="207" t="s">
        <v>47</v>
      </c>
      <c r="Q89" s="208" t="s">
        <v>60</v>
      </c>
      <c r="R89" s="208" t="s">
        <v>60</v>
      </c>
      <c r="S89" s="209" t="s">
        <v>60</v>
      </c>
      <c r="T89" s="128">
        <f>VLOOKUP(P89,Data!$B$4:$C$9,2, FALSE)</f>
        <v>0.1</v>
      </c>
      <c r="U89" s="129">
        <f>VLOOKUP(Q89,Data!$E$4:$F$8,2,FALSE)</f>
        <v>0</v>
      </c>
      <c r="V89" s="129">
        <f>VLOOKUP(R89,Data!$H$4:$I$8,2,FALSE)</f>
        <v>0</v>
      </c>
      <c r="W89" s="197">
        <f>VLOOKUP(S89,Data!$K$4:$L$7,2,FALSE)</f>
        <v>0</v>
      </c>
      <c r="X89" s="133">
        <f>SUM(T89:W89)</f>
        <v>0.1</v>
      </c>
      <c r="Y89" s="50"/>
      <c r="Z89" s="57"/>
      <c r="AA89" s="57"/>
      <c r="AB89" s="57"/>
      <c r="AC89" s="80"/>
      <c r="AD89" s="98"/>
      <c r="AE89" s="139"/>
      <c r="AF89" s="142" t="s">
        <v>554</v>
      </c>
      <c r="AG89" s="142"/>
      <c r="AH89" s="29"/>
    </row>
    <row r="90" spans="2:34" ht="45" customHeight="1" outlineLevel="1" x14ac:dyDescent="0.25">
      <c r="B90" s="11"/>
      <c r="C90" s="167"/>
      <c r="D90" s="33"/>
      <c r="E90" s="38"/>
      <c r="F90" s="40"/>
      <c r="G90" s="49">
        <v>5</v>
      </c>
      <c r="H90" s="31" t="s">
        <v>561</v>
      </c>
      <c r="I90" s="113">
        <v>19</v>
      </c>
      <c r="J90" s="103"/>
      <c r="K90" s="104"/>
      <c r="L90" s="104"/>
      <c r="M90" s="104"/>
      <c r="N90" s="105"/>
      <c r="O90" s="39"/>
      <c r="P90" s="207" t="s">
        <v>47</v>
      </c>
      <c r="Q90" s="208" t="s">
        <v>60</v>
      </c>
      <c r="R90" s="208" t="s">
        <v>60</v>
      </c>
      <c r="S90" s="209" t="s">
        <v>60</v>
      </c>
      <c r="T90" s="128">
        <f>VLOOKUP(P90,Data!$B$4:$C$9,2, FALSE)</f>
        <v>0.1</v>
      </c>
      <c r="U90" s="129">
        <f>VLOOKUP(Q90,Data!$E$4:$F$8,2,FALSE)</f>
        <v>0</v>
      </c>
      <c r="V90" s="129">
        <f>VLOOKUP(R90,Data!$H$4:$I$8,2,FALSE)</f>
        <v>0</v>
      </c>
      <c r="W90" s="197">
        <f>VLOOKUP(S90,Data!$K$4:$L$7,2,FALSE)</f>
        <v>0</v>
      </c>
      <c r="X90" s="134">
        <f>SUM(T90:W90)</f>
        <v>0.1</v>
      </c>
      <c r="Y90" s="62"/>
      <c r="Z90" s="63"/>
      <c r="AA90" s="63"/>
      <c r="AB90" s="63"/>
      <c r="AC90" s="81"/>
      <c r="AD90" s="98"/>
      <c r="AE90" s="140"/>
      <c r="AF90" s="141" t="s">
        <v>554</v>
      </c>
      <c r="AG90" s="141"/>
      <c r="AH90" s="29"/>
    </row>
    <row r="91" spans="2:34" ht="45" customHeight="1" outlineLevel="1" x14ac:dyDescent="0.25">
      <c r="B91" s="11"/>
      <c r="C91" s="167"/>
      <c r="D91" s="47"/>
      <c r="E91" s="47"/>
      <c r="F91" s="64"/>
      <c r="G91" s="49">
        <v>6</v>
      </c>
      <c r="H91" s="48" t="s">
        <v>562</v>
      </c>
      <c r="I91" s="112">
        <v>19</v>
      </c>
      <c r="J91" s="100"/>
      <c r="K91" s="69">
        <v>2000</v>
      </c>
      <c r="L91" s="101"/>
      <c r="M91" s="101"/>
      <c r="N91" s="102"/>
      <c r="O91" s="87"/>
      <c r="P91" s="207" t="s">
        <v>60</v>
      </c>
      <c r="Q91" s="208" t="s">
        <v>60</v>
      </c>
      <c r="R91" s="208" t="s">
        <v>60</v>
      </c>
      <c r="S91" s="209" t="s">
        <v>60</v>
      </c>
      <c r="T91" s="128">
        <f>VLOOKUP(P91,Data!$B$4:$C$9,2, FALSE)</f>
        <v>0</v>
      </c>
      <c r="U91" s="129">
        <f>VLOOKUP(Q91,Data!$E$4:$F$8,2,FALSE)</f>
        <v>0</v>
      </c>
      <c r="V91" s="129">
        <f>VLOOKUP(R91,Data!$H$4:$I$8,2,FALSE)</f>
        <v>0</v>
      </c>
      <c r="W91" s="197">
        <f>VLOOKUP(S91,Data!$K$4:$L$7,2,FALSE)</f>
        <v>0</v>
      </c>
      <c r="X91" s="133">
        <f t="shared" ref="X91:X98" si="13">SUM(T91:W91)</f>
        <v>0</v>
      </c>
      <c r="Y91" s="44"/>
      <c r="Z91" s="45"/>
      <c r="AA91" s="45"/>
      <c r="AB91" s="45"/>
      <c r="AC91" s="46"/>
      <c r="AD91" s="98"/>
      <c r="AE91" s="139" t="s">
        <v>563</v>
      </c>
      <c r="AF91" s="142" t="s">
        <v>564</v>
      </c>
      <c r="AG91" s="142"/>
      <c r="AH91" s="29"/>
    </row>
    <row r="92" spans="2:34" ht="45" customHeight="1" outlineLevel="1" x14ac:dyDescent="0.25">
      <c r="B92" s="11"/>
      <c r="C92" s="167"/>
      <c r="D92" s="47"/>
      <c r="E92" s="47"/>
      <c r="F92" s="64"/>
      <c r="G92" s="49">
        <v>4</v>
      </c>
      <c r="H92" s="48"/>
      <c r="I92" s="112">
        <v>19</v>
      </c>
      <c r="J92" s="100"/>
      <c r="K92" s="101"/>
      <c r="L92" s="101"/>
      <c r="M92" s="101"/>
      <c r="N92" s="102"/>
      <c r="O92" s="87"/>
      <c r="P92" s="207" t="s">
        <v>60</v>
      </c>
      <c r="Q92" s="208" t="s">
        <v>60</v>
      </c>
      <c r="R92" s="208" t="s">
        <v>60</v>
      </c>
      <c r="S92" s="209" t="s">
        <v>60</v>
      </c>
      <c r="T92" s="128">
        <f>VLOOKUP(P92,Data!$B$4:$C$9,2, FALSE)</f>
        <v>0</v>
      </c>
      <c r="U92" s="129">
        <f>VLOOKUP(Q92,Data!$E$4:$F$8,2,FALSE)</f>
        <v>0</v>
      </c>
      <c r="V92" s="129">
        <f>VLOOKUP(R92,Data!$H$4:$I$8,2,FALSE)</f>
        <v>0</v>
      </c>
      <c r="W92" s="197">
        <f>VLOOKUP(S92,Data!$K$4:$L$7,2,FALSE)</f>
        <v>0</v>
      </c>
      <c r="X92" s="133">
        <f t="shared" si="13"/>
        <v>0</v>
      </c>
      <c r="Y92" s="44"/>
      <c r="Z92" s="45"/>
      <c r="AA92" s="45"/>
      <c r="AB92" s="45"/>
      <c r="AC92" s="46"/>
      <c r="AD92" s="98"/>
      <c r="AE92" s="139"/>
      <c r="AF92" s="142"/>
      <c r="AG92" s="142"/>
      <c r="AH92" s="29"/>
    </row>
    <row r="93" spans="2:34" ht="60" customHeight="1" x14ac:dyDescent="0.25">
      <c r="B93" s="11"/>
      <c r="C93" s="167"/>
      <c r="D93" s="47"/>
      <c r="E93" s="47"/>
      <c r="F93" s="64"/>
      <c r="G93" s="49">
        <v>5</v>
      </c>
      <c r="H93" s="48" t="s">
        <v>565</v>
      </c>
      <c r="I93" s="112">
        <v>19</v>
      </c>
      <c r="J93" s="100"/>
      <c r="K93" s="101"/>
      <c r="L93" s="101"/>
      <c r="M93" s="101"/>
      <c r="N93" s="102"/>
      <c r="O93" s="87"/>
      <c r="P93" s="207" t="s">
        <v>60</v>
      </c>
      <c r="Q93" s="208" t="s">
        <v>60</v>
      </c>
      <c r="R93" s="208" t="s">
        <v>60</v>
      </c>
      <c r="S93" s="209" t="s">
        <v>60</v>
      </c>
      <c r="T93" s="128">
        <f>VLOOKUP(P93,Data!$B$4:$C$9,2, FALSE)</f>
        <v>0</v>
      </c>
      <c r="U93" s="129">
        <f>VLOOKUP(Q93,Data!$E$4:$F$8,2,FALSE)</f>
        <v>0</v>
      </c>
      <c r="V93" s="129">
        <f>VLOOKUP(R93,Data!$H$4:$I$8,2,FALSE)</f>
        <v>0</v>
      </c>
      <c r="W93" s="197">
        <f>VLOOKUP(S93,Data!$K$4:$L$7,2,FALSE)</f>
        <v>0</v>
      </c>
      <c r="X93" s="133">
        <f t="shared" si="13"/>
        <v>0</v>
      </c>
      <c r="Y93" s="44"/>
      <c r="Z93" s="45"/>
      <c r="AA93" s="45"/>
      <c r="AB93" s="45"/>
      <c r="AC93" s="46"/>
      <c r="AD93" s="98"/>
      <c r="AE93" s="139"/>
      <c r="AF93" s="142"/>
      <c r="AG93" s="142"/>
      <c r="AH93" s="29"/>
    </row>
    <row r="94" spans="2:34" ht="45" customHeight="1" outlineLevel="1" x14ac:dyDescent="0.25">
      <c r="B94" s="11"/>
      <c r="C94" s="167"/>
      <c r="D94" s="47"/>
      <c r="E94" s="47"/>
      <c r="F94" s="64"/>
      <c r="G94" s="49">
        <v>8</v>
      </c>
      <c r="H94" s="48" t="s">
        <v>566</v>
      </c>
      <c r="I94" s="112" t="s">
        <v>567</v>
      </c>
      <c r="J94" s="100"/>
      <c r="K94" s="101"/>
      <c r="L94" s="101"/>
      <c r="M94" s="101"/>
      <c r="N94" s="102"/>
      <c r="O94" s="87"/>
      <c r="P94" s="207" t="s">
        <v>85</v>
      </c>
      <c r="Q94" s="208" t="s">
        <v>55</v>
      </c>
      <c r="R94" s="208" t="s">
        <v>48</v>
      </c>
      <c r="S94" s="209" t="s">
        <v>49</v>
      </c>
      <c r="T94" s="128">
        <f>VLOOKUP(P94,Data!$B$4:$C$9,2, FALSE)</f>
        <v>0.2</v>
      </c>
      <c r="U94" s="129">
        <f>VLOOKUP(Q94,Data!$E$4:$F$8,2,FALSE)</f>
        <v>0.1</v>
      </c>
      <c r="V94" s="129">
        <f>VLOOKUP(R94,Data!$H$4:$I$8,2,FALSE)</f>
        <v>0.05</v>
      </c>
      <c r="W94" s="197">
        <f>VLOOKUP(S94,Data!$K$4:$L$7,2,FALSE)</f>
        <v>0.05</v>
      </c>
      <c r="X94" s="133">
        <f t="shared" si="13"/>
        <v>0.4</v>
      </c>
      <c r="Y94" s="44"/>
      <c r="Z94" s="45"/>
      <c r="AA94" s="45"/>
      <c r="AB94" s="45"/>
      <c r="AC94" s="46"/>
      <c r="AD94" s="98"/>
      <c r="AE94" s="139"/>
      <c r="AF94" s="142"/>
      <c r="AG94" s="142"/>
      <c r="AH94" s="29"/>
    </row>
    <row r="95" spans="2:34" ht="45" customHeight="1" outlineLevel="1" x14ac:dyDescent="0.25">
      <c r="B95" s="11"/>
      <c r="C95" s="167"/>
      <c r="D95" s="47"/>
      <c r="E95" s="47"/>
      <c r="F95" s="64"/>
      <c r="G95" s="49">
        <v>6</v>
      </c>
      <c r="H95" s="48"/>
      <c r="I95" s="112" t="s">
        <v>567</v>
      </c>
      <c r="J95" s="100"/>
      <c r="K95" s="101"/>
      <c r="L95" s="101"/>
      <c r="M95" s="101"/>
      <c r="N95" s="102"/>
      <c r="O95" s="87"/>
      <c r="P95" s="207" t="s">
        <v>60</v>
      </c>
      <c r="Q95" s="208" t="s">
        <v>55</v>
      </c>
      <c r="R95" s="208" t="s">
        <v>60</v>
      </c>
      <c r="S95" s="209" t="s">
        <v>60</v>
      </c>
      <c r="T95" s="128">
        <f>VLOOKUP(P95,Data!$B$4:$C$9,2, FALSE)</f>
        <v>0</v>
      </c>
      <c r="U95" s="129">
        <f>VLOOKUP(Q95,Data!$E$4:$F$8,2,FALSE)</f>
        <v>0.1</v>
      </c>
      <c r="V95" s="129">
        <f>VLOOKUP(R95,Data!$H$4:$I$8,2,FALSE)</f>
        <v>0</v>
      </c>
      <c r="W95" s="197">
        <f>VLOOKUP(S95,Data!$K$4:$L$7,2,FALSE)</f>
        <v>0</v>
      </c>
      <c r="X95" s="133">
        <f t="shared" si="13"/>
        <v>0.1</v>
      </c>
      <c r="Y95" s="44"/>
      <c r="Z95" s="45"/>
      <c r="AA95" s="45"/>
      <c r="AB95" s="45"/>
      <c r="AC95" s="46"/>
      <c r="AD95" s="98"/>
      <c r="AE95" s="139"/>
      <c r="AF95" s="142"/>
      <c r="AG95" s="142"/>
      <c r="AH95" s="29"/>
    </row>
    <row r="96" spans="2:34" ht="45" customHeight="1" outlineLevel="1" x14ac:dyDescent="0.25">
      <c r="B96" s="11"/>
      <c r="C96" s="167"/>
      <c r="D96" s="47"/>
      <c r="E96" s="47"/>
      <c r="F96" s="64"/>
      <c r="G96" s="49">
        <v>4</v>
      </c>
      <c r="H96" s="48" t="s">
        <v>484</v>
      </c>
      <c r="I96" s="112">
        <v>19</v>
      </c>
      <c r="J96" s="100"/>
      <c r="K96" s="101"/>
      <c r="L96" s="101"/>
      <c r="M96" s="101"/>
      <c r="N96" s="102"/>
      <c r="O96" s="87"/>
      <c r="P96" s="207" t="s">
        <v>60</v>
      </c>
      <c r="Q96" s="208" t="s">
        <v>60</v>
      </c>
      <c r="R96" s="208" t="s">
        <v>60</v>
      </c>
      <c r="S96" s="209" t="s">
        <v>60</v>
      </c>
      <c r="T96" s="128">
        <f>VLOOKUP(P96,Data!$B$4:$C$9,2, FALSE)</f>
        <v>0</v>
      </c>
      <c r="U96" s="129">
        <f>VLOOKUP(Q96,Data!$E$4:$F$8,2,FALSE)</f>
        <v>0</v>
      </c>
      <c r="V96" s="129">
        <f>VLOOKUP(R96,Data!$H$4:$I$8,2,FALSE)</f>
        <v>0</v>
      </c>
      <c r="W96" s="197">
        <f>VLOOKUP(S96,Data!$K$4:$L$7,2,FALSE)</f>
        <v>0</v>
      </c>
      <c r="X96" s="133">
        <f t="shared" si="13"/>
        <v>0</v>
      </c>
      <c r="Y96" s="44"/>
      <c r="Z96" s="45"/>
      <c r="AA96" s="45"/>
      <c r="AB96" s="45"/>
      <c r="AC96" s="46"/>
      <c r="AD96" s="98"/>
      <c r="AE96" s="139"/>
      <c r="AF96" s="142"/>
      <c r="AG96" s="142"/>
      <c r="AH96" s="29"/>
    </row>
    <row r="97" spans="2:34" ht="45" customHeight="1" outlineLevel="1" x14ac:dyDescent="0.25">
      <c r="B97" s="11"/>
      <c r="C97" s="167"/>
      <c r="D97" s="47"/>
      <c r="E97" s="47"/>
      <c r="F97" s="64"/>
      <c r="G97" s="49">
        <v>5</v>
      </c>
      <c r="H97" s="48"/>
      <c r="I97" s="112">
        <v>19</v>
      </c>
      <c r="J97" s="100"/>
      <c r="K97" s="101"/>
      <c r="L97" s="101"/>
      <c r="M97" s="101"/>
      <c r="N97" s="102"/>
      <c r="O97" s="87"/>
      <c r="P97" s="207" t="s">
        <v>47</v>
      </c>
      <c r="Q97" s="208" t="s">
        <v>48</v>
      </c>
      <c r="R97" s="208" t="s">
        <v>60</v>
      </c>
      <c r="S97" s="209" t="s">
        <v>60</v>
      </c>
      <c r="T97" s="128">
        <f>VLOOKUP(P97,Data!$B$4:$C$9,2, FALSE)</f>
        <v>0.1</v>
      </c>
      <c r="U97" s="129">
        <f>VLOOKUP(Q97,Data!$E$4:$F$8,2,FALSE)</f>
        <v>0.05</v>
      </c>
      <c r="V97" s="129">
        <f>VLOOKUP(R97,Data!$H$4:$I$8,2,FALSE)</f>
        <v>0</v>
      </c>
      <c r="W97" s="197">
        <f>VLOOKUP(S97,Data!$K$4:$L$7,2,FALSE)</f>
        <v>0</v>
      </c>
      <c r="X97" s="133">
        <f t="shared" si="13"/>
        <v>0.15000000000000002</v>
      </c>
      <c r="Y97" s="44"/>
      <c r="Z97" s="45"/>
      <c r="AA97" s="45"/>
      <c r="AB97" s="45"/>
      <c r="AC97" s="46"/>
      <c r="AD97" s="98"/>
      <c r="AE97" s="139"/>
      <c r="AF97" s="142"/>
      <c r="AG97" s="142"/>
      <c r="AH97" s="29"/>
    </row>
    <row r="98" spans="2:34" ht="45" customHeight="1" outlineLevel="1" x14ac:dyDescent="0.25">
      <c r="B98" s="11"/>
      <c r="C98" s="167"/>
      <c r="D98" s="65"/>
      <c r="E98" s="65"/>
      <c r="F98" s="66"/>
      <c r="G98" s="49">
        <v>8</v>
      </c>
      <c r="H98" s="67" t="s">
        <v>568</v>
      </c>
      <c r="I98" s="114" t="s">
        <v>53</v>
      </c>
      <c r="J98" s="109"/>
      <c r="K98" s="110"/>
      <c r="L98" s="110"/>
      <c r="M98" s="110"/>
      <c r="N98" s="111"/>
      <c r="O98" s="92"/>
      <c r="P98" s="207" t="s">
        <v>47</v>
      </c>
      <c r="Q98" s="208" t="s">
        <v>48</v>
      </c>
      <c r="R98" s="208" t="s">
        <v>60</v>
      </c>
      <c r="S98" s="209" t="s">
        <v>60</v>
      </c>
      <c r="T98" s="128">
        <f>VLOOKUP(P98,Data!$B$4:$C$9,2, FALSE)</f>
        <v>0.1</v>
      </c>
      <c r="U98" s="129">
        <f>VLOOKUP(Q98,Data!$E$4:$F$8,2,FALSE)</f>
        <v>0.05</v>
      </c>
      <c r="V98" s="129">
        <f>VLOOKUP(R98,Data!$H$4:$I$8,2,FALSE)</f>
        <v>0</v>
      </c>
      <c r="W98" s="197">
        <f>VLOOKUP(S98,Data!$K$4:$L$7,2,FALSE)</f>
        <v>0</v>
      </c>
      <c r="X98" s="134">
        <f t="shared" si="13"/>
        <v>0.15000000000000002</v>
      </c>
      <c r="Y98" s="77"/>
      <c r="Z98" s="78"/>
      <c r="AA98" s="78"/>
      <c r="AB98" s="78"/>
      <c r="AC98" s="85"/>
      <c r="AD98" s="98"/>
      <c r="AE98" s="140" t="s">
        <v>569</v>
      </c>
      <c r="AF98" s="141"/>
      <c r="AG98" s="141"/>
      <c r="AH98" s="29"/>
    </row>
    <row r="99" spans="2:34" ht="45" customHeight="1" outlineLevel="1" x14ac:dyDescent="0.25">
      <c r="B99" s="11"/>
      <c r="C99" s="167"/>
      <c r="D99" s="47"/>
      <c r="E99" s="47"/>
      <c r="F99" s="64"/>
      <c r="G99" s="49">
        <v>8</v>
      </c>
      <c r="H99" s="48"/>
      <c r="I99" s="112">
        <v>6</v>
      </c>
      <c r="J99" s="100"/>
      <c r="K99" s="101"/>
      <c r="L99" s="101"/>
      <c r="M99" s="101"/>
      <c r="N99" s="102"/>
      <c r="O99" s="87"/>
      <c r="P99" s="207" t="s">
        <v>47</v>
      </c>
      <c r="Q99" s="208" t="s">
        <v>48</v>
      </c>
      <c r="R99" s="208" t="s">
        <v>60</v>
      </c>
      <c r="S99" s="209" t="s">
        <v>60</v>
      </c>
      <c r="T99" s="128">
        <f>VLOOKUP(P99,Data!$B$4:$C$9,2, FALSE)</f>
        <v>0.1</v>
      </c>
      <c r="U99" s="129">
        <f>VLOOKUP(Q99,Data!$E$4:$F$8,2,FALSE)</f>
        <v>0.05</v>
      </c>
      <c r="V99" s="129">
        <f>VLOOKUP(R99,Data!$H$4:$I$8,2,FALSE)</f>
        <v>0</v>
      </c>
      <c r="W99" s="197">
        <f>VLOOKUP(S99,Data!$K$4:$L$7,2,FALSE)</f>
        <v>0</v>
      </c>
      <c r="X99" s="133">
        <f>SUM(T99:W99)</f>
        <v>0.15000000000000002</v>
      </c>
      <c r="Y99" s="50"/>
      <c r="Z99" s="57"/>
      <c r="AA99" s="57"/>
      <c r="AB99" s="57"/>
      <c r="AC99" s="58"/>
      <c r="AD99" s="98"/>
      <c r="AE99" s="139"/>
      <c r="AF99" s="142" t="s">
        <v>570</v>
      </c>
      <c r="AG99" s="142"/>
      <c r="AH99" s="29"/>
    </row>
    <row r="100" spans="2:34" ht="45" customHeight="1" outlineLevel="1" x14ac:dyDescent="0.25">
      <c r="B100" s="11"/>
      <c r="C100" s="167"/>
      <c r="D100" s="47"/>
      <c r="E100" s="47"/>
      <c r="F100" s="64"/>
      <c r="G100" s="49">
        <v>7</v>
      </c>
      <c r="H100" s="48"/>
      <c r="I100" s="112">
        <v>6</v>
      </c>
      <c r="J100" s="100"/>
      <c r="K100" s="101"/>
      <c r="L100" s="101"/>
      <c r="M100" s="101"/>
      <c r="N100" s="102"/>
      <c r="O100" s="87"/>
      <c r="P100" s="207" t="s">
        <v>47</v>
      </c>
      <c r="Q100" s="208" t="s">
        <v>60</v>
      </c>
      <c r="R100" s="208" t="s">
        <v>60</v>
      </c>
      <c r="S100" s="209" t="s">
        <v>60</v>
      </c>
      <c r="T100" s="128">
        <f>VLOOKUP(P100,Data!$B$4:$C$9,2, FALSE)</f>
        <v>0.1</v>
      </c>
      <c r="U100" s="129">
        <f>VLOOKUP(Q100,Data!$E$4:$F$8,2,FALSE)</f>
        <v>0</v>
      </c>
      <c r="V100" s="129">
        <f>VLOOKUP(R100,Data!$H$4:$I$8,2,FALSE)</f>
        <v>0</v>
      </c>
      <c r="W100" s="197">
        <f>VLOOKUP(S100,Data!$K$4:$L$7,2,FALSE)</f>
        <v>0</v>
      </c>
      <c r="X100" s="133">
        <f>SUM(T100:W100)</f>
        <v>0.1</v>
      </c>
      <c r="Y100" s="50"/>
      <c r="Z100" s="57"/>
      <c r="AA100" s="57"/>
      <c r="AB100" s="57"/>
      <c r="AC100" s="58"/>
      <c r="AD100" s="98"/>
      <c r="AE100" s="139"/>
      <c r="AF100" s="142" t="s">
        <v>570</v>
      </c>
      <c r="AG100" s="142"/>
      <c r="AH100" s="29"/>
    </row>
    <row r="101" spans="2:34" ht="45" customHeight="1" outlineLevel="1" x14ac:dyDescent="0.25">
      <c r="B101" s="11"/>
      <c r="C101" s="167"/>
      <c r="D101" s="47"/>
      <c r="E101" s="47"/>
      <c r="F101" s="64"/>
      <c r="G101" s="49">
        <v>4</v>
      </c>
      <c r="H101" s="48"/>
      <c r="I101" s="112">
        <v>6</v>
      </c>
      <c r="J101" s="100"/>
      <c r="K101" s="101"/>
      <c r="L101" s="101"/>
      <c r="M101" s="101"/>
      <c r="N101" s="102"/>
      <c r="O101" s="87"/>
      <c r="P101" s="207" t="s">
        <v>60</v>
      </c>
      <c r="Q101" s="208" t="s">
        <v>60</v>
      </c>
      <c r="R101" s="208" t="s">
        <v>60</v>
      </c>
      <c r="S101" s="209" t="s">
        <v>60</v>
      </c>
      <c r="T101" s="128">
        <f>VLOOKUP(P101,Data!$B$4:$C$9,2, FALSE)</f>
        <v>0</v>
      </c>
      <c r="U101" s="129">
        <f>VLOOKUP(Q101,Data!$E$4:$F$8,2,FALSE)</f>
        <v>0</v>
      </c>
      <c r="V101" s="129">
        <f>VLOOKUP(R101,Data!$H$4:$I$8,2,FALSE)</f>
        <v>0</v>
      </c>
      <c r="W101" s="197">
        <f>VLOOKUP(S101,Data!$K$4:$L$7,2,FALSE)</f>
        <v>0</v>
      </c>
      <c r="X101" s="133">
        <f>SUM(T101:W101)</f>
        <v>0</v>
      </c>
      <c r="Y101" s="50"/>
      <c r="Z101" s="57"/>
      <c r="AA101" s="57"/>
      <c r="AB101" s="57"/>
      <c r="AC101" s="58"/>
      <c r="AD101" s="98"/>
      <c r="AE101" s="139"/>
      <c r="AF101" s="142" t="s">
        <v>572</v>
      </c>
      <c r="AG101" s="142"/>
      <c r="AH101" s="29"/>
    </row>
    <row r="102" spans="2:34" ht="60" customHeight="1" x14ac:dyDescent="0.25">
      <c r="B102" s="11"/>
      <c r="C102" s="167"/>
      <c r="D102" s="47"/>
      <c r="E102" s="47"/>
      <c r="F102" s="64"/>
      <c r="G102" s="49">
        <v>4</v>
      </c>
      <c r="H102" s="48"/>
      <c r="I102" s="112">
        <v>6</v>
      </c>
      <c r="J102" s="100"/>
      <c r="K102" s="101"/>
      <c r="L102" s="101"/>
      <c r="M102" s="101"/>
      <c r="N102" s="102"/>
      <c r="O102" s="87"/>
      <c r="P102" s="207" t="s">
        <v>47</v>
      </c>
      <c r="Q102" s="208" t="s">
        <v>60</v>
      </c>
      <c r="R102" s="208" t="s">
        <v>60</v>
      </c>
      <c r="S102" s="209" t="s">
        <v>60</v>
      </c>
      <c r="T102" s="128">
        <f>VLOOKUP(P102,Data!$B$4:$C$9,2, FALSE)</f>
        <v>0.1</v>
      </c>
      <c r="U102" s="129">
        <f>VLOOKUP(Q102,Data!$E$4:$F$8,2,FALSE)</f>
        <v>0</v>
      </c>
      <c r="V102" s="129">
        <f>VLOOKUP(R102,Data!$H$4:$I$8,2,FALSE)</f>
        <v>0</v>
      </c>
      <c r="W102" s="197">
        <f>VLOOKUP(S102,Data!$K$4:$L$7,2,FALSE)</f>
        <v>0</v>
      </c>
      <c r="X102" s="133">
        <f>SUM(T102:W102)</f>
        <v>0.1</v>
      </c>
      <c r="Y102" s="50"/>
      <c r="Z102" s="57"/>
      <c r="AA102" s="57"/>
      <c r="AB102" s="57"/>
      <c r="AC102" s="58"/>
      <c r="AD102" s="98"/>
      <c r="AE102" s="139"/>
      <c r="AF102" s="142"/>
      <c r="AG102" s="142"/>
      <c r="AH102" s="29"/>
    </row>
    <row r="103" spans="2:34" ht="45" customHeight="1" outlineLevel="1" x14ac:dyDescent="0.25">
      <c r="B103" s="11"/>
      <c r="C103" s="169"/>
      <c r="D103" s="36"/>
      <c r="E103" s="36"/>
      <c r="F103" s="41"/>
      <c r="G103" s="68">
        <v>4</v>
      </c>
      <c r="H103" s="32"/>
      <c r="I103" s="116">
        <v>6</v>
      </c>
      <c r="J103" s="106"/>
      <c r="K103" s="107"/>
      <c r="L103" s="107"/>
      <c r="M103" s="107"/>
      <c r="N103" s="108"/>
      <c r="O103" s="37"/>
      <c r="P103" s="207" t="s">
        <v>60</v>
      </c>
      <c r="Q103" s="208" t="s">
        <v>60</v>
      </c>
      <c r="R103" s="208" t="s">
        <v>60</v>
      </c>
      <c r="S103" s="209" t="s">
        <v>60</v>
      </c>
      <c r="T103" s="128">
        <f>VLOOKUP(P103,Data!$B$4:$C$9,2, FALSE)</f>
        <v>0</v>
      </c>
      <c r="U103" s="129">
        <f>VLOOKUP(Q103,Data!$E$4:$F$8,2,FALSE)</f>
        <v>0</v>
      </c>
      <c r="V103" s="129">
        <f>VLOOKUP(R103,Data!$H$4:$I$8,2,FALSE)</f>
        <v>0</v>
      </c>
      <c r="W103" s="197">
        <f>VLOOKUP(S103,Data!$K$4:$L$7,2,FALSE)</f>
        <v>0</v>
      </c>
      <c r="X103" s="134">
        <f>SUM(T103:W103)</f>
        <v>0</v>
      </c>
      <c r="Y103" s="59"/>
      <c r="Z103" s="60"/>
      <c r="AA103" s="60"/>
      <c r="AB103" s="60"/>
      <c r="AC103" s="61"/>
      <c r="AD103" s="98"/>
      <c r="AE103" s="140"/>
      <c r="AF103" s="141"/>
      <c r="AG103" s="141"/>
      <c r="AH103" s="29"/>
    </row>
    <row r="104" spans="2:34" ht="45" customHeight="1" outlineLevel="1" x14ac:dyDescent="0.25">
      <c r="B104" s="11"/>
      <c r="C104" s="164"/>
      <c r="D104" s="65"/>
      <c r="E104" s="65"/>
      <c r="F104" s="66"/>
      <c r="G104" s="68">
        <v>8</v>
      </c>
      <c r="H104" s="67"/>
      <c r="I104" s="114">
        <v>19</v>
      </c>
      <c r="J104" s="106"/>
      <c r="K104" s="107"/>
      <c r="L104" s="107"/>
      <c r="M104" s="107"/>
      <c r="N104" s="108"/>
      <c r="O104" s="92"/>
      <c r="P104" s="207" t="s">
        <v>47</v>
      </c>
      <c r="Q104" s="208" t="s">
        <v>48</v>
      </c>
      <c r="R104" s="208" t="s">
        <v>48</v>
      </c>
      <c r="S104" s="209" t="s">
        <v>60</v>
      </c>
      <c r="T104" s="128">
        <f>VLOOKUP(P104,Data!$B$4:$C$9,2, FALSE)</f>
        <v>0.1</v>
      </c>
      <c r="U104" s="129">
        <f>VLOOKUP(Q104,Data!$E$4:$F$8,2,FALSE)</f>
        <v>0.05</v>
      </c>
      <c r="V104" s="129">
        <f>VLOOKUP(R104,Data!$H$4:$I$8,2,FALSE)</f>
        <v>0.05</v>
      </c>
      <c r="W104" s="197">
        <f>VLOOKUP(S104,Data!$K$4:$L$7,2,FALSE)</f>
        <v>0</v>
      </c>
      <c r="X104" s="134">
        <f>SUM(T104:W104)</f>
        <v>0.2</v>
      </c>
      <c r="Y104" s="51"/>
      <c r="Z104" s="52"/>
      <c r="AA104" s="52"/>
      <c r="AB104" s="52"/>
      <c r="AC104" s="53"/>
      <c r="AD104" s="98"/>
      <c r="AE104" s="140" t="s">
        <v>574</v>
      </c>
      <c r="AF104" s="141" t="s">
        <v>575</v>
      </c>
      <c r="AG104" s="141" t="s">
        <v>575</v>
      </c>
      <c r="AH104" s="29"/>
    </row>
    <row r="105" spans="2:34" ht="45" customHeight="1" outlineLevel="1" x14ac:dyDescent="0.25">
      <c r="B105" s="11"/>
      <c r="C105" s="164"/>
      <c r="D105" s="47"/>
      <c r="E105" s="47"/>
      <c r="F105" s="64"/>
      <c r="G105" s="49">
        <v>8</v>
      </c>
      <c r="H105" s="48"/>
      <c r="I105" s="112">
        <v>19</v>
      </c>
      <c r="J105" s="100"/>
      <c r="K105" s="101"/>
      <c r="L105" s="101"/>
      <c r="M105" s="101"/>
      <c r="N105" s="102"/>
      <c r="O105" s="87"/>
      <c r="P105" s="207" t="s">
        <v>47</v>
      </c>
      <c r="Q105" s="208" t="s">
        <v>48</v>
      </c>
      <c r="R105" s="208" t="s">
        <v>60</v>
      </c>
      <c r="S105" s="209" t="s">
        <v>60</v>
      </c>
      <c r="T105" s="128">
        <f>VLOOKUP(P105,Data!$B$4:$C$9,2, FALSE)</f>
        <v>0.1</v>
      </c>
      <c r="U105" s="129">
        <f>VLOOKUP(Q105,Data!$E$4:$F$8,2,FALSE)</f>
        <v>0.05</v>
      </c>
      <c r="V105" s="129">
        <f>VLOOKUP(R105,Data!$H$4:$I$8,2,FALSE)</f>
        <v>0</v>
      </c>
      <c r="W105" s="197">
        <f>VLOOKUP(S105,Data!$K$4:$L$7,2,FALSE)</f>
        <v>0</v>
      </c>
      <c r="X105" s="133">
        <f>SUM(T105:W105)</f>
        <v>0.15000000000000002</v>
      </c>
      <c r="Y105" s="50"/>
      <c r="Z105" s="57"/>
      <c r="AA105" s="57"/>
      <c r="AB105" s="57"/>
      <c r="AC105" s="58"/>
      <c r="AD105" s="98"/>
      <c r="AE105" s="139"/>
      <c r="AF105" s="142" t="s">
        <v>576</v>
      </c>
      <c r="AG105" s="142" t="s">
        <v>576</v>
      </c>
      <c r="AH105" s="29"/>
    </row>
    <row r="106" spans="2:34" ht="45" customHeight="1" outlineLevel="1" x14ac:dyDescent="0.25">
      <c r="B106" s="11"/>
      <c r="C106" s="164"/>
      <c r="D106" s="47"/>
      <c r="E106" s="47"/>
      <c r="F106" s="64"/>
      <c r="G106" s="49">
        <v>8</v>
      </c>
      <c r="H106" s="48"/>
      <c r="I106" s="112">
        <v>19</v>
      </c>
      <c r="J106" s="100"/>
      <c r="K106" s="101"/>
      <c r="L106" s="101"/>
      <c r="M106" s="101"/>
      <c r="N106" s="102"/>
      <c r="O106" s="87"/>
      <c r="P106" s="207" t="s">
        <v>47</v>
      </c>
      <c r="Q106" s="208" t="s">
        <v>60</v>
      </c>
      <c r="R106" s="208" t="s">
        <v>48</v>
      </c>
      <c r="S106" s="209" t="s">
        <v>60</v>
      </c>
      <c r="T106" s="128">
        <f>VLOOKUP(P106,Data!$B$4:$C$9,2, FALSE)</f>
        <v>0.1</v>
      </c>
      <c r="U106" s="129">
        <f>VLOOKUP(Q106,Data!$E$4:$F$8,2,FALSE)</f>
        <v>0</v>
      </c>
      <c r="V106" s="129">
        <f>VLOOKUP(R106,Data!$H$4:$I$8,2,FALSE)</f>
        <v>0.05</v>
      </c>
      <c r="W106" s="197">
        <f>VLOOKUP(S106,Data!$K$4:$L$7,2,FALSE)</f>
        <v>0</v>
      </c>
      <c r="X106" s="133">
        <f>SUM(T106:W106)</f>
        <v>0.15000000000000002</v>
      </c>
      <c r="Y106" s="50"/>
      <c r="Z106" s="57"/>
      <c r="AA106" s="57"/>
      <c r="AB106" s="57"/>
      <c r="AC106" s="58"/>
      <c r="AD106" s="98"/>
      <c r="AE106" s="139"/>
      <c r="AF106" s="142"/>
      <c r="AG106" s="142"/>
      <c r="AH106" s="29"/>
    </row>
    <row r="107" spans="2:34" ht="45" customHeight="1" outlineLevel="1" x14ac:dyDescent="0.25">
      <c r="B107" s="11"/>
      <c r="C107" s="164"/>
      <c r="D107" s="47"/>
      <c r="E107" s="47"/>
      <c r="F107" s="64"/>
      <c r="G107" s="49">
        <v>6</v>
      </c>
      <c r="H107" s="48"/>
      <c r="I107" s="112">
        <v>19</v>
      </c>
      <c r="J107" s="100"/>
      <c r="K107" s="101"/>
      <c r="L107" s="101"/>
      <c r="M107" s="101"/>
      <c r="N107" s="102"/>
      <c r="O107" s="87"/>
      <c r="P107" s="207" t="s">
        <v>47</v>
      </c>
      <c r="Q107" s="208" t="s">
        <v>60</v>
      </c>
      <c r="R107" s="208" t="s">
        <v>60</v>
      </c>
      <c r="S107" s="209" t="s">
        <v>60</v>
      </c>
      <c r="T107" s="128">
        <f>VLOOKUP(P107,Data!$B$4:$C$9,2, FALSE)</f>
        <v>0.1</v>
      </c>
      <c r="U107" s="129">
        <f>VLOOKUP(Q107,Data!$E$4:$F$8,2,FALSE)</f>
        <v>0</v>
      </c>
      <c r="V107" s="129">
        <f>VLOOKUP(R107,Data!$H$4:$I$8,2,FALSE)</f>
        <v>0</v>
      </c>
      <c r="W107" s="197">
        <f>VLOOKUP(S107,Data!$K$4:$L$7,2,FALSE)</f>
        <v>0</v>
      </c>
      <c r="X107" s="133">
        <f>SUM(T107:W107)</f>
        <v>0.1</v>
      </c>
      <c r="Y107" s="50"/>
      <c r="Z107" s="57"/>
      <c r="AA107" s="57"/>
      <c r="AB107" s="57"/>
      <c r="AC107" s="58"/>
      <c r="AD107" s="98"/>
      <c r="AE107" s="139"/>
      <c r="AF107" s="142"/>
      <c r="AG107" s="142"/>
      <c r="AH107" s="29"/>
    </row>
    <row r="108" spans="2:34" ht="60" customHeight="1" x14ac:dyDescent="0.25">
      <c r="B108" s="11"/>
      <c r="C108" s="164"/>
      <c r="D108" s="47"/>
      <c r="E108" s="47"/>
      <c r="F108" s="64"/>
      <c r="G108" s="49">
        <v>5</v>
      </c>
      <c r="H108" s="48"/>
      <c r="I108" s="112">
        <v>19</v>
      </c>
      <c r="J108" s="100"/>
      <c r="K108" s="101"/>
      <c r="L108" s="101"/>
      <c r="M108" s="101"/>
      <c r="N108" s="102"/>
      <c r="O108" s="87"/>
      <c r="P108" s="207" t="s">
        <v>47</v>
      </c>
      <c r="Q108" s="208" t="s">
        <v>60</v>
      </c>
      <c r="R108" s="208" t="s">
        <v>60</v>
      </c>
      <c r="S108" s="209" t="s">
        <v>60</v>
      </c>
      <c r="T108" s="128">
        <f>VLOOKUP(P108,Data!$B$4:$C$9,2, FALSE)</f>
        <v>0.1</v>
      </c>
      <c r="U108" s="129">
        <f>VLOOKUP(Q108,Data!$E$4:$F$8,2,FALSE)</f>
        <v>0</v>
      </c>
      <c r="V108" s="129">
        <f>VLOOKUP(R108,Data!$H$4:$I$8,2,FALSE)</f>
        <v>0</v>
      </c>
      <c r="W108" s="197">
        <f>VLOOKUP(S108,Data!$K$4:$L$7,2,FALSE)</f>
        <v>0</v>
      </c>
      <c r="X108" s="133">
        <f>SUM(T108:W108)</f>
        <v>0.1</v>
      </c>
      <c r="Y108" s="50"/>
      <c r="Z108" s="57"/>
      <c r="AA108" s="57"/>
      <c r="AB108" s="57"/>
      <c r="AC108" s="58"/>
      <c r="AD108" s="98"/>
      <c r="AE108" s="139"/>
      <c r="AF108" s="142"/>
      <c r="AG108" s="142"/>
      <c r="AH108" s="29"/>
    </row>
    <row r="109" spans="2:34" ht="45" customHeight="1" outlineLevel="1" x14ac:dyDescent="0.25">
      <c r="B109" s="11"/>
      <c r="C109" s="164"/>
      <c r="D109" s="36"/>
      <c r="E109" s="36"/>
      <c r="F109" s="41"/>
      <c r="G109" s="68">
        <v>3</v>
      </c>
      <c r="H109" s="32"/>
      <c r="I109" s="116">
        <v>19</v>
      </c>
      <c r="J109" s="106"/>
      <c r="K109" s="107"/>
      <c r="L109" s="107"/>
      <c r="M109" s="107"/>
      <c r="N109" s="108"/>
      <c r="O109" s="37"/>
      <c r="P109" s="207" t="s">
        <v>47</v>
      </c>
      <c r="Q109" s="208" t="s">
        <v>60</v>
      </c>
      <c r="R109" s="208" t="s">
        <v>60</v>
      </c>
      <c r="S109" s="209" t="s">
        <v>60</v>
      </c>
      <c r="T109" s="128">
        <f>VLOOKUP(P109,Data!$B$4:$C$9,2, FALSE)</f>
        <v>0.1</v>
      </c>
      <c r="U109" s="129">
        <f>VLOOKUP(Q109,Data!$E$4:$F$8,2,FALSE)</f>
        <v>0</v>
      </c>
      <c r="V109" s="129">
        <f>VLOOKUP(R109,Data!$H$4:$I$8,2,FALSE)</f>
        <v>0</v>
      </c>
      <c r="W109" s="197">
        <f>VLOOKUP(S109,Data!$K$4:$L$7,2,FALSE)</f>
        <v>0</v>
      </c>
      <c r="X109" s="134">
        <f>SUM(T109:W109)</f>
        <v>0.1</v>
      </c>
      <c r="Y109" s="59"/>
      <c r="Z109" s="60"/>
      <c r="AA109" s="60"/>
      <c r="AB109" s="60"/>
      <c r="AC109" s="61"/>
      <c r="AD109" s="98"/>
      <c r="AE109" s="140"/>
      <c r="AF109" s="141"/>
      <c r="AG109" s="141"/>
      <c r="AH109" s="29"/>
    </row>
    <row r="110" spans="2:34" ht="60" customHeight="1" x14ac:dyDescent="0.25">
      <c r="B110" s="11"/>
      <c r="C110" s="164"/>
      <c r="D110" s="47"/>
      <c r="E110" s="47"/>
      <c r="F110" s="64"/>
      <c r="G110" s="49">
        <v>8</v>
      </c>
      <c r="H110" s="48"/>
      <c r="I110" s="112">
        <v>19</v>
      </c>
      <c r="J110" s="100"/>
      <c r="K110" s="101"/>
      <c r="L110" s="101"/>
      <c r="M110" s="101"/>
      <c r="N110" s="102"/>
      <c r="O110" s="87"/>
      <c r="P110" s="207" t="s">
        <v>47</v>
      </c>
      <c r="Q110" s="208" t="s">
        <v>60</v>
      </c>
      <c r="R110" s="208" t="s">
        <v>60</v>
      </c>
      <c r="S110" s="209" t="s">
        <v>60</v>
      </c>
      <c r="T110" s="128">
        <f>VLOOKUP(P110,Data!$B$4:$C$9,2, FALSE)</f>
        <v>0.1</v>
      </c>
      <c r="U110" s="129">
        <f>VLOOKUP(Q110,Data!$E$4:$F$8,2,FALSE)</f>
        <v>0</v>
      </c>
      <c r="V110" s="129">
        <f>VLOOKUP(R110,Data!$H$4:$I$8,2,FALSE)</f>
        <v>0</v>
      </c>
      <c r="W110" s="197">
        <f>VLOOKUP(S110,Data!$K$4:$L$7,2,FALSE)</f>
        <v>0</v>
      </c>
      <c r="X110" s="133">
        <f>SUM(T110:W110)</f>
        <v>0.1</v>
      </c>
      <c r="Y110" s="44"/>
      <c r="Z110" s="45"/>
      <c r="AA110" s="45"/>
      <c r="AB110" s="45"/>
      <c r="AC110" s="46"/>
      <c r="AD110" s="98"/>
      <c r="AE110" s="139"/>
      <c r="AF110" s="142"/>
      <c r="AG110" s="142"/>
      <c r="AH110" s="29"/>
    </row>
    <row r="111" spans="2:34" ht="45" customHeight="1" outlineLevel="1" x14ac:dyDescent="0.25">
      <c r="B111" s="11"/>
      <c r="C111" s="164"/>
      <c r="D111" s="47"/>
      <c r="E111" s="47"/>
      <c r="F111" s="64"/>
      <c r="G111" s="49">
        <v>8</v>
      </c>
      <c r="H111" s="48"/>
      <c r="I111" s="112">
        <v>19</v>
      </c>
      <c r="J111" s="100"/>
      <c r="K111" s="101"/>
      <c r="L111" s="101"/>
      <c r="M111" s="101"/>
      <c r="N111" s="102"/>
      <c r="O111" s="87"/>
      <c r="P111" s="207" t="s">
        <v>47</v>
      </c>
      <c r="Q111" s="208" t="s">
        <v>60</v>
      </c>
      <c r="R111" s="208" t="s">
        <v>60</v>
      </c>
      <c r="S111" s="209" t="s">
        <v>60</v>
      </c>
      <c r="T111" s="128">
        <f>VLOOKUP(P111,Data!$B$4:$C$9,2, FALSE)</f>
        <v>0.1</v>
      </c>
      <c r="U111" s="129">
        <f>VLOOKUP(Q111,Data!$E$4:$F$8,2,FALSE)</f>
        <v>0</v>
      </c>
      <c r="V111" s="129">
        <f>VLOOKUP(R111,Data!$H$4:$I$8,2,FALSE)</f>
        <v>0</v>
      </c>
      <c r="W111" s="197">
        <f>VLOOKUP(S111,Data!$K$4:$L$7,2,FALSE)</f>
        <v>0</v>
      </c>
      <c r="X111" s="133">
        <f>SUM(T111:W111)</f>
        <v>0.1</v>
      </c>
      <c r="Y111" s="44"/>
      <c r="Z111" s="45"/>
      <c r="AA111" s="45"/>
      <c r="AB111" s="45"/>
      <c r="AC111" s="46"/>
      <c r="AD111" s="98"/>
      <c r="AE111" s="139"/>
      <c r="AF111" s="142"/>
      <c r="AG111" s="142"/>
      <c r="AH111" s="29"/>
    </row>
    <row r="112" spans="2:34" ht="45" customHeight="1" outlineLevel="1" x14ac:dyDescent="0.25">
      <c r="B112" s="11"/>
      <c r="C112" s="164"/>
      <c r="D112" s="47"/>
      <c r="E112" s="47"/>
      <c r="F112" s="64"/>
      <c r="G112" s="49">
        <v>5</v>
      </c>
      <c r="H112" s="48" t="s">
        <v>577</v>
      </c>
      <c r="I112" s="112">
        <v>19</v>
      </c>
      <c r="J112" s="70">
        <v>40000</v>
      </c>
      <c r="K112" s="101"/>
      <c r="L112" s="101">
        <v>40000</v>
      </c>
      <c r="M112" s="101"/>
      <c r="N112" s="102">
        <v>40000</v>
      </c>
      <c r="O112" s="87"/>
      <c r="P112" s="207" t="s">
        <v>47</v>
      </c>
      <c r="Q112" s="208" t="s">
        <v>60</v>
      </c>
      <c r="R112" s="208" t="s">
        <v>48</v>
      </c>
      <c r="S112" s="209" t="s">
        <v>60</v>
      </c>
      <c r="T112" s="128">
        <f>VLOOKUP(P112,Data!$B$4:$C$9,2, FALSE)</f>
        <v>0.1</v>
      </c>
      <c r="U112" s="129">
        <f>VLOOKUP(Q112,Data!$E$4:$F$8,2,FALSE)</f>
        <v>0</v>
      </c>
      <c r="V112" s="129">
        <f>VLOOKUP(R112,Data!$H$4:$I$8,2,FALSE)</f>
        <v>0.05</v>
      </c>
      <c r="W112" s="197">
        <f>VLOOKUP(S112,Data!$K$4:$L$7,2,FALSE)</f>
        <v>0</v>
      </c>
      <c r="X112" s="133">
        <f>SUM(T112:W112)</f>
        <v>0.15000000000000002</v>
      </c>
      <c r="Y112" s="44"/>
      <c r="Z112" s="45"/>
      <c r="AA112" s="45"/>
      <c r="AB112" s="45"/>
      <c r="AC112" s="46"/>
      <c r="AD112" s="98"/>
      <c r="AE112" s="139" t="s">
        <v>578</v>
      </c>
      <c r="AF112" s="142" t="s">
        <v>578</v>
      </c>
      <c r="AG112" s="142"/>
      <c r="AH112" s="29"/>
    </row>
    <row r="113" spans="1:34" ht="45" customHeight="1" outlineLevel="1" x14ac:dyDescent="0.25">
      <c r="B113" s="11"/>
      <c r="C113" s="164"/>
      <c r="D113" s="65"/>
      <c r="E113" s="65"/>
      <c r="F113" s="66"/>
      <c r="G113" s="49">
        <v>6</v>
      </c>
      <c r="H113" s="67"/>
      <c r="I113" s="114">
        <v>19</v>
      </c>
      <c r="J113" s="106"/>
      <c r="K113" s="107"/>
      <c r="L113" s="107"/>
      <c r="M113" s="107"/>
      <c r="N113" s="108"/>
      <c r="O113" s="92"/>
      <c r="P113" s="207" t="s">
        <v>47</v>
      </c>
      <c r="Q113" s="208" t="s">
        <v>60</v>
      </c>
      <c r="R113" s="208" t="s">
        <v>48</v>
      </c>
      <c r="S113" s="209" t="s">
        <v>60</v>
      </c>
      <c r="T113" s="128">
        <f>VLOOKUP(P113,Data!$B$4:$C$9,2, FALSE)</f>
        <v>0.1</v>
      </c>
      <c r="U113" s="129">
        <f>VLOOKUP(Q113,Data!$E$4:$F$8,2,FALSE)</f>
        <v>0</v>
      </c>
      <c r="V113" s="129">
        <f>VLOOKUP(R113,Data!$H$4:$I$8,2,FALSE)</f>
        <v>0.05</v>
      </c>
      <c r="W113" s="197">
        <f>VLOOKUP(S113,Data!$K$4:$L$7,2,FALSE)</f>
        <v>0</v>
      </c>
      <c r="X113" s="134">
        <f>SUM(T113:W113)</f>
        <v>0.15000000000000002</v>
      </c>
      <c r="Y113" s="72"/>
      <c r="Z113" s="73"/>
      <c r="AA113" s="73"/>
      <c r="AB113" s="73"/>
      <c r="AC113" s="84"/>
      <c r="AD113" s="98"/>
      <c r="AE113" s="140"/>
      <c r="AF113" s="141"/>
      <c r="AG113" s="141"/>
      <c r="AH113" s="29"/>
    </row>
    <row r="114" spans="1:34" ht="45" customHeight="1" outlineLevel="1" x14ac:dyDescent="0.25">
      <c r="B114" s="11"/>
      <c r="C114" s="164"/>
      <c r="D114" s="47"/>
      <c r="E114" s="47"/>
      <c r="F114" s="64"/>
      <c r="G114" s="49">
        <v>8</v>
      </c>
      <c r="H114" s="48"/>
      <c r="I114" s="112">
        <v>19</v>
      </c>
      <c r="J114" s="100"/>
      <c r="K114" s="101"/>
      <c r="L114" s="101"/>
      <c r="M114" s="101"/>
      <c r="N114" s="102"/>
      <c r="O114" s="87"/>
      <c r="P114" s="207" t="s">
        <v>47</v>
      </c>
      <c r="Q114" s="208" t="s">
        <v>55</v>
      </c>
      <c r="R114" s="208" t="s">
        <v>48</v>
      </c>
      <c r="S114" s="209" t="s">
        <v>60</v>
      </c>
      <c r="T114" s="128">
        <f>VLOOKUP(P114,Data!$B$4:$C$9,2, FALSE)</f>
        <v>0.1</v>
      </c>
      <c r="U114" s="129">
        <f>VLOOKUP(Q114,Data!$E$4:$F$8,2,FALSE)</f>
        <v>0.1</v>
      </c>
      <c r="V114" s="129">
        <f>VLOOKUP(R114,Data!$H$4:$I$8,2,FALSE)</f>
        <v>0.05</v>
      </c>
      <c r="W114" s="197">
        <f>VLOOKUP(S114,Data!$K$4:$L$7,2,FALSE)</f>
        <v>0</v>
      </c>
      <c r="X114" s="133">
        <f>SUM(T114:W114)</f>
        <v>0.25</v>
      </c>
      <c r="Y114" s="44"/>
      <c r="Z114" s="45"/>
      <c r="AA114" s="45"/>
      <c r="AB114" s="45"/>
      <c r="AC114" s="46"/>
      <c r="AD114" s="98"/>
      <c r="AE114" s="139"/>
      <c r="AF114" s="142"/>
      <c r="AG114" s="142"/>
      <c r="AH114" s="29"/>
    </row>
    <row r="115" spans="1:34" ht="45" customHeight="1" outlineLevel="1" x14ac:dyDescent="0.25">
      <c r="B115" s="11"/>
      <c r="C115" s="164"/>
      <c r="D115" s="47"/>
      <c r="E115" s="47"/>
      <c r="F115" s="64"/>
      <c r="G115" s="49">
        <v>6</v>
      </c>
      <c r="H115" s="48"/>
      <c r="I115" s="112">
        <v>19</v>
      </c>
      <c r="J115" s="100"/>
      <c r="K115" s="101"/>
      <c r="L115" s="101"/>
      <c r="M115" s="101"/>
      <c r="N115" s="102"/>
      <c r="O115" s="87"/>
      <c r="P115" s="207" t="s">
        <v>47</v>
      </c>
      <c r="Q115" s="208" t="s">
        <v>48</v>
      </c>
      <c r="R115" s="208" t="s">
        <v>48</v>
      </c>
      <c r="S115" s="209" t="s">
        <v>60</v>
      </c>
      <c r="T115" s="128">
        <f>VLOOKUP(P115,Data!$B$4:$C$9,2, FALSE)</f>
        <v>0.1</v>
      </c>
      <c r="U115" s="129">
        <f>VLOOKUP(Q115,Data!$E$4:$F$8,2,FALSE)</f>
        <v>0.05</v>
      </c>
      <c r="V115" s="129">
        <f>VLOOKUP(R115,Data!$H$4:$I$8,2,FALSE)</f>
        <v>0.05</v>
      </c>
      <c r="W115" s="197">
        <f>VLOOKUP(S115,Data!$K$4:$L$7,2,FALSE)</f>
        <v>0</v>
      </c>
      <c r="X115" s="133">
        <f>SUM(T115:W115)</f>
        <v>0.2</v>
      </c>
      <c r="Y115" s="44"/>
      <c r="Z115" s="45"/>
      <c r="AA115" s="45"/>
      <c r="AB115" s="45"/>
      <c r="AC115" s="46"/>
      <c r="AD115" s="98"/>
      <c r="AE115" s="139"/>
      <c r="AF115" s="142"/>
      <c r="AG115" s="142"/>
      <c r="AH115" s="29"/>
    </row>
    <row r="116" spans="1:34" ht="60" customHeight="1" x14ac:dyDescent="0.25">
      <c r="B116" s="11"/>
      <c r="C116" s="164"/>
      <c r="D116" s="65"/>
      <c r="E116" s="65"/>
      <c r="F116" s="66"/>
      <c r="G116" s="49">
        <v>6</v>
      </c>
      <c r="H116" s="67"/>
      <c r="I116" s="114" t="s">
        <v>53</v>
      </c>
      <c r="J116" s="106"/>
      <c r="K116" s="107"/>
      <c r="L116" s="107"/>
      <c r="M116" s="107"/>
      <c r="N116" s="108"/>
      <c r="O116" s="92"/>
      <c r="P116" s="207" t="s">
        <v>47</v>
      </c>
      <c r="Q116" s="208" t="s">
        <v>48</v>
      </c>
      <c r="R116" s="208" t="s">
        <v>60</v>
      </c>
      <c r="S116" s="209" t="s">
        <v>60</v>
      </c>
      <c r="T116" s="128">
        <f>VLOOKUP(P116,Data!$B$4:$C$9,2, FALSE)</f>
        <v>0.1</v>
      </c>
      <c r="U116" s="129">
        <f>VLOOKUP(Q116,Data!$E$4:$F$8,2,FALSE)</f>
        <v>0.05</v>
      </c>
      <c r="V116" s="129">
        <f>VLOOKUP(R116,Data!$H$4:$I$8,2,FALSE)</f>
        <v>0</v>
      </c>
      <c r="W116" s="197">
        <f>VLOOKUP(S116,Data!$K$4:$L$7,2,FALSE)</f>
        <v>0</v>
      </c>
      <c r="X116" s="134">
        <f>SUM(T116:W116)</f>
        <v>0.15000000000000002</v>
      </c>
      <c r="Y116" s="72"/>
      <c r="Z116" s="73"/>
      <c r="AA116" s="73"/>
      <c r="AB116" s="73"/>
      <c r="AC116" s="84"/>
      <c r="AD116" s="98"/>
      <c r="AE116" s="140" t="s">
        <v>270</v>
      </c>
      <c r="AF116" s="141" t="s">
        <v>579</v>
      </c>
      <c r="AG116" s="141" t="s">
        <v>579</v>
      </c>
      <c r="AH116" s="29"/>
    </row>
    <row r="117" spans="1:34" ht="45" customHeight="1" outlineLevel="1" x14ac:dyDescent="0.25">
      <c r="B117" s="11"/>
      <c r="C117" s="164"/>
      <c r="D117" s="47"/>
      <c r="E117" s="47"/>
      <c r="F117" s="64"/>
      <c r="G117" s="49">
        <v>4</v>
      </c>
      <c r="H117" s="74"/>
      <c r="I117" s="112">
        <v>19</v>
      </c>
      <c r="J117" s="100"/>
      <c r="K117" s="101"/>
      <c r="L117" s="101"/>
      <c r="M117" s="101"/>
      <c r="N117" s="102"/>
      <c r="O117" s="87"/>
      <c r="P117" s="207" t="s">
        <v>60</v>
      </c>
      <c r="Q117" s="208" t="s">
        <v>60</v>
      </c>
      <c r="R117" s="208" t="s">
        <v>60</v>
      </c>
      <c r="S117" s="209" t="s">
        <v>60</v>
      </c>
      <c r="T117" s="128">
        <f>VLOOKUP(P117,Data!$B$4:$C$9,2, FALSE)</f>
        <v>0</v>
      </c>
      <c r="U117" s="129">
        <f>VLOOKUP(Q117,Data!$E$4:$F$8,2,FALSE)</f>
        <v>0</v>
      </c>
      <c r="V117" s="129">
        <f>VLOOKUP(R117,Data!$H$4:$I$8,2,FALSE)</f>
        <v>0</v>
      </c>
      <c r="W117" s="197">
        <f>VLOOKUP(S117,Data!$K$4:$L$7,2,FALSE)</f>
        <v>0</v>
      </c>
      <c r="X117" s="133">
        <f>SUM(T117:W117)</f>
        <v>0</v>
      </c>
      <c r="Y117" s="70"/>
      <c r="Z117" s="69"/>
      <c r="AA117" s="69"/>
      <c r="AB117" s="69"/>
      <c r="AC117" s="82"/>
      <c r="AD117" s="98"/>
      <c r="AE117" s="139"/>
      <c r="AF117" s="142"/>
      <c r="AG117" s="142"/>
      <c r="AH117" s="29"/>
    </row>
    <row r="118" spans="1:34" ht="45" customHeight="1" outlineLevel="1" x14ac:dyDescent="0.25">
      <c r="B118" s="11"/>
      <c r="C118" s="165"/>
      <c r="D118" s="65"/>
      <c r="E118" s="65"/>
      <c r="F118" s="66"/>
      <c r="G118" s="49">
        <v>4</v>
      </c>
      <c r="H118" s="75"/>
      <c r="I118" s="115">
        <v>19</v>
      </c>
      <c r="J118" s="103"/>
      <c r="K118" s="104"/>
      <c r="L118" s="104"/>
      <c r="M118" s="104"/>
      <c r="N118" s="105"/>
      <c r="O118" s="92"/>
      <c r="P118" s="207" t="s">
        <v>60</v>
      </c>
      <c r="Q118" s="208" t="s">
        <v>60</v>
      </c>
      <c r="R118" s="208" t="s">
        <v>60</v>
      </c>
      <c r="S118" s="209" t="s">
        <v>60</v>
      </c>
      <c r="T118" s="128">
        <f>VLOOKUP(P118,Data!$B$4:$C$9,2, FALSE)</f>
        <v>0</v>
      </c>
      <c r="U118" s="129">
        <f>VLOOKUP(Q118,Data!$E$4:$F$8,2,FALSE)</f>
        <v>0</v>
      </c>
      <c r="V118" s="129">
        <f>VLOOKUP(R118,Data!$H$4:$I$8,2,FALSE)</f>
        <v>0</v>
      </c>
      <c r="W118" s="197">
        <f>VLOOKUP(S118,Data!$K$4:$L$7,2,FALSE)</f>
        <v>0</v>
      </c>
      <c r="X118" s="134">
        <f>SUM(T118:W118)</f>
        <v>0</v>
      </c>
      <c r="Y118" s="72"/>
      <c r="Z118" s="73"/>
      <c r="AA118" s="73"/>
      <c r="AB118" s="73"/>
      <c r="AC118" s="84"/>
      <c r="AD118" s="98"/>
      <c r="AE118" s="140" t="s">
        <v>580</v>
      </c>
      <c r="AF118" s="141" t="s">
        <v>580</v>
      </c>
      <c r="AG118" s="141" t="s">
        <v>580</v>
      </c>
      <c r="AH118" s="29"/>
    </row>
    <row r="119" spans="1:34" ht="45" customHeight="1" outlineLevel="1" x14ac:dyDescent="0.25">
      <c r="A119" s="12"/>
      <c r="B119" s="11"/>
      <c r="C119" s="164"/>
      <c r="D119" s="65"/>
      <c r="E119" s="65"/>
      <c r="F119" s="66"/>
      <c r="G119" s="49">
        <v>5</v>
      </c>
      <c r="H119" s="67"/>
      <c r="I119" s="114">
        <v>19</v>
      </c>
      <c r="J119" s="106"/>
      <c r="K119" s="107"/>
      <c r="L119" s="107"/>
      <c r="M119" s="107"/>
      <c r="N119" s="108"/>
      <c r="O119" s="92"/>
      <c r="P119" s="207" t="s">
        <v>60</v>
      </c>
      <c r="Q119" s="208" t="s">
        <v>60</v>
      </c>
      <c r="R119" s="208" t="s">
        <v>60</v>
      </c>
      <c r="S119" s="209" t="s">
        <v>60</v>
      </c>
      <c r="T119" s="128">
        <f>VLOOKUP(P119,Data!$B$4:$C$9,2, FALSE)</f>
        <v>0</v>
      </c>
      <c r="U119" s="129">
        <f>VLOOKUP(Q119,Data!$E$4:$F$8,2,FALSE)</f>
        <v>0</v>
      </c>
      <c r="V119" s="129">
        <f>VLOOKUP(R119,Data!$H$4:$I$8,2,FALSE)</f>
        <v>0</v>
      </c>
      <c r="W119" s="197">
        <f>VLOOKUP(S119,Data!$K$4:$L$7,2,FALSE)</f>
        <v>0</v>
      </c>
      <c r="X119" s="134">
        <f>SUM(T119:W119)</f>
        <v>0</v>
      </c>
      <c r="Y119" s="51"/>
      <c r="Z119" s="52"/>
      <c r="AA119" s="52"/>
      <c r="AB119" s="52"/>
      <c r="AC119" s="83"/>
      <c r="AD119" s="98"/>
      <c r="AE119" s="140" t="s">
        <v>581</v>
      </c>
      <c r="AF119" s="141"/>
      <c r="AG119" s="141"/>
      <c r="AH119" s="29"/>
    </row>
    <row r="120" spans="1:34" ht="45" customHeight="1" outlineLevel="1" x14ac:dyDescent="0.25">
      <c r="A120" s="12"/>
      <c r="B120" s="11"/>
      <c r="C120" s="164"/>
      <c r="D120" s="47"/>
      <c r="E120" s="47"/>
      <c r="F120" s="64"/>
      <c r="G120" s="49">
        <v>4</v>
      </c>
      <c r="H120" s="74"/>
      <c r="I120" s="112">
        <v>19</v>
      </c>
      <c r="J120" s="100"/>
      <c r="K120" s="101"/>
      <c r="L120" s="101"/>
      <c r="M120" s="101"/>
      <c r="N120" s="102"/>
      <c r="O120" s="87"/>
      <c r="P120" s="207" t="s">
        <v>60</v>
      </c>
      <c r="Q120" s="208" t="s">
        <v>60</v>
      </c>
      <c r="R120" s="208" t="s">
        <v>60</v>
      </c>
      <c r="S120" s="209" t="s">
        <v>60</v>
      </c>
      <c r="T120" s="128">
        <f>VLOOKUP(P120,Data!$B$4:$C$9,2, FALSE)</f>
        <v>0</v>
      </c>
      <c r="U120" s="129">
        <f>VLOOKUP(Q120,Data!$E$4:$F$8,2,FALSE)</f>
        <v>0</v>
      </c>
      <c r="V120" s="129">
        <f>VLOOKUP(R120,Data!$H$4:$I$8,2,FALSE)</f>
        <v>0</v>
      </c>
      <c r="W120" s="197">
        <f>VLOOKUP(S120,Data!$K$4:$L$7,2,FALSE)</f>
        <v>0</v>
      </c>
      <c r="X120" s="133">
        <f>SUM(T120:W120)</f>
        <v>0</v>
      </c>
      <c r="Y120" s="70"/>
      <c r="Z120" s="69"/>
      <c r="AA120" s="69"/>
      <c r="AB120" s="69"/>
      <c r="AC120" s="82"/>
      <c r="AD120" s="98"/>
      <c r="AE120" s="139"/>
      <c r="AF120" s="142"/>
      <c r="AG120" s="142"/>
      <c r="AH120" s="29"/>
    </row>
    <row r="121" spans="1:34" ht="60" customHeight="1" x14ac:dyDescent="0.25">
      <c r="A121" s="12"/>
      <c r="B121" s="11"/>
      <c r="C121" s="164"/>
      <c r="D121" s="65"/>
      <c r="E121" s="65"/>
      <c r="F121" s="66"/>
      <c r="G121" s="49">
        <v>4</v>
      </c>
      <c r="H121" s="75"/>
      <c r="I121" s="115">
        <v>19</v>
      </c>
      <c r="J121" s="217">
        <v>5000</v>
      </c>
      <c r="K121" s="104"/>
      <c r="L121" s="104"/>
      <c r="M121" s="104"/>
      <c r="N121" s="105"/>
      <c r="O121" s="92"/>
      <c r="P121" s="210" t="s">
        <v>60</v>
      </c>
      <c r="Q121" s="211" t="s">
        <v>60</v>
      </c>
      <c r="R121" s="211" t="s">
        <v>60</v>
      </c>
      <c r="S121" s="212" t="s">
        <v>60</v>
      </c>
      <c r="T121" s="130">
        <f>VLOOKUP(P121,Data!$B$4:$C$9,2, FALSE)</f>
        <v>0</v>
      </c>
      <c r="U121" s="131">
        <f>VLOOKUP(Q121,Data!$E$4:$F$8,2,FALSE)</f>
        <v>0</v>
      </c>
      <c r="V121" s="131">
        <f>VLOOKUP(R121,Data!$H$4:$I$8,2,FALSE)</f>
        <v>0</v>
      </c>
      <c r="W121" s="198">
        <f>VLOOKUP(S121,Data!$K$4:$L$7,2,FALSE)</f>
        <v>0</v>
      </c>
      <c r="X121" s="134">
        <f>SUM(T121:W121)</f>
        <v>0</v>
      </c>
      <c r="Y121" s="72"/>
      <c r="Z121" s="73"/>
      <c r="AA121" s="73"/>
      <c r="AB121" s="73"/>
      <c r="AC121" s="84"/>
      <c r="AD121" s="98"/>
      <c r="AE121" s="140"/>
      <c r="AF121" s="141"/>
      <c r="AG121" s="141"/>
      <c r="AH121" s="29"/>
    </row>
    <row r="122" spans="1:34" ht="45" customHeight="1" outlineLevel="1" x14ac:dyDescent="0.25">
      <c r="A122" s="12"/>
      <c r="B122" s="11"/>
      <c r="C122" s="164"/>
      <c r="D122" s="183" t="s">
        <v>245</v>
      </c>
      <c r="E122" s="183"/>
      <c r="F122" s="184" t="s">
        <v>246</v>
      </c>
      <c r="G122" s="151">
        <f>AVERAGE(G123:G125)</f>
        <v>3</v>
      </c>
      <c r="H122" s="137" t="str">
        <f>(IF(H123="","",H123&amp;CHAR(10))&amp;(IF(H124="","",H124&amp;CHAR(10))&amp;IF(H125="","",H125)))</f>
        <v/>
      </c>
      <c r="I122" s="186" t="s">
        <v>573</v>
      </c>
      <c r="J122" s="176">
        <f>SUM(J123:J125)</f>
        <v>0</v>
      </c>
      <c r="K122" s="177">
        <f t="shared" ref="K122:N122" si="14">SUM(K123:K125)</f>
        <v>0</v>
      </c>
      <c r="L122" s="177">
        <f t="shared" si="14"/>
        <v>0</v>
      </c>
      <c r="M122" s="177">
        <f t="shared" si="14"/>
        <v>0</v>
      </c>
      <c r="N122" s="178">
        <f t="shared" si="14"/>
        <v>0</v>
      </c>
      <c r="O122" s="187"/>
      <c r="P122" s="204"/>
      <c r="Q122" s="205"/>
      <c r="R122" s="205"/>
      <c r="S122" s="206"/>
      <c r="T122" s="180"/>
      <c r="U122" s="181"/>
      <c r="V122" s="181"/>
      <c r="W122" s="196"/>
      <c r="X122" s="182">
        <f>AVERAGE(X123:X125)</f>
        <v>0.10000000000000002</v>
      </c>
      <c r="Y122" s="152"/>
      <c r="Z122" s="153"/>
      <c r="AA122" s="153"/>
      <c r="AB122" s="153"/>
      <c r="AC122" s="154"/>
      <c r="AD122" s="98"/>
      <c r="AE122" s="137" t="str">
        <f>(IF(AE123="","",AE123&amp;CHAR(10))&amp;(IF(AE124="","",AE124&amp;CHAR(10))&amp;IF(AE125="","",AE125)))</f>
        <v/>
      </c>
      <c r="AF122" s="144" t="str">
        <f>(IF(AF123="","",AF123&amp;CHAR(10))&amp;(IF(AF124="","",AF124&amp;CHAR(10))&amp;IF(AF125="","",AF125)))</f>
        <v/>
      </c>
      <c r="AG122" s="144" t="str">
        <f>(IF(AG123="","",AG123&amp;CHAR(10))&amp;(IF(AG124="","",AG124&amp;CHAR(10))&amp;IF(AG125="","",AG125)))</f>
        <v/>
      </c>
      <c r="AH122" s="29"/>
    </row>
    <row r="123" spans="1:34" ht="45" customHeight="1" outlineLevel="1" x14ac:dyDescent="0.25">
      <c r="A123" s="12"/>
      <c r="B123" s="11"/>
      <c r="C123" s="164"/>
      <c r="D123" s="47"/>
      <c r="E123" s="47"/>
      <c r="F123" s="64"/>
      <c r="G123" s="49">
        <v>4</v>
      </c>
      <c r="H123" s="48"/>
      <c r="I123" s="112">
        <v>19</v>
      </c>
      <c r="J123" s="100"/>
      <c r="K123" s="101"/>
      <c r="L123" s="101"/>
      <c r="M123" s="101"/>
      <c r="N123" s="102"/>
      <c r="O123" s="87"/>
      <c r="P123" s="207" t="s">
        <v>47</v>
      </c>
      <c r="Q123" s="208" t="s">
        <v>60</v>
      </c>
      <c r="R123" s="208" t="s">
        <v>60</v>
      </c>
      <c r="S123" s="209" t="s">
        <v>60</v>
      </c>
      <c r="T123" s="128">
        <f>VLOOKUP(P123,Data!$B$4:$C$9,2, FALSE)</f>
        <v>0.1</v>
      </c>
      <c r="U123" s="129">
        <f>VLOOKUP(Q123,Data!$E$4:$F$8,2,FALSE)</f>
        <v>0</v>
      </c>
      <c r="V123" s="129">
        <f>VLOOKUP(R123,Data!$H$4:$I$8,2,FALSE)</f>
        <v>0</v>
      </c>
      <c r="W123" s="197">
        <f>VLOOKUP(S123,Data!$K$4:$L$7,2,FALSE)</f>
        <v>0</v>
      </c>
      <c r="X123" s="133">
        <f>SUM(T123:W123)</f>
        <v>0.1</v>
      </c>
      <c r="Y123" s="44"/>
      <c r="Z123" s="45"/>
      <c r="AA123" s="45"/>
      <c r="AB123" s="45"/>
      <c r="AC123" s="46"/>
      <c r="AD123" s="98"/>
      <c r="AE123" s="139"/>
      <c r="AF123" s="142"/>
      <c r="AG123" s="142"/>
      <c r="AH123" s="29"/>
    </row>
    <row r="124" spans="1:34" ht="45" customHeight="1" outlineLevel="1" x14ac:dyDescent="0.25">
      <c r="A124" s="12"/>
      <c r="B124" s="11"/>
      <c r="C124" s="164"/>
      <c r="D124" s="47"/>
      <c r="E124" s="47"/>
      <c r="F124" s="64"/>
      <c r="G124" s="49">
        <v>3</v>
      </c>
      <c r="H124" s="48"/>
      <c r="I124" s="112">
        <v>19</v>
      </c>
      <c r="J124" s="100"/>
      <c r="K124" s="101"/>
      <c r="L124" s="101"/>
      <c r="M124" s="101"/>
      <c r="N124" s="102"/>
      <c r="O124" s="87"/>
      <c r="P124" s="207" t="s">
        <v>47</v>
      </c>
      <c r="Q124" s="208" t="s">
        <v>60</v>
      </c>
      <c r="R124" s="208" t="s">
        <v>60</v>
      </c>
      <c r="S124" s="209" t="s">
        <v>60</v>
      </c>
      <c r="T124" s="128">
        <f>VLOOKUP(P124,Data!$B$4:$C$9,2, FALSE)</f>
        <v>0.1</v>
      </c>
      <c r="U124" s="129">
        <f>VLOOKUP(Q124,Data!$E$4:$F$8,2,FALSE)</f>
        <v>0</v>
      </c>
      <c r="V124" s="129">
        <f>VLOOKUP(R124,Data!$H$4:$I$8,2,FALSE)</f>
        <v>0</v>
      </c>
      <c r="W124" s="197">
        <f>VLOOKUP(S124,Data!$K$4:$L$7,2,FALSE)</f>
        <v>0</v>
      </c>
      <c r="X124" s="133">
        <f>SUM(T124:W124)</f>
        <v>0.1</v>
      </c>
      <c r="Y124" s="44"/>
      <c r="Z124" s="45"/>
      <c r="AA124" s="45"/>
      <c r="AB124" s="45"/>
      <c r="AC124" s="46"/>
      <c r="AD124" s="98"/>
      <c r="AE124" s="139"/>
      <c r="AF124" s="142"/>
      <c r="AG124" s="142"/>
      <c r="AH124" s="29"/>
    </row>
    <row r="125" spans="1:34" ht="60" customHeight="1" x14ac:dyDescent="0.25">
      <c r="A125" s="12"/>
      <c r="B125" s="11"/>
      <c r="C125" s="165"/>
      <c r="D125" s="65"/>
      <c r="E125" s="65"/>
      <c r="F125" s="66"/>
      <c r="G125" s="49">
        <v>2</v>
      </c>
      <c r="H125" s="67"/>
      <c r="I125" s="114">
        <v>19</v>
      </c>
      <c r="J125" s="106"/>
      <c r="K125" s="107"/>
      <c r="L125" s="107"/>
      <c r="M125" s="107"/>
      <c r="N125" s="108"/>
      <c r="O125" s="92"/>
      <c r="P125" s="210" t="s">
        <v>47</v>
      </c>
      <c r="Q125" s="211" t="s">
        <v>60</v>
      </c>
      <c r="R125" s="211" t="s">
        <v>60</v>
      </c>
      <c r="S125" s="212" t="s">
        <v>60</v>
      </c>
      <c r="T125" s="130">
        <f>VLOOKUP(P125,Data!$B$4:$C$9,2, FALSE)</f>
        <v>0.1</v>
      </c>
      <c r="U125" s="131">
        <f>VLOOKUP(Q125,Data!$E$4:$F$8,2,FALSE)</f>
        <v>0</v>
      </c>
      <c r="V125" s="131">
        <f>VLOOKUP(R125,Data!$H$4:$I$8,2,FALSE)</f>
        <v>0</v>
      </c>
      <c r="W125" s="198">
        <f>VLOOKUP(S125,Data!$K$4:$L$7,2,FALSE)</f>
        <v>0</v>
      </c>
      <c r="X125" s="134">
        <f>SUM(T125:W125)</f>
        <v>0.1</v>
      </c>
      <c r="Y125" s="72"/>
      <c r="Z125" s="73"/>
      <c r="AA125" s="73"/>
      <c r="AB125" s="73"/>
      <c r="AC125" s="84"/>
      <c r="AD125" s="99"/>
      <c r="AE125" s="140"/>
      <c r="AF125" s="141"/>
      <c r="AG125" s="141"/>
      <c r="AH125" s="29"/>
    </row>
    <row r="126" spans="1:34" ht="45" customHeight="1" outlineLevel="1" x14ac:dyDescent="0.25">
      <c r="A126" s="12"/>
      <c r="B126" s="11"/>
      <c r="C126" s="8"/>
      <c r="D126" s="8"/>
      <c r="E126" s="9"/>
      <c r="F126" s="8"/>
      <c r="G126" s="8"/>
      <c r="H126" s="8"/>
      <c r="I126" s="94"/>
      <c r="J126" s="23"/>
      <c r="K126" s="8"/>
      <c r="L126" s="8"/>
      <c r="M126" s="23"/>
      <c r="N126" s="8"/>
      <c r="O126" s="24"/>
      <c r="P126" s="201"/>
      <c r="Q126" s="201"/>
      <c r="R126" s="201"/>
      <c r="S126" s="201"/>
      <c r="T126" s="125"/>
      <c r="U126" s="125"/>
      <c r="V126" s="125"/>
      <c r="W126" s="193"/>
      <c r="X126" s="118"/>
      <c r="Y126" s="23"/>
      <c r="Z126" s="8"/>
      <c r="AA126" s="8"/>
      <c r="AB126" s="23"/>
      <c r="AC126" s="8"/>
      <c r="AD126" s="8"/>
      <c r="AE126" s="170"/>
      <c r="AF126" s="170"/>
      <c r="AG126" s="170"/>
      <c r="AH126" s="12"/>
    </row>
    <row r="127" spans="1:34" ht="45" customHeight="1" outlineLevel="1" x14ac:dyDescent="0.25">
      <c r="A127" s="12"/>
      <c r="B127" s="11"/>
      <c r="G127" s="2"/>
      <c r="H127" s="2"/>
      <c r="I127" s="93"/>
      <c r="J127" s="216"/>
      <c r="K127" s="18" t="s">
        <v>286</v>
      </c>
      <c r="M127" s="21"/>
      <c r="N127" s="18" t="s">
        <v>287</v>
      </c>
      <c r="O127" s="25"/>
      <c r="P127" s="200"/>
      <c r="T127" s="124"/>
      <c r="W127" s="192"/>
      <c r="X127" s="117"/>
      <c r="Y127" s="19"/>
      <c r="Z127" s="18" t="s">
        <v>288</v>
      </c>
      <c r="AB127" s="21"/>
      <c r="AC127" s="18" t="s">
        <v>583</v>
      </c>
      <c r="AH127" s="12"/>
    </row>
    <row r="128" spans="1:34" ht="60" customHeight="1" x14ac:dyDescent="0.25">
      <c r="A128" s="12"/>
      <c r="B128" s="11"/>
      <c r="G128" s="28"/>
      <c r="H128" s="28"/>
      <c r="I128" s="93"/>
      <c r="J128"/>
      <c r="K128" s="18"/>
      <c r="M128" s="215"/>
      <c r="N128" s="18" t="s">
        <v>291</v>
      </c>
      <c r="O128" s="25"/>
      <c r="P128" s="200"/>
      <c r="T128" s="124"/>
      <c r="W128" s="192"/>
      <c r="X128" s="117"/>
      <c r="Y128" s="6"/>
      <c r="Z128" s="18" t="s">
        <v>0</v>
      </c>
      <c r="AB128" s="22"/>
      <c r="AC128" s="18" t="s">
        <v>292</v>
      </c>
      <c r="AH128" s="12"/>
    </row>
    <row r="129" spans="2:34" ht="45" customHeight="1" outlineLevel="1" x14ac:dyDescent="0.25">
      <c r="B129" s="14"/>
      <c r="C129" s="15"/>
      <c r="D129" s="15"/>
      <c r="E129" s="16"/>
      <c r="F129" s="15"/>
      <c r="G129" s="15"/>
      <c r="H129" s="15"/>
      <c r="I129" s="96"/>
      <c r="J129" s="15"/>
      <c r="K129" s="15"/>
      <c r="L129" s="15"/>
      <c r="M129" s="15"/>
      <c r="N129" s="15"/>
      <c r="O129" s="26"/>
      <c r="P129" s="213"/>
      <c r="Q129" s="213"/>
      <c r="R129" s="213"/>
      <c r="S129" s="213"/>
      <c r="T129" s="132"/>
      <c r="U129" s="132"/>
      <c r="V129" s="132"/>
      <c r="W129" s="199"/>
      <c r="X129" s="121"/>
      <c r="Y129" s="15"/>
      <c r="Z129" s="15"/>
      <c r="AA129" s="15"/>
      <c r="AB129" s="15"/>
      <c r="AC129" s="15"/>
      <c r="AD129" s="15"/>
      <c r="AE129" s="15"/>
      <c r="AF129" s="15"/>
      <c r="AG129" s="15"/>
      <c r="AH129" s="17"/>
    </row>
    <row r="130" spans="2:34" ht="60" customHeight="1" x14ac:dyDescent="0.25">
      <c r="I130" s="93"/>
      <c r="J130"/>
      <c r="O130" s="25"/>
      <c r="P130" s="200"/>
      <c r="T130" s="124"/>
      <c r="W130" s="192"/>
      <c r="X130" s="117"/>
      <c r="Y130"/>
    </row>
    <row r="131" spans="2:34" ht="45" customHeight="1" outlineLevel="1" x14ac:dyDescent="0.25">
      <c r="F131" s="2"/>
      <c r="G131" s="3"/>
      <c r="H131" s="3"/>
      <c r="I131" s="93"/>
      <c r="J131"/>
      <c r="O131" s="25"/>
      <c r="P131" s="200"/>
      <c r="T131" s="124"/>
      <c r="W131" s="192"/>
      <c r="X131" s="117"/>
      <c r="Y131"/>
    </row>
    <row r="132" spans="2:34" ht="45" customHeight="1" outlineLevel="1" x14ac:dyDescent="0.25">
      <c r="F132" s="13"/>
      <c r="G132" s="5"/>
      <c r="H132" s="5"/>
      <c r="I132" s="93"/>
      <c r="J132"/>
      <c r="O132" s="25"/>
      <c r="P132" s="200"/>
      <c r="T132" s="124"/>
      <c r="W132" s="192"/>
      <c r="X132" s="117"/>
      <c r="Y132"/>
    </row>
    <row r="133" spans="2:34" ht="60" customHeight="1" x14ac:dyDescent="0.25">
      <c r="I133" s="93"/>
      <c r="J133"/>
      <c r="O133" s="25"/>
      <c r="P133" s="200"/>
      <c r="T133" s="124"/>
      <c r="W133" s="192"/>
      <c r="X133" s="117"/>
      <c r="Y133"/>
    </row>
    <row r="134" spans="2:34" ht="30" customHeight="1" outlineLevel="1" x14ac:dyDescent="0.25">
      <c r="I134" s="93"/>
      <c r="J134"/>
      <c r="O134" s="25"/>
      <c r="P134" s="200"/>
      <c r="T134" s="124"/>
      <c r="W134" s="192"/>
      <c r="X134" s="117"/>
      <c r="Y134"/>
    </row>
    <row r="135" spans="2:34" ht="30" customHeight="1" outlineLevel="1" x14ac:dyDescent="0.25">
      <c r="I135" s="93"/>
      <c r="J135"/>
      <c r="O135" s="25"/>
      <c r="P135" s="200"/>
      <c r="T135" s="124"/>
      <c r="W135" s="192"/>
      <c r="X135" s="117"/>
      <c r="Y135"/>
    </row>
    <row r="136" spans="2:34" ht="30" customHeight="1" outlineLevel="1" x14ac:dyDescent="0.25">
      <c r="I136" s="93"/>
      <c r="J136"/>
      <c r="O136" s="25"/>
      <c r="P136" s="200"/>
      <c r="T136" s="124"/>
      <c r="W136" s="192"/>
      <c r="X136" s="117"/>
      <c r="Y136"/>
    </row>
    <row r="137" spans="2:34" ht="9" customHeight="1" x14ac:dyDescent="0.25">
      <c r="I137" s="93"/>
      <c r="J137"/>
      <c r="O137" s="25"/>
      <c r="P137" s="200"/>
      <c r="T137" s="124"/>
      <c r="W137" s="192"/>
      <c r="X137" s="117"/>
      <c r="Y137"/>
    </row>
    <row r="138" spans="2:34" x14ac:dyDescent="0.25">
      <c r="I138" s="93"/>
      <c r="J138"/>
      <c r="O138" s="25"/>
      <c r="P138" s="200"/>
      <c r="T138" s="124"/>
      <c r="W138" s="192"/>
      <c r="X138" s="117"/>
      <c r="Y138"/>
    </row>
    <row r="139" spans="2:34" x14ac:dyDescent="0.25">
      <c r="I139" s="93"/>
      <c r="J139"/>
      <c r="O139" s="25"/>
      <c r="P139" s="200"/>
      <c r="T139" s="124"/>
      <c r="W139" s="192"/>
      <c r="X139" s="117"/>
      <c r="Y139"/>
    </row>
    <row r="140" spans="2:34" ht="9" customHeight="1" x14ac:dyDescent="0.25">
      <c r="I140" s="93"/>
      <c r="J140"/>
      <c r="O140" s="25"/>
      <c r="P140" s="200"/>
      <c r="T140" s="124"/>
      <c r="W140" s="192"/>
      <c r="X140" s="117"/>
      <c r="Y140"/>
    </row>
    <row r="141" spans="2:34" x14ac:dyDescent="0.25">
      <c r="C141" s="325"/>
      <c r="D141" s="326"/>
      <c r="E141" s="34"/>
      <c r="F141" s="327"/>
      <c r="I141" s="93"/>
      <c r="J141"/>
      <c r="O141" s="25"/>
      <c r="P141" s="200"/>
      <c r="T141" s="124"/>
      <c r="W141" s="192"/>
      <c r="X141" s="117"/>
      <c r="Y141"/>
    </row>
    <row r="142" spans="2:34" x14ac:dyDescent="0.25">
      <c r="C142" s="325"/>
      <c r="D142" s="326"/>
      <c r="E142" s="34"/>
      <c r="F142" s="327"/>
      <c r="I142" s="93"/>
      <c r="J142"/>
      <c r="O142" s="25"/>
      <c r="P142" s="200"/>
      <c r="T142" s="124"/>
      <c r="W142" s="192"/>
      <c r="X142" s="117"/>
      <c r="Y142"/>
    </row>
    <row r="143" spans="2:34" x14ac:dyDescent="0.25">
      <c r="C143" s="325"/>
      <c r="D143" s="326"/>
      <c r="E143" s="34"/>
      <c r="F143" s="327"/>
      <c r="I143" s="93"/>
      <c r="J143"/>
      <c r="O143" s="25"/>
      <c r="P143" s="200"/>
      <c r="T143" s="124"/>
      <c r="W143" s="192"/>
      <c r="X143" s="117"/>
      <c r="Y143"/>
    </row>
    <row r="144" spans="2:34" x14ac:dyDescent="0.25">
      <c r="C144" s="325"/>
      <c r="D144" s="326"/>
      <c r="E144" s="34"/>
      <c r="F144" s="327"/>
      <c r="I144" s="93"/>
      <c r="J144"/>
      <c r="O144" s="25"/>
      <c r="P144" s="200"/>
      <c r="T144" s="124"/>
      <c r="W144" s="192"/>
      <c r="X144" s="117"/>
      <c r="Y144"/>
    </row>
    <row r="145" spans="4:25" x14ac:dyDescent="0.25">
      <c r="D145" s="326"/>
      <c r="E145" s="34"/>
      <c r="F145" s="327"/>
      <c r="I145" s="93"/>
      <c r="J145"/>
      <c r="O145" s="25"/>
      <c r="P145" s="200"/>
      <c r="T145" s="124"/>
      <c r="W145" s="192"/>
      <c r="X145" s="117"/>
      <c r="Y145"/>
    </row>
  </sheetData>
  <mergeCells count="5">
    <mergeCell ref="C9:N9"/>
    <mergeCell ref="Y9:AC9"/>
    <mergeCell ref="C141:C144"/>
    <mergeCell ref="D141:D145"/>
    <mergeCell ref="F141:F145"/>
  </mergeCells>
  <conditionalFormatting sqref="Y11:Y39 Y46:Y125">
    <cfRule type="expression" dxfId="119" priority="44">
      <formula>AND(X11&lt;0.1)</formula>
    </cfRule>
    <cfRule type="expression" dxfId="118" priority="45">
      <formula>AND(X11&gt;0)</formula>
    </cfRule>
  </conditionalFormatting>
  <conditionalFormatting sqref="Z11:Z39 Z46:Z125">
    <cfRule type="expression" dxfId="117" priority="42">
      <formula>AND(X11&gt;0.2,X11&lt;0.3)</formula>
    </cfRule>
    <cfRule type="expression" dxfId="116" priority="43">
      <formula>AND(X11&gt;0.2)</formula>
    </cfRule>
  </conditionalFormatting>
  <conditionalFormatting sqref="AA11:AA39 AA46:AA125">
    <cfRule type="expression" dxfId="115" priority="40">
      <formula>AND(X11&gt;0.4,X11&lt;0.5)</formula>
    </cfRule>
    <cfRule type="expression" dxfId="114" priority="41">
      <formula>AND(X11&gt;0.4)</formula>
    </cfRule>
  </conditionalFormatting>
  <conditionalFormatting sqref="AB11:AB39 AB46:AB125">
    <cfRule type="expression" dxfId="113" priority="38">
      <formula>AND(X11&gt;0.6,X11&lt;0.7)</formula>
    </cfRule>
    <cfRule type="expression" dxfId="112" priority="39">
      <formula>AND(X11&gt;0.6)</formula>
    </cfRule>
  </conditionalFormatting>
  <conditionalFormatting sqref="AC11:AC39 AC46:AC125">
    <cfRule type="expression" dxfId="111" priority="36">
      <formula>AND(X11&gt;0.8,X11&lt;0.9)</formula>
    </cfRule>
    <cfRule type="expression" dxfId="110" priority="37">
      <formula>AND(X11&gt;0.8)</formula>
    </cfRule>
  </conditionalFormatting>
  <conditionalFormatting sqref="Y12">
    <cfRule type="dataBar" priority="34">
      <dataBar showValue="0">
        <cfvo type="percent" val="0"/>
        <cfvo type="percent" val="100"/>
        <color rgb="FF638EC6"/>
      </dataBar>
      <extLst>
        <ext xmlns:x14="http://schemas.microsoft.com/office/spreadsheetml/2009/9/main" uri="{B025F937-C7B1-47D3-B67F-A62EFF666E3E}">
          <x14:id>{028AC6A4-1072-445C-9653-97E268C486FC}</x14:id>
        </ext>
      </extLst>
    </cfRule>
  </conditionalFormatting>
  <conditionalFormatting sqref="Y40:Y41 Y44:Y45">
    <cfRule type="expression" dxfId="109" priority="32">
      <formula>AND(X40&lt;0.1)</formula>
    </cfRule>
    <cfRule type="expression" dxfId="108" priority="33">
      <formula>AND(X40&gt;0)</formula>
    </cfRule>
  </conditionalFormatting>
  <conditionalFormatting sqref="Z40:Z41 Z44:Z45">
    <cfRule type="expression" dxfId="107" priority="30">
      <formula>AND(X40&gt;0.2,X40&lt;0.3)</formula>
    </cfRule>
    <cfRule type="expression" dxfId="106" priority="31">
      <formula>AND(X40&gt;0.2)</formula>
    </cfRule>
  </conditionalFormatting>
  <conditionalFormatting sqref="AA40:AA41 AA44:AA45">
    <cfRule type="expression" dxfId="105" priority="28">
      <formula>AND(X40&gt;0.4,X40&lt;0.5)</formula>
    </cfRule>
    <cfRule type="expression" dxfId="104" priority="29">
      <formula>AND(X40&gt;0.4)</formula>
    </cfRule>
  </conditionalFormatting>
  <conditionalFormatting sqref="AB40:AB41 AB44:AB45">
    <cfRule type="expression" dxfId="103" priority="26">
      <formula>AND(X40&gt;0.6,X40&lt;0.7)</formula>
    </cfRule>
    <cfRule type="expression" dxfId="102" priority="27">
      <formula>AND(X40&gt;0.6)</formula>
    </cfRule>
  </conditionalFormatting>
  <conditionalFormatting sqref="AC40:AC41 AC44:AC45">
    <cfRule type="expression" dxfId="101" priority="24">
      <formula>AND(X40&gt;0.8,X40&lt;0.9)</formula>
    </cfRule>
    <cfRule type="expression" dxfId="100" priority="25">
      <formula>AND(X40&gt;0.8)</formula>
    </cfRule>
  </conditionalFormatting>
  <conditionalFormatting sqref="G40:G41 G44:G45">
    <cfRule type="iconSet" priority="23">
      <iconSet iconSet="5Quarters" showValue="0">
        <cfvo type="percent" val="0"/>
        <cfvo type="num" val="3"/>
        <cfvo type="num" val="5"/>
        <cfvo type="num" val="7"/>
        <cfvo type="num" val="9"/>
      </iconSet>
    </cfRule>
  </conditionalFormatting>
  <conditionalFormatting sqref="Y43">
    <cfRule type="expression" dxfId="99" priority="21">
      <formula>AND(X43&lt;0.1)</formula>
    </cfRule>
    <cfRule type="expression" dxfId="98" priority="22">
      <formula>AND(X43&gt;0)</formula>
    </cfRule>
  </conditionalFormatting>
  <conditionalFormatting sqref="Z43">
    <cfRule type="expression" dxfId="97" priority="19">
      <formula>AND(X43&gt;0.2,X43&lt;0.3)</formula>
    </cfRule>
    <cfRule type="expression" dxfId="96" priority="20">
      <formula>AND(X43&gt;0.2)</formula>
    </cfRule>
  </conditionalFormatting>
  <conditionalFormatting sqref="AA43">
    <cfRule type="expression" dxfId="95" priority="17">
      <formula>AND(X43&gt;0.4,X43&lt;0.5)</formula>
    </cfRule>
    <cfRule type="expression" dxfId="94" priority="18">
      <formula>AND(X43&gt;0.4)</formula>
    </cfRule>
  </conditionalFormatting>
  <conditionalFormatting sqref="AB43">
    <cfRule type="expression" dxfId="93" priority="15">
      <formula>AND(X43&gt;0.6,X43&lt;0.7)</formula>
    </cfRule>
    <cfRule type="expression" dxfId="92" priority="16">
      <formula>AND(X43&gt;0.6)</formula>
    </cfRule>
  </conditionalFormatting>
  <conditionalFormatting sqref="AC43">
    <cfRule type="expression" dxfId="91" priority="13">
      <formula>AND(X43&gt;0.8,X43&lt;0.9)</formula>
    </cfRule>
    <cfRule type="expression" dxfId="90" priority="14">
      <formula>AND(X43&gt;0.8)</formula>
    </cfRule>
  </conditionalFormatting>
  <conditionalFormatting sqref="G43">
    <cfRule type="iconSet" priority="12">
      <iconSet iconSet="5Quarters" showValue="0">
        <cfvo type="percent" val="0"/>
        <cfvo type="num" val="3"/>
        <cfvo type="num" val="5"/>
        <cfvo type="num" val="7"/>
        <cfvo type="num" val="9"/>
      </iconSet>
    </cfRule>
  </conditionalFormatting>
  <conditionalFormatting sqref="Y42">
    <cfRule type="expression" dxfId="89" priority="10">
      <formula>AND(X42&lt;0.1)</formula>
    </cfRule>
    <cfRule type="expression" dxfId="88" priority="11">
      <formula>AND(X42&gt;0)</formula>
    </cfRule>
  </conditionalFormatting>
  <conditionalFormatting sqref="Z42">
    <cfRule type="expression" dxfId="87" priority="8">
      <formula>AND(X42&gt;0.2,X42&lt;0.3)</formula>
    </cfRule>
    <cfRule type="expression" dxfId="86" priority="9">
      <formula>AND(X42&gt;0.2)</formula>
    </cfRule>
  </conditionalFormatting>
  <conditionalFormatting sqref="AA42">
    <cfRule type="expression" dxfId="85" priority="6">
      <formula>AND(X42&gt;0.4,X42&lt;0.5)</formula>
    </cfRule>
    <cfRule type="expression" dxfId="84" priority="7">
      <formula>AND(X42&gt;0.4)</formula>
    </cfRule>
  </conditionalFormatting>
  <conditionalFormatting sqref="AB42">
    <cfRule type="expression" dxfId="83" priority="4">
      <formula>AND(X42&gt;0.6,X42&lt;0.7)</formula>
    </cfRule>
    <cfRule type="expression" dxfId="82" priority="5">
      <formula>AND(X42&gt;0.6)</formula>
    </cfRule>
  </conditionalFormatting>
  <conditionalFormatting sqref="AC42">
    <cfRule type="expression" dxfId="81" priority="2">
      <formula>AND(X42&gt;0.8,X42&lt;0.9)</formula>
    </cfRule>
    <cfRule type="expression" dxfId="80" priority="3">
      <formula>AND(X42&gt;0.8)</formula>
    </cfRule>
  </conditionalFormatting>
  <conditionalFormatting sqref="G42">
    <cfRule type="iconSet" priority="1">
      <iconSet iconSet="5Quarters" showValue="0">
        <cfvo type="percent" val="0"/>
        <cfvo type="num" val="3"/>
        <cfvo type="num" val="5"/>
        <cfvo type="num" val="7"/>
        <cfvo type="num" val="9"/>
      </iconSet>
    </cfRule>
  </conditionalFormatting>
  <conditionalFormatting sqref="G11:G39 G46:G122">
    <cfRule type="iconSet" priority="643">
      <iconSet iconSet="5Quarters" showValue="0">
        <cfvo type="percent" val="0"/>
        <cfvo type="num" val="3"/>
        <cfvo type="num" val="5"/>
        <cfvo type="num" val="7"/>
        <cfvo type="num" val="9"/>
      </iconSet>
    </cfRule>
  </conditionalFormatting>
  <hyperlinks>
    <hyperlink ref="E29" r:id="rId1" xr:uid="{00000000-0004-0000-0100-000000000000}"/>
    <hyperlink ref="E36" r:id="rId2" xr:uid="{00000000-0004-0000-0100-000001000000}"/>
    <hyperlink ref="E24" r:id="rId3" xr:uid="{00000000-0004-0000-0100-000002000000}"/>
    <hyperlink ref="E11" r:id="rId4" xr:uid="{00000000-0004-0000-0100-000003000000}"/>
    <hyperlink ref="E40" r:id="rId5" xr:uid="{00000000-0004-0000-0100-000005000000}"/>
  </hyperlinks>
  <pageMargins left="0.7" right="0.7" top="0.75" bottom="0.75" header="0.3" footer="0.3"/>
  <pageSetup paperSize="149" scale="20" orientation="landscape" r:id="rId6"/>
  <drawing r:id="rId7"/>
  <extLst>
    <ext xmlns:x14="http://schemas.microsoft.com/office/spreadsheetml/2009/9/main" uri="{78C0D931-6437-407d-A8EE-F0AAD7539E65}">
      <x14:conditionalFormattings>
        <x14:conditionalFormatting xmlns:xm="http://schemas.microsoft.com/office/excel/2006/main">
          <x14:cfRule type="dataBar" id="{028AC6A4-1072-445C-9653-97E268C486FC}">
            <x14:dataBar minLength="0" maxLength="100" gradient="0">
              <x14:cfvo type="percent">
                <xm:f>0</xm:f>
              </x14:cfvo>
              <x14:cfvo type="percent">
                <xm:f>100</xm:f>
              </x14:cfvo>
              <x14:negativeFillColor rgb="FFFF0000"/>
              <x14:axisColor rgb="FF000000"/>
            </x14:dataBar>
          </x14:cfRule>
          <xm:sqref>Y12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Data!$K$4:$K$7</xm:f>
          </x14:formula1>
          <xm:sqref>S12:S17 S41:S45 S37:S39 S120:S121 S119 S117:S118 S114:S116 S110:S113 S105:S109 S104 S99:S103 S91:S98 S86:S90 S82:S85 S79:S80 S66:S77 S58:S64 S52:S56 S47:S51 S123:S125 S30:S35 S25:S28 S19:S23</xm:sqref>
        </x14:dataValidation>
        <x14:dataValidation type="list" allowBlank="1" showInputMessage="1" showErrorMessage="1" xr:uid="{00000000-0002-0000-0100-000001000000}">
          <x14:formula1>
            <xm:f>Data!$H$4:$H$8</xm:f>
          </x14:formula1>
          <xm:sqref>R120:R121 R41:R45 R37:R39 R119 R117:R118 R114:R116 R58:R64 R110:R113 R104 R105:R109 R99:R103 R91:R98 R82:R85 R79:R80 R66:R77 R123:R125 R52:R56 R47:R51 R86:R90 R30:R35 R25:R28 R19:R23 R12:R17</xm:sqref>
        </x14:dataValidation>
        <x14:dataValidation type="list" allowBlank="1" showInputMessage="1" showErrorMessage="1" xr:uid="{00000000-0002-0000-0100-000002000000}">
          <x14:formula1>
            <xm:f>Data!$E$4:$E$8</xm:f>
          </x14:formula1>
          <xm:sqref>Q12:Q17 Q41:Q45 Q37:Q39 Q119 Q117:Q118 Q114:Q116 Q110:Q113 Q105:Q109 Q104 Q99:Q103 Q91:Q98 Q86:Q90 Q82:Q85 Q79:Q80 Q66:Q77 Q58:Q64 Q120:Q121 Q52:Q56 Q47:Q51 Q123:Q125 Q30:Q35 Q25:Q28 Q19:Q23</xm:sqref>
        </x14:dataValidation>
        <x14:dataValidation type="list" allowBlank="1" showInputMessage="1" showErrorMessage="1" xr:uid="{00000000-0002-0000-0100-000003000000}">
          <x14:formula1>
            <xm:f>Data!$B$4:$B$9</xm:f>
          </x14:formula1>
          <xm:sqref>P120:P121 P41:P45 P37:P39 P117:P118 P114:P116 P110:P113 P105:P109 P104 P99:P103 P91:P98 P86:P90 P82:P85 P79:P80 P66:P77 P58:P64 P52:P56 P47:P51 P123:P125 P30:P35 P25:P28 P19:P23 P12:P17 P119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39801-3861-406A-8BD2-67F7299B6FFD}">
  <dimension ref="A2:AB155"/>
  <sheetViews>
    <sheetView zoomScale="70" zoomScaleNormal="70" workbookViewId="0">
      <selection activeCell="A6" sqref="A6"/>
    </sheetView>
  </sheetViews>
  <sheetFormatPr defaultColWidth="8.85546875" defaultRowHeight="15" outlineLevelRow="1" outlineLevelCol="1" x14ac:dyDescent="0.25"/>
  <cols>
    <col min="1" max="2" width="3.7109375" customWidth="1"/>
    <col min="3" max="3" width="10.7109375" customWidth="1"/>
    <col min="4" max="4" width="9.7109375" customWidth="1"/>
    <col min="5" max="5" width="20.42578125" style="4" bestFit="1" customWidth="1"/>
    <col min="6" max="6" width="29.42578125" customWidth="1"/>
    <col min="7" max="7" width="61.140625" customWidth="1"/>
    <col min="8" max="8" width="9.7109375" customWidth="1"/>
    <col min="9" max="9" width="39.42578125" customWidth="1"/>
    <col min="10" max="10" width="10.28515625" style="93" customWidth="1"/>
    <col min="11" max="14" width="10.42578125" customWidth="1" outlineLevel="1"/>
    <col min="15" max="15" width="11" customWidth="1" outlineLevel="1"/>
    <col min="16" max="16" width="10" style="25" customWidth="1"/>
    <col min="17" max="20" width="16.7109375" style="200" customWidth="1" outlineLevel="1"/>
    <col min="21" max="23" width="10.7109375" style="124" customWidth="1" outlineLevel="1"/>
    <col min="24" max="24" width="10.7109375" style="192" customWidth="1" outlineLevel="1"/>
    <col min="25" max="25" width="12.28515625" style="117" customWidth="1"/>
    <col min="26" max="30" width="10.7109375" customWidth="1"/>
    <col min="31" max="31" width="2.28515625" customWidth="1"/>
    <col min="32" max="32" width="53.28515625" bestFit="1" customWidth="1"/>
    <col min="33" max="33" width="49.7109375" bestFit="1" customWidth="1"/>
    <col min="34" max="36" width="48.7109375" bestFit="1" customWidth="1"/>
    <col min="37" max="37" width="3.7109375" customWidth="1"/>
    <col min="38" max="38" width="23.42578125" customWidth="1"/>
    <col min="39" max="39" width="18.42578125" customWidth="1"/>
    <col min="40" max="40" width="15.28515625" customWidth="1"/>
    <col min="41" max="41" width="18.42578125" customWidth="1"/>
  </cols>
  <sheetData>
    <row r="2" spans="2:28" x14ac:dyDescent="0.25">
      <c r="B2" s="7"/>
      <c r="C2" s="8"/>
      <c r="D2" s="8"/>
      <c r="E2" s="9"/>
      <c r="F2" s="8"/>
      <c r="G2" s="8"/>
      <c r="H2" s="8"/>
      <c r="I2" s="8"/>
      <c r="J2" s="94"/>
      <c r="K2" s="24"/>
      <c r="L2" s="118"/>
      <c r="M2" s="8"/>
      <c r="N2" s="8"/>
      <c r="O2" s="8"/>
      <c r="P2" s="8"/>
      <c r="Q2" s="8"/>
      <c r="R2" s="8"/>
      <c r="S2" s="8"/>
      <c r="T2" s="8"/>
      <c r="U2" s="8"/>
      <c r="V2" s="8"/>
      <c r="W2" s="8"/>
      <c r="X2" s="10"/>
      <c r="Y2"/>
    </row>
    <row r="3" spans="2:28" ht="21" x14ac:dyDescent="0.25">
      <c r="B3" s="11"/>
      <c r="C3" s="320" t="s">
        <v>330</v>
      </c>
      <c r="D3" s="321"/>
      <c r="E3" s="321"/>
      <c r="F3" s="321"/>
      <c r="G3" s="321"/>
      <c r="H3" s="321"/>
      <c r="I3" s="321"/>
      <c r="J3" s="321"/>
      <c r="K3" s="189"/>
      <c r="L3" s="119"/>
      <c r="M3" s="323" t="s">
        <v>465</v>
      </c>
      <c r="N3" s="324"/>
      <c r="O3" s="324"/>
      <c r="P3" s="324"/>
      <c r="Q3" s="324"/>
      <c r="R3" s="20"/>
      <c r="S3" s="119"/>
      <c r="T3" s="119"/>
      <c r="U3" s="119"/>
      <c r="V3" s="119"/>
      <c r="W3" s="119"/>
      <c r="X3" s="29"/>
      <c r="Y3"/>
    </row>
    <row r="4" spans="2:28" ht="60" customHeight="1" x14ac:dyDescent="0.25">
      <c r="B4" s="11"/>
      <c r="C4" s="135" t="s">
        <v>3</v>
      </c>
      <c r="D4" s="1" t="s">
        <v>4</v>
      </c>
      <c r="E4" s="1" t="s">
        <v>5</v>
      </c>
      <c r="F4" s="1" t="s">
        <v>6</v>
      </c>
      <c r="G4" s="1" t="s">
        <v>7</v>
      </c>
      <c r="H4" s="1" t="s">
        <v>8</v>
      </c>
      <c r="I4" s="1" t="s">
        <v>9</v>
      </c>
      <c r="J4" s="95" t="s">
        <v>15</v>
      </c>
      <c r="K4" s="1" t="s">
        <v>20</v>
      </c>
      <c r="L4" s="120" t="s">
        <v>29</v>
      </c>
      <c r="M4" s="30" t="s">
        <v>30</v>
      </c>
      <c r="N4" s="30" t="s">
        <v>31</v>
      </c>
      <c r="O4" s="30" t="s">
        <v>32</v>
      </c>
      <c r="P4" s="30" t="s">
        <v>33</v>
      </c>
      <c r="Q4" s="30" t="s">
        <v>34</v>
      </c>
      <c r="R4" s="86"/>
      <c r="S4" s="136" t="s">
        <v>472</v>
      </c>
      <c r="T4" s="143" t="s">
        <v>473</v>
      </c>
      <c r="U4" s="145" t="s">
        <v>474</v>
      </c>
      <c r="V4" s="148" t="s">
        <v>475</v>
      </c>
      <c r="W4" s="149" t="s">
        <v>36</v>
      </c>
      <c r="X4" s="29"/>
      <c r="Y4" s="27"/>
      <c r="Z4" s="27"/>
      <c r="AA4" s="27"/>
      <c r="AB4" s="27"/>
    </row>
    <row r="5" spans="2:28" ht="60" customHeight="1" x14ac:dyDescent="0.25">
      <c r="B5" s="11"/>
      <c r="C5" s="166"/>
      <c r="D5" s="171" t="s">
        <v>40</v>
      </c>
      <c r="E5" s="173" t="s">
        <v>41</v>
      </c>
      <c r="F5" s="173" t="s">
        <v>42</v>
      </c>
      <c r="G5" s="174" t="s">
        <v>43</v>
      </c>
      <c r="H5" s="151">
        <f>AVERAGE(H6:H11)</f>
        <v>5.5</v>
      </c>
      <c r="I5" s="266" t="str">
        <f>(IF(I6="","",I6&amp;CHAR(10))&amp;(IF(I7="","",I7&amp;CHAR(10))&amp;IF(I8="","",I8&amp;CHAR(10))&amp;IF(I9="","",I9&amp;CHAR(10))&amp;IF(I10="","",I10&amp;CHAR(10))&amp;IF(I11="","",I11&amp;CHAR(10))))</f>
        <v xml:space="preserve">CMDB system, Cisco Prime
Vulnerability Scanner, CMDB  system
Visio
(CASB)
</v>
      </c>
      <c r="J5" s="175" t="s">
        <v>44</v>
      </c>
      <c r="K5" s="179" t="s">
        <v>45</v>
      </c>
      <c r="L5" s="182" t="e">
        <f>AVERAGE(L6:L11)</f>
        <v>#REF!</v>
      </c>
      <c r="M5" s="152"/>
      <c r="N5" s="153"/>
      <c r="O5" s="153"/>
      <c r="P5" s="153"/>
      <c r="Q5" s="154"/>
      <c r="R5" s="97"/>
      <c r="S5" s="137" t="str">
        <f>(IF(S6="","",S6&amp;CHAR(10))&amp;(IF(S7="","",S7&amp;CHAR(10))&amp;IF(S8="","",S8&amp;CHAR(10))&amp;IF(S9="","",S9&amp;CHAR(10))&amp;IF(S10="","",S10&amp;CHAR(10))&amp;IF(S11="","",S11&amp;CHAR(10))))</f>
        <v xml:space="preserve">Vulnerability Management Program Expansion
Vulnerability Management Passive Scan Implementation
</v>
      </c>
      <c r="T5" s="144" t="str">
        <f>(IF(T6="","",T6&amp;CHAR(10))&amp;(IF(T7="","",T7&amp;CHAR(10))&amp;IF(T8="","",T8&amp;CHAR(10))&amp;IF(T9="","",T9&amp;CHAR(10))&amp;IF(T10="","",T10&amp;CHAR(10))&amp;IF(T11="","",T11&amp;CHAR(10))))</f>
        <v xml:space="preserve">Network Access Control Evaluation
CASB Evaluation
Software Whitelising Evaluation
Review Asset Management Roles and Responsibilities
</v>
      </c>
      <c r="U5" s="144" t="str">
        <f>(IF(U6="","",U6&amp;CHAR(10))&amp;(IF(U7="","",U7&amp;CHAR(10))&amp;IF(U8="","",U8&amp;CHAR(10))&amp;IF(U9="","",U9&amp;CHAR(10))&amp;IF(U10="","",U10&amp;CHAR(10))&amp;IF(U11="","",U11&amp;CHAR(10))))</f>
        <v xml:space="preserve">Map Data Flows
</v>
      </c>
      <c r="V5" s="144" t="str">
        <f>(IF(V6="","",V6&amp;CHAR(10))&amp;(IF(V7="","",V7&amp;CHAR(10))&amp;IF(V8="","",V8&amp;CHAR(10))&amp;IF(V9="","",V9&amp;CHAR(10))&amp;IF(V10="","",V10&amp;CHAR(10))&amp;IF(V11="","",V11&amp;CHAR(10))))</f>
        <v xml:space="preserve">Map Data Flows
</v>
      </c>
      <c r="W5" s="144" t="str">
        <f>(IF(W6="","",W6&amp;CHAR(10))&amp;(IF(W7="","",W7&amp;CHAR(10))&amp;IF(W8="","",W8&amp;CHAR(10))&amp;IF(W9="","",W9&amp;CHAR(10))&amp;IF(W10="","",W10&amp;CHAR(10))&amp;IF(W11="","",W11&amp;CHAR(10))))</f>
        <v xml:space="preserve">Map Data Flows
</v>
      </c>
      <c r="X5" s="29"/>
      <c r="Y5"/>
    </row>
    <row r="6" spans="2:28" ht="45" customHeight="1" outlineLevel="1" x14ac:dyDescent="0.25">
      <c r="B6" s="11"/>
      <c r="C6" s="167"/>
      <c r="D6" s="56"/>
      <c r="E6" s="47"/>
      <c r="F6" s="64"/>
      <c r="G6" s="48" t="s">
        <v>46</v>
      </c>
      <c r="H6" s="49">
        <v>8</v>
      </c>
      <c r="I6" s="48" t="s">
        <v>477</v>
      </c>
      <c r="J6" s="112">
        <v>1</v>
      </c>
      <c r="K6" s="87"/>
      <c r="L6" s="133" t="e">
        <f>SUM(#REF!)</f>
        <v>#REF!</v>
      </c>
      <c r="M6" s="44"/>
      <c r="N6" s="45"/>
      <c r="O6" s="45"/>
      <c r="P6" s="45"/>
      <c r="Q6" s="46"/>
      <c r="R6" s="98"/>
      <c r="S6" s="138" t="s">
        <v>478</v>
      </c>
      <c r="T6" s="142" t="s">
        <v>479</v>
      </c>
      <c r="U6" s="146"/>
      <c r="V6" s="146"/>
      <c r="W6" s="146"/>
      <c r="X6" s="29"/>
      <c r="Y6"/>
    </row>
    <row r="7" spans="2:28" ht="45" customHeight="1" outlineLevel="1" x14ac:dyDescent="0.25">
      <c r="B7" s="11"/>
      <c r="C7" s="167"/>
      <c r="D7" s="56"/>
      <c r="E7" s="47"/>
      <c r="F7" s="64"/>
      <c r="G7" s="48" t="s">
        <v>50</v>
      </c>
      <c r="H7" s="49">
        <v>8</v>
      </c>
      <c r="I7" s="48" t="s">
        <v>480</v>
      </c>
      <c r="J7" s="112" t="s">
        <v>51</v>
      </c>
      <c r="K7" s="87"/>
      <c r="L7" s="133" t="e">
        <f>SUM(#REF!)</f>
        <v>#REF!</v>
      </c>
      <c r="M7" s="44"/>
      <c r="N7" s="45"/>
      <c r="O7" s="45"/>
      <c r="P7" s="45"/>
      <c r="Q7" s="46"/>
      <c r="R7" s="98"/>
      <c r="S7" s="147"/>
      <c r="T7" s="142" t="s">
        <v>481</v>
      </c>
      <c r="U7" s="146"/>
      <c r="V7" s="146"/>
      <c r="W7" s="146"/>
      <c r="X7" s="29"/>
      <c r="Y7"/>
    </row>
    <row r="8" spans="2:28" ht="45" customHeight="1" outlineLevel="1" x14ac:dyDescent="0.25">
      <c r="B8" s="11"/>
      <c r="C8" s="167"/>
      <c r="D8" s="56"/>
      <c r="E8" s="47"/>
      <c r="F8" s="64"/>
      <c r="G8" s="48" t="s">
        <v>52</v>
      </c>
      <c r="H8" s="49">
        <v>4</v>
      </c>
      <c r="I8" s="48" t="s">
        <v>482</v>
      </c>
      <c r="J8" s="112" t="s">
        <v>53</v>
      </c>
      <c r="K8" s="87"/>
      <c r="L8" s="133" t="e">
        <f>SUM(#REF!)</f>
        <v>#REF!</v>
      </c>
      <c r="M8" s="44"/>
      <c r="N8" s="45"/>
      <c r="O8" s="45"/>
      <c r="P8" s="45"/>
      <c r="Q8" s="46"/>
      <c r="R8" s="98"/>
      <c r="S8" s="139"/>
      <c r="T8" s="146"/>
      <c r="U8" s="142" t="s">
        <v>483</v>
      </c>
      <c r="V8" s="142" t="s">
        <v>483</v>
      </c>
      <c r="W8" s="142" t="s">
        <v>483</v>
      </c>
      <c r="X8" s="29"/>
      <c r="Y8"/>
    </row>
    <row r="9" spans="2:28" ht="45" customHeight="1" outlineLevel="1" x14ac:dyDescent="0.25">
      <c r="B9" s="11"/>
      <c r="C9" s="167"/>
      <c r="D9" s="56"/>
      <c r="E9" s="47"/>
      <c r="F9" s="64"/>
      <c r="G9" s="48" t="s">
        <v>58</v>
      </c>
      <c r="H9" s="49">
        <v>7</v>
      </c>
      <c r="I9" s="48" t="s">
        <v>484</v>
      </c>
      <c r="J9" s="112" t="s">
        <v>59</v>
      </c>
      <c r="K9" s="87"/>
      <c r="L9" s="133" t="e">
        <f>SUM(#REF!)</f>
        <v>#REF!</v>
      </c>
      <c r="M9" s="44"/>
      <c r="N9" s="45"/>
      <c r="O9" s="45"/>
      <c r="P9" s="45"/>
      <c r="Q9" s="46"/>
      <c r="R9" s="98"/>
      <c r="S9" s="139"/>
      <c r="T9" s="146"/>
      <c r="U9" s="146"/>
      <c r="V9" s="146"/>
      <c r="W9" s="146"/>
      <c r="X9" s="29"/>
      <c r="Y9"/>
    </row>
    <row r="10" spans="2:28" ht="45" customHeight="1" outlineLevel="1" x14ac:dyDescent="0.25">
      <c r="B10" s="11"/>
      <c r="C10" s="167"/>
      <c r="D10" s="56"/>
      <c r="E10" s="47"/>
      <c r="F10" s="64"/>
      <c r="G10" s="48" t="s">
        <v>61</v>
      </c>
      <c r="H10" s="49">
        <v>3</v>
      </c>
      <c r="I10" s="48"/>
      <c r="J10" s="112" t="s">
        <v>53</v>
      </c>
      <c r="K10" s="87"/>
      <c r="L10" s="133" t="e">
        <f>SUM(#REF!)</f>
        <v>#REF!</v>
      </c>
      <c r="M10" s="44"/>
      <c r="N10" s="45"/>
      <c r="O10" s="45"/>
      <c r="P10" s="45"/>
      <c r="Q10" s="46"/>
      <c r="R10" s="98"/>
      <c r="S10" s="139"/>
      <c r="T10" s="146"/>
      <c r="U10" s="146"/>
      <c r="V10" s="146"/>
      <c r="W10" s="146"/>
      <c r="X10" s="29"/>
      <c r="Y10"/>
    </row>
    <row r="11" spans="2:28" ht="45" customHeight="1" outlineLevel="1" x14ac:dyDescent="0.25">
      <c r="B11" s="11"/>
      <c r="C11" s="167"/>
      <c r="D11" s="33"/>
      <c r="E11" s="38"/>
      <c r="F11" s="40"/>
      <c r="G11" s="31" t="s">
        <v>62</v>
      </c>
      <c r="H11" s="43">
        <v>3</v>
      </c>
      <c r="I11" s="31"/>
      <c r="J11" s="113" t="s">
        <v>63</v>
      </c>
      <c r="K11" s="39"/>
      <c r="L11" s="134" t="e">
        <f>SUM(#REF!)</f>
        <v>#REF!</v>
      </c>
      <c r="M11" s="54"/>
      <c r="N11" s="55"/>
      <c r="O11" s="55"/>
      <c r="P11" s="55"/>
      <c r="Q11" s="79"/>
      <c r="R11" s="98"/>
      <c r="S11" s="140"/>
      <c r="T11" s="141" t="s">
        <v>485</v>
      </c>
      <c r="U11" s="141"/>
      <c r="V11" s="141"/>
      <c r="W11" s="141"/>
      <c r="X11" s="29"/>
      <c r="Y11"/>
    </row>
    <row r="12" spans="2:28" ht="60" customHeight="1" x14ac:dyDescent="0.25">
      <c r="B12" s="11"/>
      <c r="C12" s="167"/>
      <c r="D12" s="171" t="s">
        <v>64</v>
      </c>
      <c r="E12" s="172" t="s">
        <v>65</v>
      </c>
      <c r="F12" s="173" t="s">
        <v>66</v>
      </c>
      <c r="G12" s="174" t="s">
        <v>67</v>
      </c>
      <c r="H12" s="151">
        <f>AVERAGE(H13:H17)</f>
        <v>3.2</v>
      </c>
      <c r="I12" s="137" t="str">
        <f>(IF(I13="","",I13&amp;CHAR(10))&amp;(IF(I14="","",I14&amp;CHAR(10))&amp;IF(I15="","",I15&amp;CHAR(10))))</f>
        <v/>
      </c>
      <c r="J12" s="175"/>
      <c r="K12" s="179" t="s">
        <v>68</v>
      </c>
      <c r="L12" s="182" t="e">
        <f>AVERAGE(L13:L17)</f>
        <v>#REF!</v>
      </c>
      <c r="M12" s="158"/>
      <c r="N12" s="159"/>
      <c r="O12" s="159"/>
      <c r="P12" s="159"/>
      <c r="Q12" s="162"/>
      <c r="R12" s="98"/>
      <c r="S12" s="137" t="str">
        <f>(IF(S13="","",S13&amp;CHAR(10))&amp;(IF(S14="","",S14&amp;CHAR(10))&amp;IF(S15="","",S15&amp;CHAR(10))))</f>
        <v xml:space="preserve">Align with Organizational Mission
</v>
      </c>
      <c r="T12" s="144" t="str">
        <f>(IF(T13="","",T13&amp;CHAR(10))&amp;(IF(T14="","",T14&amp;CHAR(10))&amp;IF(T15="","",T15&amp;CHAR(10))))</f>
        <v/>
      </c>
      <c r="U12" s="144" t="str">
        <f>(IF(U13="","",U13&amp;CHAR(10))&amp;(IF(U14="","",U14&amp;CHAR(10))&amp;IF(U15="","",U15&amp;CHAR(10))))</f>
        <v/>
      </c>
      <c r="V12" s="144" t="str">
        <f>(IF(V13="","",V13&amp;CHAR(10))&amp;(IF(V14="","",V14&amp;CHAR(10))&amp;IF(V15="","",V15&amp;CHAR(10))))</f>
        <v/>
      </c>
      <c r="W12" s="144" t="str">
        <f>(IF(W13="","",W13&amp;CHAR(10))&amp;(IF(W14="","",W14&amp;CHAR(10))&amp;IF(W15="","",W15&amp;CHAR(10))))</f>
        <v/>
      </c>
      <c r="X12" s="29"/>
      <c r="Y12"/>
    </row>
    <row r="13" spans="2:28" ht="45" customHeight="1" outlineLevel="1" x14ac:dyDescent="0.25">
      <c r="B13" s="11"/>
      <c r="C13" s="167"/>
      <c r="D13" s="56"/>
      <c r="E13" s="47"/>
      <c r="F13" s="64"/>
      <c r="G13" s="48" t="s">
        <v>69</v>
      </c>
      <c r="H13" s="49">
        <v>2</v>
      </c>
      <c r="I13" s="48"/>
      <c r="J13" s="112"/>
      <c r="K13" s="87"/>
      <c r="L13" s="133" t="e">
        <f>SUM(#REF!)</f>
        <v>#REF!</v>
      </c>
      <c r="M13" s="50"/>
      <c r="N13" s="57"/>
      <c r="O13" s="57"/>
      <c r="P13" s="57"/>
      <c r="Q13" s="80"/>
      <c r="R13" s="98"/>
      <c r="S13" s="139"/>
      <c r="T13" s="142"/>
      <c r="U13" s="142"/>
      <c r="V13" s="142"/>
      <c r="W13" s="142"/>
      <c r="X13" s="29"/>
      <c r="Y13"/>
    </row>
    <row r="14" spans="2:28" ht="45" customHeight="1" outlineLevel="1" x14ac:dyDescent="0.25">
      <c r="B14" s="11"/>
      <c r="C14" s="167"/>
      <c r="D14" s="56"/>
      <c r="E14" s="47"/>
      <c r="F14" s="64"/>
      <c r="G14" s="48" t="s">
        <v>73</v>
      </c>
      <c r="H14" s="49">
        <v>2</v>
      </c>
      <c r="I14" s="48"/>
      <c r="J14" s="112"/>
      <c r="K14" s="87"/>
      <c r="L14" s="133" t="e">
        <f>SUM(#REF!)</f>
        <v>#REF!</v>
      </c>
      <c r="M14" s="50"/>
      <c r="N14" s="57"/>
      <c r="O14" s="57"/>
      <c r="P14" s="57"/>
      <c r="Q14" s="80"/>
      <c r="R14" s="98"/>
      <c r="S14" s="139"/>
      <c r="T14" s="142"/>
      <c r="U14" s="142"/>
      <c r="V14" s="142"/>
      <c r="W14" s="142"/>
      <c r="X14" s="29"/>
      <c r="Y14"/>
    </row>
    <row r="15" spans="2:28" ht="45" customHeight="1" outlineLevel="1" x14ac:dyDescent="0.25">
      <c r="B15" s="11"/>
      <c r="C15" s="167"/>
      <c r="D15" s="56"/>
      <c r="E15" s="47"/>
      <c r="F15" s="64"/>
      <c r="G15" s="48" t="s">
        <v>75</v>
      </c>
      <c r="H15" s="49">
        <v>6</v>
      </c>
      <c r="I15" s="48"/>
      <c r="J15" s="112"/>
      <c r="K15" s="87"/>
      <c r="L15" s="133" t="e">
        <f>SUM(#REF!)</f>
        <v>#REF!</v>
      </c>
      <c r="M15" s="50"/>
      <c r="N15" s="57"/>
      <c r="O15" s="57"/>
      <c r="P15" s="57"/>
      <c r="Q15" s="80"/>
      <c r="R15" s="98"/>
      <c r="S15" s="139" t="s">
        <v>486</v>
      </c>
      <c r="T15" s="142"/>
      <c r="U15" s="142"/>
      <c r="V15" s="142"/>
      <c r="W15" s="142"/>
      <c r="X15" s="29"/>
      <c r="Y15"/>
    </row>
    <row r="16" spans="2:28" ht="45" customHeight="1" outlineLevel="1" x14ac:dyDescent="0.25">
      <c r="B16" s="11"/>
      <c r="C16" s="167"/>
      <c r="D16" s="56"/>
      <c r="E16" s="47"/>
      <c r="F16" s="64"/>
      <c r="G16" s="48" t="s">
        <v>76</v>
      </c>
      <c r="H16" s="49">
        <v>3</v>
      </c>
      <c r="I16" s="48"/>
      <c r="J16" s="112"/>
      <c r="K16" s="87"/>
      <c r="L16" s="133" t="e">
        <f>SUM(#REF!)</f>
        <v>#REF!</v>
      </c>
      <c r="M16" s="50"/>
      <c r="N16" s="57"/>
      <c r="O16" s="57"/>
      <c r="P16" s="57"/>
      <c r="Q16" s="80"/>
      <c r="R16" s="98"/>
      <c r="S16" s="139"/>
      <c r="T16" s="142"/>
      <c r="U16" s="142"/>
      <c r="V16" s="142"/>
      <c r="W16" s="142"/>
      <c r="X16" s="29"/>
      <c r="Y16"/>
    </row>
    <row r="17" spans="2:25" ht="45" customHeight="1" outlineLevel="1" x14ac:dyDescent="0.25">
      <c r="B17" s="11"/>
      <c r="C17" s="167"/>
      <c r="D17" s="33"/>
      <c r="E17" s="38"/>
      <c r="F17" s="40"/>
      <c r="G17" s="31" t="s">
        <v>77</v>
      </c>
      <c r="H17" s="43">
        <v>3</v>
      </c>
      <c r="I17" s="31"/>
      <c r="J17" s="113"/>
      <c r="K17" s="39"/>
      <c r="L17" s="134" t="e">
        <f>SUM(#REF!)</f>
        <v>#REF!</v>
      </c>
      <c r="M17" s="62"/>
      <c r="N17" s="63"/>
      <c r="O17" s="63"/>
      <c r="P17" s="63"/>
      <c r="Q17" s="81"/>
      <c r="R17" s="98"/>
      <c r="S17" s="140"/>
      <c r="T17" s="141"/>
      <c r="U17" s="141"/>
      <c r="V17" s="141"/>
      <c r="W17" s="141"/>
      <c r="X17" s="29"/>
      <c r="Y17"/>
    </row>
    <row r="18" spans="2:25" ht="60" customHeight="1" x14ac:dyDescent="0.25">
      <c r="B18" s="11"/>
      <c r="C18" s="168"/>
      <c r="D18" s="183" t="s">
        <v>78</v>
      </c>
      <c r="E18" s="173" t="s">
        <v>65</v>
      </c>
      <c r="F18" s="184" t="s">
        <v>65</v>
      </c>
      <c r="G18" s="185" t="s">
        <v>79</v>
      </c>
      <c r="H18" s="151">
        <f>AVERAGE(H19:H22)</f>
        <v>7.5</v>
      </c>
      <c r="I18" s="266" t="str">
        <f>(IF(I19="","",I19&amp;CHAR(10))&amp;(IF(I20="","",I20&amp;CHAR(10))&amp;IF(I21="","",I21&amp;CHAR(10))&amp;IF(I22="","",I22&amp;CHAR(10))))</f>
        <v xml:space="preserve">Security Policy
Security Policy, (Eramba GRC)
Eramba GRC
</v>
      </c>
      <c r="J18" s="186" t="s">
        <v>80</v>
      </c>
      <c r="K18" s="187" t="s">
        <v>81</v>
      </c>
      <c r="L18" s="188" t="e">
        <f>AVERAGE(L19:L22)</f>
        <v>#REF!</v>
      </c>
      <c r="M18" s="152"/>
      <c r="N18" s="153"/>
      <c r="O18" s="153"/>
      <c r="P18" s="153"/>
      <c r="Q18" s="154"/>
      <c r="R18" s="98"/>
      <c r="S18" s="137" t="str">
        <f>(IF(S19="","",S19&amp;CHAR(10))&amp;(IF(S20="","",S20&amp;CHAR(10))&amp;IF(S21="","",S21&amp;CHAR(10))&amp;IF(S22="","",S22&amp;CHAR(10))))</f>
        <v xml:space="preserve">Review Roles and Responsibilities
Review Information Security Policies and Architecture
GRC Framework Evaluation and Project
HIPAA and PCI Assessment
</v>
      </c>
      <c r="T18" s="144" t="str">
        <f>(IF(T19="","",T19&amp;CHAR(10))&amp;(IF(T20="","",T20&amp;CHAR(10))&amp;IF(T21="","",T21&amp;CHAR(10))&amp;IF(T22="","",T22&amp;CHAR(10))))</f>
        <v xml:space="preserve">Review Roles and Responsibilities
Review Information Security Policies and Architecture
GRC Framework Project Phase 1 and Phase 2
HIPAA and PCI Assessment
</v>
      </c>
      <c r="U18" s="144" t="str">
        <f>(IF(U19="","",U19&amp;CHAR(10))&amp;(IF(U20="","",U20&amp;CHAR(10))&amp;IF(U21="","",U21&amp;CHAR(10))&amp;IF(U22="","",U22&amp;CHAR(10))))</f>
        <v xml:space="preserve">Review Roles and Responsibilities
Review Information Security Policies and Architecture
GRC Framework Project Phase 3 and Phase 4
HIPAA and PCI Assessment
</v>
      </c>
      <c r="V18" s="144" t="str">
        <f>(IF(V19="","",V19&amp;CHAR(10))&amp;(IF(V20="","",V20&amp;CHAR(10))&amp;IF(V21="","",V21&amp;CHAR(10))&amp;IF(V22="","",V22&amp;CHAR(10))))</f>
        <v xml:space="preserve">Review Roles and Responsibilities
Review Information Security Policies and Architecture
Review GRC Framework
HIPAA and PCI Assessment
</v>
      </c>
      <c r="W18" s="144" t="str">
        <f>(IF(W19="","",W19&amp;CHAR(10))&amp;(IF(W20="","",W20&amp;CHAR(10))&amp;IF(W21="","",W21&amp;CHAR(10))&amp;IF(W22="","",W22&amp;CHAR(10))))</f>
        <v xml:space="preserve">Review Roles and Responsibilities
Review Information Security Policies and Architecture
HIPAA and PCI Assessment
</v>
      </c>
      <c r="X18" s="29"/>
      <c r="Y18"/>
    </row>
    <row r="19" spans="2:25" ht="45" customHeight="1" outlineLevel="1" x14ac:dyDescent="0.25">
      <c r="B19" s="11"/>
      <c r="C19" s="167"/>
      <c r="D19" s="47"/>
      <c r="E19" s="47"/>
      <c r="F19" s="64"/>
      <c r="G19" s="48" t="s">
        <v>82</v>
      </c>
      <c r="H19" s="49">
        <v>8</v>
      </c>
      <c r="I19" s="48" t="s">
        <v>487</v>
      </c>
      <c r="J19" s="112" t="s">
        <v>63</v>
      </c>
      <c r="K19" s="87"/>
      <c r="L19" s="133" t="e">
        <f>SUM(#REF!)</f>
        <v>#REF!</v>
      </c>
      <c r="M19" s="44"/>
      <c r="N19" s="45"/>
      <c r="O19" s="45"/>
      <c r="P19" s="45"/>
      <c r="Q19" s="46"/>
      <c r="R19" s="98"/>
      <c r="S19" s="139" t="s">
        <v>488</v>
      </c>
      <c r="T19" s="142" t="s">
        <v>488</v>
      </c>
      <c r="U19" s="142" t="s">
        <v>488</v>
      </c>
      <c r="V19" s="142" t="s">
        <v>488</v>
      </c>
      <c r="W19" s="142" t="s">
        <v>488</v>
      </c>
      <c r="X19" s="29"/>
      <c r="Y19"/>
    </row>
    <row r="20" spans="2:25" ht="45" customHeight="1" outlineLevel="1" x14ac:dyDescent="0.25">
      <c r="B20" s="11"/>
      <c r="C20" s="167"/>
      <c r="D20" s="47"/>
      <c r="E20" s="47"/>
      <c r="F20" s="64"/>
      <c r="G20" s="48" t="s">
        <v>83</v>
      </c>
      <c r="H20" s="49">
        <v>8</v>
      </c>
      <c r="I20" s="48" t="s">
        <v>489</v>
      </c>
      <c r="J20" s="112" t="s">
        <v>84</v>
      </c>
      <c r="K20" s="87"/>
      <c r="L20" s="133" t="e">
        <f>SUM(#REF!)</f>
        <v>#REF!</v>
      </c>
      <c r="M20" s="44"/>
      <c r="N20" s="45"/>
      <c r="O20" s="45"/>
      <c r="P20" s="45"/>
      <c r="Q20" s="46"/>
      <c r="R20" s="98"/>
      <c r="S20" s="139" t="s">
        <v>490</v>
      </c>
      <c r="T20" s="142" t="s">
        <v>490</v>
      </c>
      <c r="U20" s="142" t="s">
        <v>490</v>
      </c>
      <c r="V20" s="142" t="s">
        <v>490</v>
      </c>
      <c r="W20" s="142" t="s">
        <v>490</v>
      </c>
      <c r="X20" s="29"/>
      <c r="Y20"/>
    </row>
    <row r="21" spans="2:25" ht="45" customHeight="1" outlineLevel="1" x14ac:dyDescent="0.25">
      <c r="B21" s="11"/>
      <c r="C21" s="167"/>
      <c r="D21" s="47"/>
      <c r="E21" s="47"/>
      <c r="F21" s="64"/>
      <c r="G21" s="48" t="s">
        <v>86</v>
      </c>
      <c r="H21" s="49">
        <v>9</v>
      </c>
      <c r="I21" s="48" t="s">
        <v>491</v>
      </c>
      <c r="J21" s="112"/>
      <c r="K21" s="87"/>
      <c r="L21" s="133" t="e">
        <f>SUM(#REF!)</f>
        <v>#REF!</v>
      </c>
      <c r="M21" s="70"/>
      <c r="N21" s="69"/>
      <c r="O21" s="69"/>
      <c r="P21" s="69"/>
      <c r="Q21" s="82"/>
      <c r="R21" s="98"/>
      <c r="S21" s="139" t="s">
        <v>492</v>
      </c>
      <c r="T21" s="142" t="s">
        <v>493</v>
      </c>
      <c r="U21" s="142" t="s">
        <v>494</v>
      </c>
      <c r="V21" s="142" t="s">
        <v>495</v>
      </c>
      <c r="W21" s="142"/>
      <c r="X21" s="29"/>
      <c r="Y21"/>
    </row>
    <row r="22" spans="2:25" ht="45" customHeight="1" outlineLevel="1" x14ac:dyDescent="0.25">
      <c r="B22" s="11"/>
      <c r="C22" s="167"/>
      <c r="D22" s="65"/>
      <c r="E22" s="65"/>
      <c r="F22" s="66"/>
      <c r="G22" s="67" t="s">
        <v>87</v>
      </c>
      <c r="H22" s="68">
        <v>5</v>
      </c>
      <c r="I22" s="67"/>
      <c r="J22" s="114"/>
      <c r="K22" s="92"/>
      <c r="L22" s="134" t="e">
        <f>SUM(#REF!)</f>
        <v>#REF!</v>
      </c>
      <c r="M22" s="51"/>
      <c r="N22" s="52"/>
      <c r="O22" s="52"/>
      <c r="P22" s="52"/>
      <c r="Q22" s="83"/>
      <c r="R22" s="98"/>
      <c r="S22" s="140" t="s">
        <v>496</v>
      </c>
      <c r="T22" s="141" t="s">
        <v>496</v>
      </c>
      <c r="U22" s="141" t="s">
        <v>496</v>
      </c>
      <c r="V22" s="141" t="s">
        <v>496</v>
      </c>
      <c r="W22" s="141" t="s">
        <v>496</v>
      </c>
      <c r="X22" s="29"/>
      <c r="Y22"/>
    </row>
    <row r="23" spans="2:25" ht="60" customHeight="1" x14ac:dyDescent="0.25">
      <c r="B23" s="11"/>
      <c r="C23" s="167"/>
      <c r="D23" s="171" t="s">
        <v>88</v>
      </c>
      <c r="E23" s="173" t="s">
        <v>89</v>
      </c>
      <c r="F23" s="173" t="s">
        <v>90</v>
      </c>
      <c r="G23" s="174" t="s">
        <v>91</v>
      </c>
      <c r="H23" s="151">
        <f>AVERAGE(H24:H29)</f>
        <v>5.5</v>
      </c>
      <c r="I23" s="137" t="str">
        <f>(IF(I24="","",I24&amp;CHAR(10))&amp;(IF(I25="","",I25&amp;CHAR(10))&amp;IF(I26="","",I26&amp;CHAR(10))&amp;IF(I27="","",I27&amp;CHAR(10))&amp;IF(I28="","",I28&amp;CHAR(10))&amp;IF(I29="","",I29)))</f>
        <v>Vulnerability Management, Penetration Testing, Risk Assessments
MS-ISAC Threat Inteligence
Vulnerability Management, Penetration Testing, Risk Assessments
Risk Assessments
Risk Assessments
Risk Assessments</v>
      </c>
      <c r="J23" s="175" t="s">
        <v>92</v>
      </c>
      <c r="K23" s="179" t="s">
        <v>93</v>
      </c>
      <c r="L23" s="182" t="e">
        <f>AVERAGE(L24:L29)</f>
        <v>#REF!</v>
      </c>
      <c r="M23" s="152"/>
      <c r="N23" s="153"/>
      <c r="O23" s="153"/>
      <c r="P23" s="153"/>
      <c r="Q23" s="154"/>
      <c r="R23" s="98"/>
      <c r="S23" s="137" t="str">
        <f>(IF(S24="","",S24&amp;CHAR(10))&amp;(IF(S25="","",S25&amp;CHAR(10))&amp;IF(S26="","",S26&amp;CHAR(10))&amp;IF(S27="","",S27&amp;CHAR(10))&amp;IF(S28="","",S28&amp;CHAR(10))&amp;IF(S29="","",S29)))</f>
        <v>Vulnerability Management  Expansion Project
Expand Threat Intelligence
Cardholder Data Risk Assessments
Risk Assessment Improvements</v>
      </c>
      <c r="T23" s="144" t="str">
        <f>(IF(T24="","",T24&amp;CHAR(10))&amp;(IF(T25="","",T25&amp;CHAR(10))&amp;IF(T26="","",T26&amp;CHAR(10))&amp;IF(T27="","",T27&amp;CHAR(10))&amp;IF(T28="","",T28&amp;CHAR(10))&amp;IF(T29="","",T29)))</f>
        <v>Evaluate MS-ISAC Threat Intelligence
Cardholder Data Risk Assessments
Risk Assessment Improvements</v>
      </c>
      <c r="U23" s="144" t="str">
        <f>(IF(U24="","",U24&amp;CHAR(10))&amp;(IF(U25="","",U25&amp;CHAR(10))&amp;IF(U26="","",U26&amp;CHAR(10))&amp;IF(U27="","",U27&amp;CHAR(10))&amp;IF(U28="","",U28&amp;CHAR(10))&amp;IF(U29="","",U29)))</f>
        <v>Cardholder Data Risk Assessments
Risk Assessment Improvements</v>
      </c>
      <c r="V23" s="144" t="str">
        <f>(IF(V24="","",V24&amp;CHAR(10))&amp;(IF(V25="","",V25&amp;CHAR(10))&amp;IF(V26="","",V26&amp;CHAR(10))&amp;IF(V27="","",V27&amp;CHAR(10))&amp;IF(V28="","",V28&amp;CHAR(10))&amp;IF(V29="","",V29)))</f>
        <v>Cardholder Data Risk Assessments
Risk Assessment Improvements</v>
      </c>
      <c r="W23" s="144" t="str">
        <f>(IF(W24="","",W24&amp;CHAR(10))&amp;(IF(W25="","",W25&amp;CHAR(10))&amp;IF(W26="","",W26&amp;CHAR(10))&amp;IF(W27="","",W27&amp;CHAR(10))&amp;IF(W28="","",W28&amp;CHAR(10))&amp;IF(W29="","",W29)))</f>
        <v>Cardholder Data Risk Assessments
Risk Assessment Improvements</v>
      </c>
      <c r="X23" s="29"/>
      <c r="Y23"/>
    </row>
    <row r="24" spans="2:25" ht="45" customHeight="1" outlineLevel="1" x14ac:dyDescent="0.25">
      <c r="B24" s="11"/>
      <c r="C24" s="167"/>
      <c r="D24" s="56"/>
      <c r="E24" s="47"/>
      <c r="F24" s="64"/>
      <c r="G24" s="48" t="s">
        <v>94</v>
      </c>
      <c r="H24" s="49">
        <v>8</v>
      </c>
      <c r="I24" s="48" t="s">
        <v>98</v>
      </c>
      <c r="J24" s="112" t="s">
        <v>95</v>
      </c>
      <c r="K24" s="87"/>
      <c r="L24" s="133" t="e">
        <f>SUM(#REF!)</f>
        <v>#REF!</v>
      </c>
      <c r="M24" s="44"/>
      <c r="N24" s="45"/>
      <c r="O24" s="45"/>
      <c r="P24" s="45"/>
      <c r="Q24" s="46"/>
      <c r="R24" s="98"/>
      <c r="S24" s="139" t="s">
        <v>498</v>
      </c>
      <c r="T24" s="142"/>
      <c r="U24" s="142"/>
      <c r="V24" s="142"/>
      <c r="W24" s="142"/>
      <c r="X24" s="29"/>
      <c r="Y24"/>
    </row>
    <row r="25" spans="2:25" ht="45" customHeight="1" outlineLevel="1" x14ac:dyDescent="0.25">
      <c r="B25" s="11"/>
      <c r="C25" s="167"/>
      <c r="D25" s="56"/>
      <c r="E25" s="47"/>
      <c r="F25" s="64"/>
      <c r="G25" s="48" t="s">
        <v>96</v>
      </c>
      <c r="H25" s="49">
        <v>5</v>
      </c>
      <c r="I25" s="48" t="s">
        <v>499</v>
      </c>
      <c r="J25" s="112"/>
      <c r="K25" s="87"/>
      <c r="L25" s="133" t="e">
        <f>SUM(#REF!)</f>
        <v>#REF!</v>
      </c>
      <c r="M25" s="44"/>
      <c r="N25" s="45"/>
      <c r="O25" s="45"/>
      <c r="P25" s="45"/>
      <c r="Q25" s="46"/>
      <c r="R25" s="98"/>
      <c r="S25" s="139" t="s">
        <v>500</v>
      </c>
      <c r="T25" s="142" t="s">
        <v>501</v>
      </c>
      <c r="U25" s="142"/>
      <c r="V25" s="142"/>
      <c r="W25" s="142"/>
      <c r="X25" s="29"/>
      <c r="Y25"/>
    </row>
    <row r="26" spans="2:25" ht="45" customHeight="1" outlineLevel="1" x14ac:dyDescent="0.25">
      <c r="B26" s="11"/>
      <c r="C26" s="167"/>
      <c r="D26" s="56"/>
      <c r="E26" s="47"/>
      <c r="F26" s="64"/>
      <c r="G26" s="48" t="s">
        <v>97</v>
      </c>
      <c r="H26" s="49">
        <v>7</v>
      </c>
      <c r="I26" s="48" t="s">
        <v>98</v>
      </c>
      <c r="J26" s="112"/>
      <c r="K26" s="87"/>
      <c r="L26" s="133" t="e">
        <f>SUM(#REF!)</f>
        <v>#REF!</v>
      </c>
      <c r="M26" s="44"/>
      <c r="N26" s="45"/>
      <c r="O26" s="45"/>
      <c r="P26" s="45"/>
      <c r="Q26" s="46"/>
      <c r="R26" s="98"/>
      <c r="S26" s="139"/>
      <c r="T26" s="142"/>
      <c r="U26" s="142"/>
      <c r="V26" s="142"/>
      <c r="W26" s="142"/>
      <c r="X26" s="29"/>
      <c r="Y26"/>
    </row>
    <row r="27" spans="2:25" ht="45" customHeight="1" outlineLevel="1" x14ac:dyDescent="0.25">
      <c r="B27" s="11"/>
      <c r="C27" s="167"/>
      <c r="D27" s="56"/>
      <c r="E27" s="47"/>
      <c r="F27" s="64"/>
      <c r="G27" s="48" t="s">
        <v>99</v>
      </c>
      <c r="H27" s="49">
        <v>5</v>
      </c>
      <c r="I27" s="48" t="s">
        <v>89</v>
      </c>
      <c r="J27" s="112"/>
      <c r="K27" s="87"/>
      <c r="L27" s="133" t="e">
        <f>SUM(#REF!)</f>
        <v>#REF!</v>
      </c>
      <c r="M27" s="44"/>
      <c r="N27" s="45"/>
      <c r="O27" s="45"/>
      <c r="P27" s="45"/>
      <c r="Q27" s="46"/>
      <c r="R27" s="98"/>
      <c r="S27" s="139" t="s">
        <v>502</v>
      </c>
      <c r="T27" s="142" t="s">
        <v>502</v>
      </c>
      <c r="U27" s="142" t="s">
        <v>502</v>
      </c>
      <c r="V27" s="142" t="s">
        <v>502</v>
      </c>
      <c r="W27" s="142" t="s">
        <v>502</v>
      </c>
      <c r="X27" s="29"/>
      <c r="Y27"/>
    </row>
    <row r="28" spans="2:25" ht="45" customHeight="1" outlineLevel="1" x14ac:dyDescent="0.25">
      <c r="B28" s="11"/>
      <c r="C28" s="167"/>
      <c r="D28" s="56"/>
      <c r="E28" s="47"/>
      <c r="F28" s="64"/>
      <c r="G28" s="48" t="s">
        <v>100</v>
      </c>
      <c r="H28" s="49">
        <v>5</v>
      </c>
      <c r="I28" s="48" t="s">
        <v>89</v>
      </c>
      <c r="J28" s="112" t="s">
        <v>92</v>
      </c>
      <c r="K28" s="87"/>
      <c r="L28" s="133" t="e">
        <f>SUM(#REF!)</f>
        <v>#REF!</v>
      </c>
      <c r="M28" s="44"/>
      <c r="N28" s="45"/>
      <c r="O28" s="45"/>
      <c r="P28" s="45"/>
      <c r="Q28" s="46"/>
      <c r="R28" s="98"/>
      <c r="S28" s="139"/>
      <c r="T28" s="142"/>
      <c r="U28" s="142"/>
      <c r="V28" s="142"/>
      <c r="W28" s="142"/>
      <c r="X28" s="29"/>
      <c r="Y28"/>
    </row>
    <row r="29" spans="2:25" ht="45" customHeight="1" outlineLevel="1" x14ac:dyDescent="0.25">
      <c r="B29" s="11"/>
      <c r="C29" s="167"/>
      <c r="D29" s="33"/>
      <c r="E29" s="38"/>
      <c r="F29" s="40"/>
      <c r="G29" s="31" t="s">
        <v>101</v>
      </c>
      <c r="H29" s="49">
        <v>3</v>
      </c>
      <c r="I29" s="31" t="s">
        <v>89</v>
      </c>
      <c r="J29" s="113"/>
      <c r="K29" s="39"/>
      <c r="L29" s="134" t="e">
        <f>SUM(#REF!)</f>
        <v>#REF!</v>
      </c>
      <c r="M29" s="54"/>
      <c r="N29" s="55"/>
      <c r="O29" s="55"/>
      <c r="P29" s="55"/>
      <c r="Q29" s="79"/>
      <c r="R29" s="98"/>
      <c r="S29" s="140" t="s">
        <v>503</v>
      </c>
      <c r="T29" s="141" t="s">
        <v>503</v>
      </c>
      <c r="U29" s="141" t="s">
        <v>503</v>
      </c>
      <c r="V29" s="141" t="s">
        <v>503</v>
      </c>
      <c r="W29" s="141" t="s">
        <v>503</v>
      </c>
      <c r="X29" s="29"/>
      <c r="Y29"/>
    </row>
    <row r="30" spans="2:25" ht="60" customHeight="1" x14ac:dyDescent="0.25">
      <c r="B30" s="11"/>
      <c r="C30" s="167"/>
      <c r="D30" s="183" t="s">
        <v>102</v>
      </c>
      <c r="E30" s="173" t="s">
        <v>103</v>
      </c>
      <c r="F30" s="184" t="s">
        <v>103</v>
      </c>
      <c r="G30" s="185" t="s">
        <v>104</v>
      </c>
      <c r="H30" s="151">
        <f>AVERAGE(H31:H33)</f>
        <v>7.333333333333333</v>
      </c>
      <c r="I30" s="137" t="str">
        <f>(IF(I31="","",I31&amp;CHAR(10))&amp;(IF(I32="","",I32&amp;CHAR(10))&amp;IF(I33="","",I33)))</f>
        <v/>
      </c>
      <c r="J30" s="186"/>
      <c r="K30" s="187" t="s">
        <v>93</v>
      </c>
      <c r="L30" s="182" t="e">
        <f>AVERAGE(L31:L33)</f>
        <v>#REF!</v>
      </c>
      <c r="M30" s="152"/>
      <c r="N30" s="153"/>
      <c r="O30" s="153"/>
      <c r="P30" s="153"/>
      <c r="Q30" s="154"/>
      <c r="R30" s="98"/>
      <c r="S30" s="137" t="str">
        <f>(IF(S31="","",S31&amp;CHAR(10))&amp;(IF(S32="","",S32&amp;CHAR(10))&amp;IF(S33="","",S33)))</f>
        <v xml:space="preserve">Review Risk Process
Review Tolerance
</v>
      </c>
      <c r="T30" s="144" t="str">
        <f>(IF(T31="","",T31&amp;CHAR(10))&amp;(IF(T32="","",T32&amp;CHAR(10))&amp;IF(T33="","",T33)))</f>
        <v xml:space="preserve">Review Risk Process
Review Tolerance
</v>
      </c>
      <c r="U30" s="144" t="str">
        <f>(IF(U31="","",U31&amp;CHAR(10))&amp;(IF(U32="","",U32&amp;CHAR(10))&amp;IF(U33="","",U33)))</f>
        <v xml:space="preserve">Review Risk Process
Review Tolerance
</v>
      </c>
      <c r="V30" s="144" t="str">
        <f>(IF(V31="","",V31&amp;CHAR(10))&amp;(IF(V32="","",V32&amp;CHAR(10))&amp;IF(V33="","",V33)))</f>
        <v xml:space="preserve">Review Risk Process
Review Tolerance
</v>
      </c>
      <c r="W30" s="144" t="str">
        <f>(IF(W31="","",W31&amp;CHAR(10))&amp;(IF(W32="","",W32&amp;CHAR(10))&amp;IF(W33="","",W33)))</f>
        <v xml:space="preserve">Review Risk Process
Review Tolerance
</v>
      </c>
      <c r="X30" s="29"/>
      <c r="Y30"/>
    </row>
    <row r="31" spans="2:25" ht="45" customHeight="1" outlineLevel="1" x14ac:dyDescent="0.25">
      <c r="B31" s="11"/>
      <c r="C31" s="167"/>
      <c r="D31" s="47"/>
      <c r="E31" s="47"/>
      <c r="F31" s="64"/>
      <c r="G31" s="48" t="s">
        <v>105</v>
      </c>
      <c r="H31" s="49">
        <v>8</v>
      </c>
      <c r="I31" s="48"/>
      <c r="J31" s="112"/>
      <c r="K31" s="87"/>
      <c r="L31" s="133" t="e">
        <f>SUM(#REF!)</f>
        <v>#REF!</v>
      </c>
      <c r="M31" s="44"/>
      <c r="N31" s="45"/>
      <c r="O31" s="45"/>
      <c r="P31" s="45"/>
      <c r="Q31" s="46"/>
      <c r="R31" s="98"/>
      <c r="S31" s="139" t="s">
        <v>504</v>
      </c>
      <c r="T31" s="142" t="s">
        <v>504</v>
      </c>
      <c r="U31" s="142" t="s">
        <v>504</v>
      </c>
      <c r="V31" s="142" t="s">
        <v>504</v>
      </c>
      <c r="W31" s="142" t="s">
        <v>504</v>
      </c>
      <c r="X31" s="29"/>
      <c r="Y31"/>
    </row>
    <row r="32" spans="2:25" ht="45" customHeight="1" outlineLevel="1" x14ac:dyDescent="0.25">
      <c r="B32" s="11"/>
      <c r="C32" s="167"/>
      <c r="D32" s="47"/>
      <c r="E32" s="47"/>
      <c r="F32" s="64"/>
      <c r="G32" s="48" t="s">
        <v>106</v>
      </c>
      <c r="H32" s="49">
        <v>8</v>
      </c>
      <c r="I32" s="48"/>
      <c r="J32" s="112"/>
      <c r="K32" s="87"/>
      <c r="L32" s="133" t="e">
        <f>SUM(#REF!)</f>
        <v>#REF!</v>
      </c>
      <c r="M32" s="44"/>
      <c r="N32" s="45"/>
      <c r="O32" s="45"/>
      <c r="P32" s="45"/>
      <c r="Q32" s="46"/>
      <c r="R32" s="98"/>
      <c r="S32" s="139" t="s">
        <v>505</v>
      </c>
      <c r="T32" s="142" t="s">
        <v>505</v>
      </c>
      <c r="U32" s="142" t="s">
        <v>505</v>
      </c>
      <c r="V32" s="142" t="s">
        <v>505</v>
      </c>
      <c r="W32" s="142" t="s">
        <v>505</v>
      </c>
      <c r="X32" s="29"/>
      <c r="Y32"/>
    </row>
    <row r="33" spans="2:25" ht="45" customHeight="1" outlineLevel="1" x14ac:dyDescent="0.25">
      <c r="B33" s="11"/>
      <c r="C33" s="169"/>
      <c r="D33" s="65"/>
      <c r="E33" s="65"/>
      <c r="F33" s="66"/>
      <c r="G33" s="67" t="s">
        <v>107</v>
      </c>
      <c r="H33" s="49">
        <v>6</v>
      </c>
      <c r="I33" s="67"/>
      <c r="J33" s="114"/>
      <c r="K33" s="92"/>
      <c r="L33" s="134" t="e">
        <f>SUM(#REF!)</f>
        <v>#REF!</v>
      </c>
      <c r="M33" s="72"/>
      <c r="N33" s="73"/>
      <c r="O33" s="73"/>
      <c r="P33" s="73"/>
      <c r="Q33" s="84"/>
      <c r="R33" s="98"/>
      <c r="S33" s="140"/>
      <c r="T33" s="141"/>
      <c r="U33" s="141"/>
      <c r="V33" s="141"/>
      <c r="W33" s="141"/>
      <c r="X33" s="29"/>
      <c r="Y33"/>
    </row>
    <row r="34" spans="2:25" ht="60" customHeight="1" x14ac:dyDescent="0.25">
      <c r="B34" s="11"/>
      <c r="C34" s="167"/>
      <c r="D34" s="183" t="s">
        <v>108</v>
      </c>
      <c r="E34" s="173" t="s">
        <v>109</v>
      </c>
      <c r="F34" s="184" t="s">
        <v>109</v>
      </c>
      <c r="G34" s="185" t="s">
        <v>110</v>
      </c>
      <c r="H34" s="151">
        <f>AVERAGE(H35:H39)</f>
        <v>5.2</v>
      </c>
      <c r="I34" s="137" t="str">
        <f>(IF(I35="","",I35&amp;CHAR(10))&amp;(IF(I36="","",I36&amp;CHAR(10))&amp;IF(I39="","",I39)))</f>
        <v/>
      </c>
      <c r="J34" s="186" t="s">
        <v>584</v>
      </c>
      <c r="K34" s="187" t="s">
        <v>93</v>
      </c>
      <c r="L34" s="182" t="e">
        <f>AVERAGE(L35:L39)</f>
        <v>#REF!</v>
      </c>
      <c r="M34" s="152"/>
      <c r="N34" s="153"/>
      <c r="O34" s="153"/>
      <c r="P34" s="153"/>
      <c r="Q34" s="154"/>
      <c r="R34" s="98"/>
      <c r="S34" s="137" t="str">
        <f>(IF(S35="","",S35&amp;CHAR(10))&amp;(IF(S36="","",S36&amp;CHAR(10))&amp;IF(S39="","",S39)))</f>
        <v xml:space="preserve">Review Supply Chain Process
Review Vendors
</v>
      </c>
      <c r="T34" s="144" t="str">
        <f>(IF(T35="","",T35&amp;CHAR(10))&amp;(IF(T36="","",T36&amp;CHAR(10))&amp;IF(T39="","",T39)))</f>
        <v xml:space="preserve">Review Supply Chain Process
Review Vendors
</v>
      </c>
      <c r="U34" s="144" t="str">
        <f>(IF(U35="","",U35&amp;CHAR(10))&amp;(IF(U36="","",U36&amp;CHAR(10))&amp;IF(U39="","",U39)))</f>
        <v xml:space="preserve">Review Supply Chain Process
Review Vendors
</v>
      </c>
      <c r="V34" s="144" t="str">
        <f>(IF(V35="","",V35&amp;CHAR(10))&amp;(IF(V36="","",V36&amp;CHAR(10))&amp;IF(V39="","",V39)))</f>
        <v xml:space="preserve">Review Supply Chain Process
Review Vendors
</v>
      </c>
      <c r="W34" s="144" t="str">
        <f>(IF(W35="","",W35&amp;CHAR(10))&amp;(IF(W36="","",W36&amp;CHAR(10))&amp;IF(W39="","",W39)))</f>
        <v xml:space="preserve">Review Supply Chain Process
Review Vendors
</v>
      </c>
      <c r="X34" s="29"/>
      <c r="Y34"/>
    </row>
    <row r="35" spans="2:25" ht="45" customHeight="1" outlineLevel="1" x14ac:dyDescent="0.25">
      <c r="B35" s="11"/>
      <c r="C35" s="167"/>
      <c r="D35" s="47"/>
      <c r="E35" s="47"/>
      <c r="F35" s="64"/>
      <c r="G35" s="48" t="s">
        <v>585</v>
      </c>
      <c r="H35" s="49">
        <v>4</v>
      </c>
      <c r="I35" s="48"/>
      <c r="J35" s="112" t="s">
        <v>111</v>
      </c>
      <c r="K35" s="87"/>
      <c r="L35" s="133" t="e">
        <f>SUM(#REF!)</f>
        <v>#REF!</v>
      </c>
      <c r="M35" s="44"/>
      <c r="N35" s="45"/>
      <c r="O35" s="45"/>
      <c r="P35" s="45"/>
      <c r="Q35" s="46"/>
      <c r="R35" s="98"/>
      <c r="S35" s="139" t="s">
        <v>507</v>
      </c>
      <c r="T35" s="293" t="s">
        <v>507</v>
      </c>
      <c r="U35" s="293" t="s">
        <v>507</v>
      </c>
      <c r="V35" s="293" t="s">
        <v>507</v>
      </c>
      <c r="W35" s="294" t="s">
        <v>507</v>
      </c>
      <c r="X35" s="29"/>
      <c r="Y35"/>
    </row>
    <row r="36" spans="2:25" ht="75" outlineLevel="1" x14ac:dyDescent="0.25">
      <c r="B36" s="11"/>
      <c r="C36" s="167"/>
      <c r="D36" s="47"/>
      <c r="E36" s="47"/>
      <c r="F36" s="64"/>
      <c r="G36" s="48" t="s">
        <v>112</v>
      </c>
      <c r="H36" s="49">
        <v>4</v>
      </c>
      <c r="I36" s="48"/>
      <c r="J36" s="112" t="s">
        <v>111</v>
      </c>
      <c r="K36" s="87"/>
      <c r="L36" s="133" t="e">
        <f>SUM(#REF!)</f>
        <v>#REF!</v>
      </c>
      <c r="M36" s="44"/>
      <c r="N36" s="45"/>
      <c r="O36" s="45"/>
      <c r="P36" s="45"/>
      <c r="Q36" s="46"/>
      <c r="R36" s="98"/>
      <c r="S36" s="139" t="s">
        <v>508</v>
      </c>
      <c r="T36" s="293" t="s">
        <v>508</v>
      </c>
      <c r="U36" s="293" t="s">
        <v>508</v>
      </c>
      <c r="V36" s="293" t="s">
        <v>508</v>
      </c>
      <c r="W36" s="294" t="s">
        <v>508</v>
      </c>
      <c r="X36" s="29"/>
      <c r="Y36"/>
    </row>
    <row r="37" spans="2:25" ht="90" outlineLevel="1" x14ac:dyDescent="0.25">
      <c r="B37" s="11"/>
      <c r="C37" s="167"/>
      <c r="D37" s="269"/>
      <c r="E37" s="269"/>
      <c r="F37" s="270"/>
      <c r="G37" s="271" t="s">
        <v>113</v>
      </c>
      <c r="H37" s="276">
        <v>6</v>
      </c>
      <c r="I37" s="271"/>
      <c r="J37" s="115" t="s">
        <v>111</v>
      </c>
      <c r="K37" s="272"/>
      <c r="L37" s="133" t="e">
        <f>SUM(#REF!)</f>
        <v>#REF!</v>
      </c>
      <c r="M37" s="54"/>
      <c r="N37" s="55"/>
      <c r="O37" s="55"/>
      <c r="P37" s="55"/>
      <c r="Q37" s="79"/>
      <c r="R37" s="98"/>
      <c r="S37" s="274"/>
      <c r="T37" s="275"/>
      <c r="U37" s="275"/>
      <c r="V37" s="275"/>
      <c r="W37" s="275"/>
      <c r="X37" s="29"/>
      <c r="Y37"/>
    </row>
    <row r="38" spans="2:25" ht="75" outlineLevel="1" x14ac:dyDescent="0.25">
      <c r="B38" s="11"/>
      <c r="C38" s="169"/>
      <c r="D38" s="269"/>
      <c r="E38" s="269"/>
      <c r="F38" s="270"/>
      <c r="G38" s="296" t="s">
        <v>114</v>
      </c>
      <c r="H38" s="280">
        <v>6</v>
      </c>
      <c r="I38" s="271"/>
      <c r="J38" s="115" t="s">
        <v>111</v>
      </c>
      <c r="K38" s="272"/>
      <c r="L38" s="273" t="e">
        <f>SUM(#REF!)</f>
        <v>#REF!</v>
      </c>
      <c r="M38" s="76"/>
      <c r="N38" s="282"/>
      <c r="O38" s="282"/>
      <c r="P38" s="282"/>
      <c r="Q38" s="283"/>
      <c r="R38" s="98"/>
      <c r="S38" s="274"/>
      <c r="T38" s="146"/>
      <c r="U38" s="146"/>
      <c r="V38" s="146"/>
      <c r="W38" s="146"/>
      <c r="X38" s="29"/>
      <c r="Y38"/>
    </row>
    <row r="39" spans="2:25" ht="45" outlineLevel="1" x14ac:dyDescent="0.25">
      <c r="B39" s="11"/>
      <c r="C39" s="169"/>
      <c r="D39" s="277"/>
      <c r="E39" s="277"/>
      <c r="F39" s="278"/>
      <c r="G39" s="279" t="s">
        <v>115</v>
      </c>
      <c r="H39" s="280">
        <v>6</v>
      </c>
      <c r="I39" s="279"/>
      <c r="J39" s="281" t="s">
        <v>116</v>
      </c>
      <c r="K39" s="278"/>
      <c r="L39" s="284" t="e">
        <f>SUM(#REF!)</f>
        <v>#REF!</v>
      </c>
      <c r="M39" s="285"/>
      <c r="N39" s="286"/>
      <c r="O39" s="286"/>
      <c r="P39" s="286"/>
      <c r="Q39" s="287"/>
      <c r="R39" s="288"/>
      <c r="S39" s="289"/>
      <c r="T39" s="290"/>
      <c r="U39" s="290"/>
      <c r="V39" s="290"/>
      <c r="W39" s="291"/>
      <c r="X39" s="29"/>
      <c r="Y39"/>
    </row>
    <row r="40" spans="2:25" ht="60" customHeight="1" x14ac:dyDescent="0.25">
      <c r="B40" s="11"/>
      <c r="C40" s="166"/>
      <c r="D40" s="171" t="s">
        <v>117</v>
      </c>
      <c r="E40" s="172"/>
      <c r="F40" s="173" t="s">
        <v>118</v>
      </c>
      <c r="G40" s="174" t="s">
        <v>119</v>
      </c>
      <c r="H40" s="151">
        <f>AVERAGE(H41:H47)</f>
        <v>8.1428571428571423</v>
      </c>
      <c r="I40" s="267" t="str">
        <f>(IF(I41="","",I41&amp;CHAR(10))&amp;(IF(I42="","",I42&amp;CHAR(10))&amp;IF(I43="","",I43&amp;CHAR(10))&amp;IF(I46="","",I46&amp;CHAR(10))&amp;IF(I47="","",I47)))</f>
        <v xml:space="preserve">Active Directory, ADFS, (IAM)
(VPN), (IAM), (MDM)
</v>
      </c>
      <c r="J40" s="175" t="s">
        <v>120</v>
      </c>
      <c r="K40" s="179" t="s">
        <v>121</v>
      </c>
      <c r="L40" s="182" t="e">
        <f>AVERAGE(L41:L47)</f>
        <v>#REF!</v>
      </c>
      <c r="M40" s="158"/>
      <c r="N40" s="159"/>
      <c r="O40" s="159"/>
      <c r="P40" s="159"/>
      <c r="Q40" s="162"/>
      <c r="R40" s="98"/>
      <c r="S40" s="150" t="str">
        <f>(IF(S41="","",S41&amp;CHAR(10))&amp;(IF(S42="","",S42&amp;CHAR(10))&amp;IF(S43="","",S43&amp;CHAR(10))&amp;IF(S46="","",S46&amp;CHAR(10))&amp;IF(S47="","",S47)))</f>
        <v xml:space="preserve">Identity Access Management Evaluation
Remote Access Expansion
</v>
      </c>
      <c r="T40" s="144" t="str">
        <f>(IF(T41="","",T41&amp;CHAR(10))&amp;(IF(T42="","",T42&amp;CHAR(10))&amp;IF(T43="","",T43&amp;CHAR(10))&amp;IF(T46="","",T46&amp;CHAR(10))&amp;IF(T47="","",T47)))</f>
        <v xml:space="preserve">Privleged Access Management Eval
</v>
      </c>
      <c r="U40" s="144" t="str">
        <f>(IF(U41="","",U41&amp;CHAR(10))&amp;(IF(U42="","",U42&amp;CHAR(10))&amp;IF(U43="","",U43&amp;CHAR(10))&amp;IF(U46="","",U46&amp;CHAR(10))&amp;IF(U47="","",U47)))</f>
        <v xml:space="preserve">Identity Access Mgmt Project
MDM Evaluation
</v>
      </c>
      <c r="V40" s="144" t="str">
        <f>(IF(V41="","",V41&amp;CHAR(10))&amp;(IF(V42="","",V42&amp;CHAR(10))&amp;IF(V43="","",V43&amp;CHAR(10))&amp;IF(V46="","",V46&amp;CHAR(10))&amp;IF(V47="","",V47)))</f>
        <v/>
      </c>
      <c r="W40" s="144" t="str">
        <f>(IF(W41="","",W41&amp;CHAR(10))&amp;(IF(W42="","",W42&amp;CHAR(10))&amp;IF(W43="","",W43&amp;CHAR(10))&amp;IF(W46="","",W46&amp;CHAR(10))&amp;IF(W47="","",W47)))</f>
        <v/>
      </c>
      <c r="X40" s="29"/>
      <c r="Y40"/>
    </row>
    <row r="41" spans="2:25" ht="45" customHeight="1" outlineLevel="1" x14ac:dyDescent="0.25">
      <c r="B41" s="11"/>
      <c r="C41" s="167"/>
      <c r="D41" s="56"/>
      <c r="E41" s="47"/>
      <c r="F41" s="64"/>
      <c r="G41" s="48" t="s">
        <v>122</v>
      </c>
      <c r="H41" s="49">
        <v>8</v>
      </c>
      <c r="I41" s="48" t="s">
        <v>510</v>
      </c>
      <c r="J41" s="112" t="s">
        <v>123</v>
      </c>
      <c r="K41" s="87"/>
      <c r="L41" s="133" t="e">
        <f>SUM(#REF!)</f>
        <v>#REF!</v>
      </c>
      <c r="M41" s="50"/>
      <c r="N41" s="57"/>
      <c r="O41" s="57"/>
      <c r="P41" s="57"/>
      <c r="Q41" s="80"/>
      <c r="R41" s="98"/>
      <c r="S41" s="139" t="s">
        <v>511</v>
      </c>
      <c r="T41" s="142" t="s">
        <v>512</v>
      </c>
      <c r="U41" s="142" t="s">
        <v>513</v>
      </c>
      <c r="V41" s="142"/>
      <c r="W41" s="142"/>
      <c r="X41" s="29"/>
      <c r="Y41"/>
    </row>
    <row r="42" spans="2:25" ht="45" customHeight="1" outlineLevel="1" x14ac:dyDescent="0.25">
      <c r="B42" s="11"/>
      <c r="C42" s="167"/>
      <c r="D42" s="56"/>
      <c r="E42" s="47"/>
      <c r="F42" s="64"/>
      <c r="G42" s="48" t="s">
        <v>124</v>
      </c>
      <c r="H42" s="49">
        <v>7</v>
      </c>
      <c r="I42" s="48"/>
      <c r="J42" s="112"/>
      <c r="K42" s="87"/>
      <c r="L42" s="133" t="e">
        <f>SUM(#REF!)</f>
        <v>#REF!</v>
      </c>
      <c r="M42" s="50"/>
      <c r="N42" s="57"/>
      <c r="O42" s="57"/>
      <c r="P42" s="57"/>
      <c r="Q42" s="80"/>
      <c r="R42" s="98"/>
      <c r="S42" s="139"/>
      <c r="T42" s="142"/>
      <c r="U42" s="142"/>
      <c r="V42" s="142"/>
      <c r="W42" s="142"/>
      <c r="X42" s="29"/>
      <c r="Y42"/>
    </row>
    <row r="43" spans="2:25" ht="45" customHeight="1" outlineLevel="1" x14ac:dyDescent="0.25">
      <c r="B43" s="11"/>
      <c r="C43" s="167"/>
      <c r="D43" s="56"/>
      <c r="E43" s="47"/>
      <c r="F43" s="64"/>
      <c r="G43" s="48" t="s">
        <v>125</v>
      </c>
      <c r="H43" s="49">
        <v>8</v>
      </c>
      <c r="I43" s="48" t="s">
        <v>514</v>
      </c>
      <c r="J43" s="112" t="s">
        <v>126</v>
      </c>
      <c r="K43" s="87"/>
      <c r="L43" s="133" t="e">
        <f>SUM(#REF!)</f>
        <v>#REF!</v>
      </c>
      <c r="M43" s="50"/>
      <c r="N43" s="57"/>
      <c r="O43" s="57"/>
      <c r="P43" s="57"/>
      <c r="Q43" s="80"/>
      <c r="R43" s="98"/>
      <c r="S43" s="139" t="s">
        <v>515</v>
      </c>
      <c r="T43" s="142"/>
      <c r="U43" s="142" t="s">
        <v>516</v>
      </c>
      <c r="V43" s="142"/>
      <c r="W43" s="142"/>
      <c r="X43" s="29"/>
      <c r="Y43"/>
    </row>
    <row r="44" spans="2:25" ht="45" customHeight="1" outlineLevel="1" x14ac:dyDescent="0.25">
      <c r="B44" s="11"/>
      <c r="C44" s="167"/>
      <c r="D44" s="56"/>
      <c r="E44" s="47"/>
      <c r="F44" s="64"/>
      <c r="G44" s="48" t="s">
        <v>127</v>
      </c>
      <c r="H44" s="49">
        <v>8</v>
      </c>
      <c r="I44" s="48" t="s">
        <v>517</v>
      </c>
      <c r="J44" s="112" t="s">
        <v>128</v>
      </c>
      <c r="K44" s="87"/>
      <c r="L44" s="133" t="e">
        <f>SUM(#REF!)</f>
        <v>#REF!</v>
      </c>
      <c r="M44" s="50"/>
      <c r="N44" s="57"/>
      <c r="O44" s="57"/>
      <c r="P44" s="57"/>
      <c r="Q44" s="80"/>
      <c r="R44" s="98"/>
      <c r="S44" s="139" t="s">
        <v>519</v>
      </c>
      <c r="T44" s="142" t="s">
        <v>520</v>
      </c>
      <c r="U44" s="142" t="s">
        <v>519</v>
      </c>
      <c r="V44" s="142" t="s">
        <v>519</v>
      </c>
      <c r="W44" s="142" t="s">
        <v>519</v>
      </c>
      <c r="X44" s="29"/>
      <c r="Y44"/>
    </row>
    <row r="45" spans="2:25" ht="45" customHeight="1" outlineLevel="1" x14ac:dyDescent="0.25">
      <c r="B45" s="11"/>
      <c r="C45" s="167"/>
      <c r="D45" s="56"/>
      <c r="E45" s="47"/>
      <c r="F45" s="64"/>
      <c r="G45" s="48" t="s">
        <v>129</v>
      </c>
      <c r="H45" s="49">
        <v>10</v>
      </c>
      <c r="I45" s="48" t="s">
        <v>521</v>
      </c>
      <c r="J45" s="113" t="s">
        <v>130</v>
      </c>
      <c r="K45" s="87"/>
      <c r="L45" s="133" t="e">
        <f>SUM(#REF!)</f>
        <v>#REF!</v>
      </c>
      <c r="M45" s="50"/>
      <c r="N45" s="57"/>
      <c r="O45" s="57"/>
      <c r="P45" s="57"/>
      <c r="Q45" s="80"/>
      <c r="R45" s="98"/>
      <c r="S45" s="139" t="s">
        <v>523</v>
      </c>
      <c r="T45" s="142"/>
      <c r="U45" s="142" t="s">
        <v>524</v>
      </c>
      <c r="V45" s="142"/>
      <c r="W45" s="142"/>
      <c r="X45" s="29"/>
      <c r="Y45"/>
    </row>
    <row r="46" spans="2:25" ht="45" customHeight="1" outlineLevel="1" x14ac:dyDescent="0.25">
      <c r="B46" s="11"/>
      <c r="C46" s="167"/>
      <c r="D46" s="56"/>
      <c r="E46" s="47"/>
      <c r="F46" s="64"/>
      <c r="G46" s="48" t="s">
        <v>132</v>
      </c>
      <c r="H46" s="49">
        <v>8</v>
      </c>
      <c r="I46" s="48"/>
      <c r="J46" s="112"/>
      <c r="K46" s="87"/>
      <c r="L46" s="133" t="e">
        <f>SUM(#REF!)</f>
        <v>#REF!</v>
      </c>
      <c r="M46" s="50"/>
      <c r="N46" s="57"/>
      <c r="O46" s="57"/>
      <c r="P46" s="57"/>
      <c r="Q46" s="80"/>
      <c r="R46" s="98"/>
      <c r="S46" s="139"/>
      <c r="T46" s="142"/>
      <c r="U46" s="142"/>
      <c r="V46" s="142"/>
      <c r="W46" s="142"/>
      <c r="X46" s="29"/>
      <c r="Y46"/>
    </row>
    <row r="47" spans="2:25" ht="45" customHeight="1" outlineLevel="1" x14ac:dyDescent="0.25">
      <c r="B47" s="11"/>
      <c r="C47" s="167"/>
      <c r="D47" s="33"/>
      <c r="E47" s="38"/>
      <c r="F47" s="40"/>
      <c r="G47" s="31" t="s">
        <v>134</v>
      </c>
      <c r="H47" s="49">
        <v>8</v>
      </c>
      <c r="I47" s="31"/>
      <c r="J47" s="113" t="s">
        <v>135</v>
      </c>
      <c r="K47" s="39"/>
      <c r="L47" s="134" t="e">
        <f>SUM(#REF!)</f>
        <v>#REF!</v>
      </c>
      <c r="M47" s="62"/>
      <c r="N47" s="63"/>
      <c r="O47" s="63"/>
      <c r="P47" s="63"/>
      <c r="Q47" s="81"/>
      <c r="R47" s="98"/>
      <c r="S47" s="140"/>
      <c r="T47" s="141"/>
      <c r="U47" s="141"/>
      <c r="V47" s="141"/>
      <c r="W47" s="141"/>
      <c r="X47" s="29"/>
      <c r="Y47"/>
    </row>
    <row r="48" spans="2:25" ht="60" customHeight="1" x14ac:dyDescent="0.25">
      <c r="B48" s="11"/>
      <c r="C48" s="167"/>
      <c r="D48" s="171" t="s">
        <v>136</v>
      </c>
      <c r="E48" s="173" t="s">
        <v>137</v>
      </c>
      <c r="F48" s="173" t="s">
        <v>138</v>
      </c>
      <c r="G48" s="174" t="s">
        <v>139</v>
      </c>
      <c r="H48" s="151">
        <f>AVERAGE(H49:H53)</f>
        <v>5.6</v>
      </c>
      <c r="I48" s="150" t="str">
        <f>(IF(I49="","",I49&amp;CHAR(10))&amp;(IF(I50="","",I50&amp;CHAR(10))&amp;IF(I51="","",I51&amp;CHAR(10))&amp;IF(I52="","",I52&amp;CHAR(10))&amp;IF(I53="","",I53)))</f>
        <v>User Awareness, (Phish Training)
Security Policy, (Eramba GRC)
Security Policy
Security Policy, (Eramba GRC)
Security Policy, (Eramba GRC)</v>
      </c>
      <c r="J48" s="175" t="s">
        <v>140</v>
      </c>
      <c r="K48" s="179" t="s">
        <v>141</v>
      </c>
      <c r="L48" s="182" t="e">
        <f>AVERAGE(L49:L53)</f>
        <v>#REF!</v>
      </c>
      <c r="M48" s="158"/>
      <c r="N48" s="159"/>
      <c r="O48" s="159"/>
      <c r="P48" s="159"/>
      <c r="Q48" s="162"/>
      <c r="R48" s="98"/>
      <c r="S48" s="150" t="str">
        <f>(IF(S49="","",S49&amp;CHAR(10))&amp;(IF(S50="","",S50&amp;CHAR(10))&amp;IF(S51="","",S51&amp;CHAR(10))&amp;IF(S52="","",S52&amp;CHAR(10))&amp;IF(S53="","",S53)))</f>
        <v xml:space="preserve">PCI Education
General Education
</v>
      </c>
      <c r="T48" s="144" t="str">
        <f>(IF(T49="","",T49&amp;CHAR(10))&amp;(IF(T50="","",T50&amp;CHAR(10))&amp;IF(T51="","",T51&amp;CHAR(10))&amp;IF(T52="","",T52&amp;CHAR(10))&amp;IF(T53="","",T53)))</f>
        <v xml:space="preserve">Review Education Program
</v>
      </c>
      <c r="U48" s="144" t="str">
        <f>(IF(U49="","",U49&amp;CHAR(10))&amp;(IF(U50="","",U50&amp;CHAR(10))&amp;IF(U51="","",U51&amp;CHAR(10))&amp;IF(U52="","",U52&amp;CHAR(10))&amp;IF(U53="","",U53)))</f>
        <v xml:space="preserve">Review Education Program
</v>
      </c>
      <c r="V48" s="144" t="str">
        <f>(IF(V49="","",V49&amp;CHAR(10))&amp;(IF(V50="","",V50&amp;CHAR(10))&amp;IF(V51="","",V51&amp;CHAR(10))&amp;IF(V52="","",V52&amp;CHAR(10))&amp;IF(V53="","",V53)))</f>
        <v xml:space="preserve">Review Education Program
</v>
      </c>
      <c r="W48" s="144" t="str">
        <f>(IF(W49="","",W49&amp;CHAR(10))&amp;(IF(W50="","",W50&amp;CHAR(10))&amp;IF(W51="","",W51&amp;CHAR(10))&amp;IF(W52="","",W52&amp;CHAR(10))&amp;IF(W53="","",W53)))</f>
        <v xml:space="preserve">Review Education Program
</v>
      </c>
      <c r="X48" s="29"/>
      <c r="Y48"/>
    </row>
    <row r="49" spans="2:25" ht="45" customHeight="1" outlineLevel="1" x14ac:dyDescent="0.25">
      <c r="B49" s="11"/>
      <c r="C49" s="167"/>
      <c r="D49" s="56"/>
      <c r="E49" s="47"/>
      <c r="F49" s="64"/>
      <c r="G49" s="48" t="s">
        <v>142</v>
      </c>
      <c r="H49" s="49">
        <v>6</v>
      </c>
      <c r="I49" s="48" t="s">
        <v>526</v>
      </c>
      <c r="J49" s="112" t="s">
        <v>143</v>
      </c>
      <c r="K49" s="87"/>
      <c r="L49" s="133" t="e">
        <f>SUM(#REF!)</f>
        <v>#REF!</v>
      </c>
      <c r="M49" s="50"/>
      <c r="N49" s="57"/>
      <c r="O49" s="57"/>
      <c r="P49" s="57"/>
      <c r="Q49" s="80"/>
      <c r="R49" s="98"/>
      <c r="S49" s="139" t="s">
        <v>527</v>
      </c>
      <c r="T49" s="142" t="s">
        <v>528</v>
      </c>
      <c r="U49" s="142" t="s">
        <v>528</v>
      </c>
      <c r="V49" s="142" t="s">
        <v>528</v>
      </c>
      <c r="W49" s="142" t="s">
        <v>528</v>
      </c>
      <c r="X49" s="29"/>
      <c r="Y49"/>
    </row>
    <row r="50" spans="2:25" ht="45" customHeight="1" outlineLevel="1" x14ac:dyDescent="0.25">
      <c r="B50" s="11"/>
      <c r="C50" s="167"/>
      <c r="D50" s="56"/>
      <c r="E50" s="47"/>
      <c r="F50" s="64"/>
      <c r="G50" s="48" t="s">
        <v>144</v>
      </c>
      <c r="H50" s="49">
        <v>7</v>
      </c>
      <c r="I50" s="48" t="s">
        <v>489</v>
      </c>
      <c r="J50" s="112" t="s">
        <v>145</v>
      </c>
      <c r="K50" s="87"/>
      <c r="L50" s="133" t="e">
        <f>SUM(#REF!)</f>
        <v>#REF!</v>
      </c>
      <c r="M50" s="50"/>
      <c r="N50" s="57"/>
      <c r="O50" s="57"/>
      <c r="P50" s="57"/>
      <c r="Q50" s="80"/>
      <c r="R50" s="98"/>
      <c r="S50" s="139"/>
      <c r="T50" s="142"/>
      <c r="U50" s="142"/>
      <c r="V50" s="142"/>
      <c r="W50" s="142"/>
      <c r="X50" s="29"/>
      <c r="Y50"/>
    </row>
    <row r="51" spans="2:25" ht="45" customHeight="1" outlineLevel="1" x14ac:dyDescent="0.25">
      <c r="B51" s="11"/>
      <c r="C51" s="167"/>
      <c r="D51" s="56"/>
      <c r="E51" s="47"/>
      <c r="F51" s="64"/>
      <c r="G51" s="48" t="s">
        <v>146</v>
      </c>
      <c r="H51" s="49">
        <v>5</v>
      </c>
      <c r="I51" s="48" t="s">
        <v>487</v>
      </c>
      <c r="J51" s="112" t="s">
        <v>111</v>
      </c>
      <c r="K51" s="87"/>
      <c r="L51" s="133" t="e">
        <f>SUM(#REF!)</f>
        <v>#REF!</v>
      </c>
      <c r="M51" s="50"/>
      <c r="N51" s="57"/>
      <c r="O51" s="57"/>
      <c r="P51" s="57"/>
      <c r="Q51" s="80"/>
      <c r="R51" s="98"/>
      <c r="S51" s="139"/>
      <c r="T51" s="142"/>
      <c r="U51" s="142"/>
      <c r="V51" s="142"/>
      <c r="W51" s="142"/>
      <c r="X51" s="29"/>
      <c r="Y51"/>
    </row>
    <row r="52" spans="2:25" ht="45" customHeight="1" outlineLevel="1" x14ac:dyDescent="0.25">
      <c r="B52" s="11"/>
      <c r="C52" s="167"/>
      <c r="D52" s="56"/>
      <c r="E52" s="47"/>
      <c r="F52" s="64"/>
      <c r="G52" s="48" t="s">
        <v>147</v>
      </c>
      <c r="H52" s="49">
        <v>6</v>
      </c>
      <c r="I52" s="48" t="s">
        <v>489</v>
      </c>
      <c r="J52" s="112" t="s">
        <v>63</v>
      </c>
      <c r="K52" s="87"/>
      <c r="L52" s="133" t="e">
        <f>SUM(#REF!)</f>
        <v>#REF!</v>
      </c>
      <c r="M52" s="50"/>
      <c r="N52" s="57"/>
      <c r="O52" s="57"/>
      <c r="P52" s="57"/>
      <c r="Q52" s="80"/>
      <c r="R52" s="98"/>
      <c r="S52" s="139"/>
      <c r="T52" s="142"/>
      <c r="U52" s="142"/>
      <c r="V52" s="142"/>
      <c r="W52" s="142"/>
      <c r="X52" s="29"/>
      <c r="Y52"/>
    </row>
    <row r="53" spans="2:25" ht="45" customHeight="1" outlineLevel="1" x14ac:dyDescent="0.25">
      <c r="B53" s="11"/>
      <c r="C53" s="167"/>
      <c r="D53" s="33"/>
      <c r="E53" s="38"/>
      <c r="F53" s="40"/>
      <c r="G53" s="31" t="s">
        <v>148</v>
      </c>
      <c r="H53" s="49">
        <v>4</v>
      </c>
      <c r="I53" s="48" t="s">
        <v>489</v>
      </c>
      <c r="J53" s="113" t="s">
        <v>63</v>
      </c>
      <c r="K53" s="39"/>
      <c r="L53" s="134" t="e">
        <f>SUM(#REF!)</f>
        <v>#REF!</v>
      </c>
      <c r="M53" s="62"/>
      <c r="N53" s="63"/>
      <c r="O53" s="63"/>
      <c r="P53" s="63"/>
      <c r="Q53" s="81"/>
      <c r="R53" s="98"/>
      <c r="S53" s="140"/>
      <c r="T53" s="141"/>
      <c r="U53" s="141"/>
      <c r="V53" s="141"/>
      <c r="W53" s="141"/>
      <c r="X53" s="29"/>
      <c r="Y53"/>
    </row>
    <row r="54" spans="2:25" ht="60" customHeight="1" x14ac:dyDescent="0.25">
      <c r="B54" s="11"/>
      <c r="C54" s="167"/>
      <c r="D54" s="183" t="s">
        <v>149</v>
      </c>
      <c r="E54" s="183"/>
      <c r="F54" s="184" t="s">
        <v>150</v>
      </c>
      <c r="G54" s="185" t="s">
        <v>151</v>
      </c>
      <c r="H54" s="151">
        <f>AVERAGE(H55:H62)</f>
        <v>5</v>
      </c>
      <c r="I54" s="137" t="str">
        <f>(IF(I55="","",I55&amp;CHAR(10))&amp;(IF(I56="","",I56&amp;CHAR(10))&amp;IF(I57="","",I57&amp;CHAR(10))&amp;IF(I58="","",I58&amp;CHAR(10))&amp;IF(I59="","",I59&amp;CHAR(10))&amp;IF(I61="","",I61&amp;CHAR(10))&amp;IF(I62="","",I62)))</f>
        <v xml:space="preserve">Bitlocker, Storage Encryption, Certificate Services
TLS, Certificate Services
Operational Monitoring, External Monitoring
Data Loss Prevention, Digital Rights Management
</v>
      </c>
      <c r="J54" s="186" t="s">
        <v>152</v>
      </c>
      <c r="K54" s="187" t="s">
        <v>153</v>
      </c>
      <c r="L54" s="182" t="e">
        <f>AVERAGE(L55:L62)</f>
        <v>#REF!</v>
      </c>
      <c r="M54" s="152"/>
      <c r="N54" s="153"/>
      <c r="O54" s="153"/>
      <c r="P54" s="153"/>
      <c r="Q54" s="154"/>
      <c r="R54" s="98"/>
      <c r="S54" s="137" t="str">
        <f>(IF(S55="","",S55&amp;CHAR(10))&amp;(IF(S56="","",S56&amp;CHAR(10))&amp;IF(S57="","",S57&amp;CHAR(10))&amp;IF(S58="","",S58&amp;CHAR(10))&amp;IF(S59="","",S59&amp;CHAR(10))&amp;IF(S61="","",S61&amp;CHAR(10))&amp;IF(S62="","",S62)))</f>
        <v xml:space="preserve">SAN Encryption at rest
Workstation Certificates
Policy to encrypt all network connections (3yr compliance)
</v>
      </c>
      <c r="T54" s="144" t="str">
        <f>(IF(T55="","",T55&amp;CHAR(10))&amp;(IF(T56="","",T56&amp;CHAR(10))&amp;IF(T57="","",T57&amp;CHAR(10))&amp;IF(T58="","",T58&amp;CHAR(10))&amp;IF(T59="","",T59&amp;CHAR(10))&amp;IF(T61="","",T61&amp;CHAR(10))&amp;IF(T62="","",T62)))</f>
        <v xml:space="preserve">Data Classification Project
Data Loss Prevention Evaluation
</v>
      </c>
      <c r="U54" s="144" t="str">
        <f>(IF(U55="","",U55&amp;CHAR(10))&amp;(IF(U56="","",U56&amp;CHAR(10))&amp;IF(U57="","",U57&amp;CHAR(10))&amp;IF(U58="","",U58&amp;CHAR(10))&amp;IF(U59="","",U59&amp;CHAR(10))&amp;IF(U61="","",U61&amp;CHAR(10))&amp;IF(U62="","",U62)))</f>
        <v xml:space="preserve">Encourage compliance with 100% encryption policy
</v>
      </c>
      <c r="V54" s="144" t="str">
        <f>(IF(V55="","",V55&amp;CHAR(10))&amp;(IF(V56="","",V56&amp;CHAR(10))&amp;IF(V57="","",V57&amp;CHAR(10))&amp;IF(V58="","",V58&amp;CHAR(10))&amp;IF(V59="","",V59&amp;CHAR(10))&amp;IF(V61="","",V61&amp;CHAR(10))&amp;IF(V62="","",V62)))</f>
        <v/>
      </c>
      <c r="W54" s="144" t="str">
        <f>(IF(W55="","",W55&amp;CHAR(10))&amp;(IF(W56="","",W56&amp;CHAR(10))&amp;IF(W57="","",W57&amp;CHAR(10))&amp;IF(W58="","",W58&amp;CHAR(10))&amp;IF(W59="","",W59&amp;CHAR(10))&amp;IF(W61="","",W61&amp;CHAR(10))&amp;IF(W62="","",W62)))</f>
        <v xml:space="preserve">Enforce 100% encryption policy
</v>
      </c>
      <c r="X54" s="29"/>
      <c r="Y54"/>
    </row>
    <row r="55" spans="2:25" ht="45" customHeight="1" outlineLevel="1" x14ac:dyDescent="0.25">
      <c r="B55" s="11"/>
      <c r="C55" s="167"/>
      <c r="D55" s="47"/>
      <c r="E55" s="47"/>
      <c r="F55" s="64"/>
      <c r="G55" s="48" t="s">
        <v>154</v>
      </c>
      <c r="H55" s="49">
        <v>9</v>
      </c>
      <c r="I55" s="48" t="s">
        <v>155</v>
      </c>
      <c r="J55" s="112" t="s">
        <v>156</v>
      </c>
      <c r="K55" s="87"/>
      <c r="L55" s="133" t="e">
        <f>SUM(#REF!)</f>
        <v>#REF!</v>
      </c>
      <c r="M55" s="44"/>
      <c r="N55" s="45"/>
      <c r="O55" s="45"/>
      <c r="P55" s="45"/>
      <c r="Q55" s="46"/>
      <c r="R55" s="98"/>
      <c r="S55" s="139" t="s">
        <v>530</v>
      </c>
      <c r="T55" s="142" t="s">
        <v>531</v>
      </c>
      <c r="U55" s="142"/>
      <c r="V55" s="142"/>
      <c r="W55" s="142"/>
      <c r="X55" s="29"/>
      <c r="Y55"/>
    </row>
    <row r="56" spans="2:25" ht="45" customHeight="1" outlineLevel="1" x14ac:dyDescent="0.25">
      <c r="B56" s="11"/>
      <c r="C56" s="167"/>
      <c r="D56" s="47"/>
      <c r="E56" s="47"/>
      <c r="F56" s="64"/>
      <c r="G56" s="48" t="s">
        <v>157</v>
      </c>
      <c r="H56" s="49">
        <v>9</v>
      </c>
      <c r="I56" s="48" t="s">
        <v>532</v>
      </c>
      <c r="J56" s="112" t="s">
        <v>158</v>
      </c>
      <c r="K56" s="87"/>
      <c r="L56" s="133" t="e">
        <f>SUM(#REF!)</f>
        <v>#REF!</v>
      </c>
      <c r="M56" s="44"/>
      <c r="N56" s="45"/>
      <c r="O56" s="45"/>
      <c r="P56" s="45"/>
      <c r="Q56" s="46"/>
      <c r="R56" s="98"/>
      <c r="S56" s="142" t="s">
        <v>534</v>
      </c>
      <c r="T56" s="142"/>
      <c r="U56" s="142" t="s">
        <v>535</v>
      </c>
      <c r="V56" s="142"/>
      <c r="W56" s="142" t="s">
        <v>536</v>
      </c>
      <c r="X56" s="29"/>
      <c r="Y56"/>
    </row>
    <row r="57" spans="2:25" ht="45" customHeight="1" outlineLevel="1" x14ac:dyDescent="0.25">
      <c r="B57" s="11"/>
      <c r="C57" s="167"/>
      <c r="D57" s="47"/>
      <c r="E57" s="47"/>
      <c r="F57" s="64"/>
      <c r="G57" s="48" t="s">
        <v>159</v>
      </c>
      <c r="H57" s="49">
        <v>4</v>
      </c>
      <c r="I57" s="48"/>
      <c r="J57" s="112" t="s">
        <v>160</v>
      </c>
      <c r="K57" s="87"/>
      <c r="L57" s="133" t="e">
        <f>SUM(#REF!)</f>
        <v>#REF!</v>
      </c>
      <c r="M57" s="44"/>
      <c r="N57" s="45"/>
      <c r="O57" s="45"/>
      <c r="P57" s="45"/>
      <c r="Q57" s="46"/>
      <c r="R57" s="98"/>
      <c r="S57" s="139"/>
      <c r="T57" s="142"/>
      <c r="U57" s="142"/>
      <c r="V57" s="142"/>
      <c r="W57" s="142"/>
      <c r="X57" s="29"/>
      <c r="Y57"/>
    </row>
    <row r="58" spans="2:25" ht="45" customHeight="1" outlineLevel="1" x14ac:dyDescent="0.25">
      <c r="B58" s="11"/>
      <c r="C58" s="167"/>
      <c r="D58" s="47"/>
      <c r="E58" s="47"/>
      <c r="F58" s="64"/>
      <c r="G58" s="48" t="s">
        <v>161</v>
      </c>
      <c r="H58" s="49">
        <v>3</v>
      </c>
      <c r="I58" s="48" t="s">
        <v>537</v>
      </c>
      <c r="J58" s="112"/>
      <c r="K58" s="87"/>
      <c r="L58" s="133" t="e">
        <f>SUM(#REF!)</f>
        <v>#REF!</v>
      </c>
      <c r="M58" s="44"/>
      <c r="N58" s="45"/>
      <c r="O58" s="45"/>
      <c r="P58" s="45"/>
      <c r="Q58" s="46"/>
      <c r="R58" s="98"/>
      <c r="S58" s="139"/>
      <c r="T58" s="142"/>
      <c r="U58" s="142"/>
      <c r="V58" s="142"/>
      <c r="W58" s="142"/>
      <c r="X58" s="29"/>
      <c r="Y58"/>
    </row>
    <row r="59" spans="2:25" ht="45" customHeight="1" outlineLevel="1" x14ac:dyDescent="0.25">
      <c r="B59" s="11"/>
      <c r="C59" s="167"/>
      <c r="D59" s="47"/>
      <c r="E59" s="47"/>
      <c r="F59" s="64"/>
      <c r="G59" s="48" t="s">
        <v>162</v>
      </c>
      <c r="H59" s="49">
        <v>4</v>
      </c>
      <c r="I59" s="48" t="s">
        <v>538</v>
      </c>
      <c r="J59" s="112" t="s">
        <v>156</v>
      </c>
      <c r="K59" s="87"/>
      <c r="L59" s="133" t="e">
        <f>SUM(#REF!)</f>
        <v>#REF!</v>
      </c>
      <c r="M59" s="44"/>
      <c r="N59" s="45"/>
      <c r="O59" s="45"/>
      <c r="P59" s="45"/>
      <c r="Q59" s="46"/>
      <c r="R59" s="98"/>
      <c r="S59" s="139"/>
      <c r="T59" s="142" t="s">
        <v>539</v>
      </c>
      <c r="U59" s="142"/>
      <c r="V59" s="142"/>
      <c r="W59" s="142"/>
      <c r="X59" s="29"/>
      <c r="Y59"/>
    </row>
    <row r="60" spans="2:25" ht="45" customHeight="1" outlineLevel="1" x14ac:dyDescent="0.25">
      <c r="B60" s="11"/>
      <c r="C60" s="167"/>
      <c r="D60" s="47"/>
      <c r="E60" s="47"/>
      <c r="F60" s="64"/>
      <c r="G60" s="48" t="s">
        <v>163</v>
      </c>
      <c r="H60" s="49">
        <v>3</v>
      </c>
      <c r="I60" s="48" t="s">
        <v>540</v>
      </c>
      <c r="J60" s="112" t="s">
        <v>116</v>
      </c>
      <c r="K60" s="87"/>
      <c r="L60" s="133" t="e">
        <f>SUM(#REF!)</f>
        <v>#REF!</v>
      </c>
      <c r="M60" s="44"/>
      <c r="N60" s="45"/>
      <c r="O60" s="45"/>
      <c r="P60" s="45"/>
      <c r="Q60" s="46"/>
      <c r="R60" s="98"/>
      <c r="S60" s="139"/>
      <c r="T60" s="142" t="s">
        <v>541</v>
      </c>
      <c r="U60" s="142" t="s">
        <v>541</v>
      </c>
      <c r="V60" s="142"/>
      <c r="W60" s="142"/>
      <c r="X60" s="29"/>
      <c r="Y60"/>
    </row>
    <row r="61" spans="2:25" ht="45" customHeight="1" outlineLevel="1" x14ac:dyDescent="0.25">
      <c r="B61" s="11"/>
      <c r="C61" s="167"/>
      <c r="D61" s="47"/>
      <c r="E61" s="47"/>
      <c r="F61" s="64"/>
      <c r="G61" s="48" t="s">
        <v>164</v>
      </c>
      <c r="H61" s="49">
        <v>4</v>
      </c>
      <c r="I61" s="48"/>
      <c r="J61" s="115" t="s">
        <v>165</v>
      </c>
      <c r="K61" s="87"/>
      <c r="L61" s="133" t="e">
        <f>SUM(#REF!)</f>
        <v>#REF!</v>
      </c>
      <c r="M61" s="44"/>
      <c r="N61" s="45"/>
      <c r="O61" s="45"/>
      <c r="P61" s="45"/>
      <c r="Q61" s="46"/>
      <c r="R61" s="98"/>
      <c r="S61" s="139"/>
      <c r="T61" s="142"/>
      <c r="U61" s="142"/>
      <c r="V61" s="142"/>
      <c r="W61" s="142"/>
      <c r="X61" s="29"/>
      <c r="Y61"/>
    </row>
    <row r="62" spans="2:25" ht="45" customHeight="1" outlineLevel="1" x14ac:dyDescent="0.25">
      <c r="B62" s="11"/>
      <c r="C62" s="167"/>
      <c r="D62" s="65"/>
      <c r="E62" s="65"/>
      <c r="F62" s="66"/>
      <c r="G62" s="67" t="s">
        <v>166</v>
      </c>
      <c r="H62" s="49">
        <v>4</v>
      </c>
      <c r="I62" s="67"/>
      <c r="J62" s="115" t="s">
        <v>165</v>
      </c>
      <c r="K62" s="92"/>
      <c r="L62" s="133" t="e">
        <f>SUM(#REF!)</f>
        <v>#REF!</v>
      </c>
      <c r="M62" s="44"/>
      <c r="N62" s="45"/>
      <c r="O62" s="45"/>
      <c r="P62" s="45"/>
      <c r="Q62" s="46"/>
      <c r="R62" s="98"/>
      <c r="S62" s="140"/>
      <c r="T62" s="141"/>
      <c r="U62" s="141"/>
      <c r="V62" s="141"/>
      <c r="W62" s="141"/>
      <c r="X62" s="29"/>
      <c r="Y62"/>
    </row>
    <row r="63" spans="2:25" ht="60" customHeight="1" x14ac:dyDescent="0.25">
      <c r="B63" s="11"/>
      <c r="C63" s="168"/>
      <c r="D63" s="183" t="s">
        <v>167</v>
      </c>
      <c r="E63" s="183"/>
      <c r="F63" s="184" t="s">
        <v>168</v>
      </c>
      <c r="G63" s="185" t="s">
        <v>169</v>
      </c>
      <c r="H63" s="151">
        <f>AVERAGE(H64:H75)</f>
        <v>5.416666666666667</v>
      </c>
      <c r="I63" s="137" t="str">
        <f>(IF(I64="","",I64&amp;CHAR(10))&amp;(IF(I65="","",I65&amp;CHAR(10))&amp;IF(I66="","",I66&amp;CHAR(10))&amp;IF(I67="","",I67&amp;CHAR(10))&amp;IF(I68="","",I68&amp;CHAR(10))&amp;IF(I69="","",I69&amp;CHAR(10))&amp;IF(I70="","",I70&amp;CHAR(10))&amp;IF(I71="","",I71&amp;CHAR(10))&amp;IF(I72="","",I72&amp;CHAR(10))&amp;IF(I73="","",I73&amp;CHAR(10))&amp;IF(I74="","",I74&amp;CHAR(10))&amp;IF(I75="","",I75)))</f>
        <v>CIS Benchmarks, DISA STIGs
IT Change Control
Backup/Restore solution
Incident Response Plan, Business Continuity Plan
Incident Response Plan, Business Continuity Plan
Vulnerability Management, 3rd Party</v>
      </c>
      <c r="J63" s="186" t="s">
        <v>170</v>
      </c>
      <c r="K63" s="187" t="s">
        <v>171</v>
      </c>
      <c r="L63" s="182" t="e">
        <f>AVERAGE(L64:L75)</f>
        <v>#REF!</v>
      </c>
      <c r="M63" s="152"/>
      <c r="N63" s="153"/>
      <c r="O63" s="153"/>
      <c r="P63" s="153"/>
      <c r="Q63" s="154"/>
      <c r="R63" s="98"/>
      <c r="S63" s="137" t="str">
        <f>(IF(S64="","",S64&amp;CHAR(10))&amp;(IF(S65="","",S65&amp;CHAR(10))&amp;IF(S66="","",S66&amp;CHAR(10))&amp;IF(S67="","",S67&amp;CHAR(10))&amp;IF(S68="","",S68&amp;CHAR(10))&amp;IF(S69="","",S69&amp;CHAR(10))&amp;IF(S70="","",S70&amp;CHAR(10))&amp;IF(S71="","",S71&amp;CHAR(10))&amp;IF(S72="","",S72&amp;CHAR(10))&amp;IF(S73="","",S73&amp;CHAR(10))&amp;IF(S74="","",S74&amp;CHAR(10))&amp;IF(S75="","",S75)))</f>
        <v/>
      </c>
      <c r="T63" s="144" t="str">
        <f>(IF(T64="","",T64&amp;CHAR(10))&amp;(IF(T65="","",T65&amp;CHAR(10))&amp;IF(T66="","",T66&amp;CHAR(10))&amp;IF(T67="","",T67&amp;CHAR(10))&amp;IF(T68="","",T68&amp;CHAR(10))&amp;IF(T69="","",T69&amp;CHAR(10))&amp;IF(T70="","",T70&amp;CHAR(10))&amp;IF(T71="","",T71&amp;CHAR(10))&amp;IF(T72="","",T72&amp;CHAR(10))&amp;IF(T73="","",T73&amp;CHAR(10))&amp;IF(T74="","",T74&amp;CHAR(10))&amp;IF(T75="","",T75)))</f>
        <v xml:space="preserve">Document Plan
</v>
      </c>
      <c r="U63" s="144" t="str">
        <f>(IF(U64="","",U64&amp;CHAR(10))&amp;(IF(U65="","",U65&amp;CHAR(10))&amp;IF(U66="","",U66&amp;CHAR(10))&amp;IF(U67="","",U67&amp;CHAR(10))&amp;IF(U68="","",U68&amp;CHAR(10))&amp;IF(U69="","",U69&amp;CHAR(10))&amp;IF(U70="","",U70&amp;CHAR(10))&amp;IF(U71="","",U71&amp;CHAR(10))&amp;IF(U72="","",U72&amp;CHAR(10))&amp;IF(U73="","",U73&amp;CHAR(10))&amp;IF(U74="","",U74&amp;CHAR(10))&amp;IF(U75="","",U75)))</f>
        <v xml:space="preserve">Review Plan
</v>
      </c>
      <c r="V63" s="144" t="str">
        <f>(IF(V64="","",V64&amp;CHAR(10))&amp;(IF(V65="","",V65&amp;CHAR(10))&amp;IF(V66="","",V66&amp;CHAR(10))&amp;IF(V67="","",V67&amp;CHAR(10))&amp;IF(V68="","",V68&amp;CHAR(10))&amp;IF(V69="","",V69&amp;CHAR(10))&amp;IF(V70="","",V70&amp;CHAR(10))&amp;IF(V71="","",V71&amp;CHAR(10))&amp;IF(V72="","",V72&amp;CHAR(10))&amp;IF(V73="","",V73&amp;CHAR(10))&amp;IF(V74="","",V74&amp;CHAR(10))&amp;IF(V75="","",V75)))</f>
        <v xml:space="preserve">Review Plan
</v>
      </c>
      <c r="W63" s="144" t="str">
        <f>(IF(W64="","",W64&amp;CHAR(10))&amp;(IF(W65="","",W65&amp;CHAR(10))&amp;IF(W66="","",W66&amp;CHAR(10))&amp;IF(W67="","",W67&amp;CHAR(10))&amp;IF(W68="","",W68&amp;CHAR(10))&amp;IF(W69="","",W69&amp;CHAR(10))&amp;IF(W70="","",W70&amp;CHAR(10))&amp;IF(W71="","",W71&amp;CHAR(10))&amp;IF(W72="","",W72&amp;CHAR(10))&amp;IF(W73="","",W73&amp;CHAR(10))&amp;IF(W74="","",W74&amp;CHAR(10))&amp;IF(W75="","",W75)))</f>
        <v xml:space="preserve">Review Plan
</v>
      </c>
      <c r="X63" s="29"/>
      <c r="Y63"/>
    </row>
    <row r="64" spans="2:25" ht="45" customHeight="1" outlineLevel="1" x14ac:dyDescent="0.25">
      <c r="B64" s="11"/>
      <c r="C64" s="167"/>
      <c r="D64" s="47"/>
      <c r="E64" s="47"/>
      <c r="F64" s="64"/>
      <c r="G64" s="48" t="s">
        <v>172</v>
      </c>
      <c r="H64" s="49">
        <v>5</v>
      </c>
      <c r="I64" s="48" t="s">
        <v>543</v>
      </c>
      <c r="J64" s="112" t="s">
        <v>173</v>
      </c>
      <c r="K64" s="87"/>
      <c r="L64" s="133" t="e">
        <f>SUM(#REF!)</f>
        <v>#REF!</v>
      </c>
      <c r="M64" s="44"/>
      <c r="N64" s="45"/>
      <c r="O64" s="45"/>
      <c r="P64" s="45"/>
      <c r="Q64" s="46"/>
      <c r="R64" s="98"/>
      <c r="S64" s="139"/>
      <c r="T64" s="142"/>
      <c r="U64" s="142"/>
      <c r="V64" s="142"/>
      <c r="W64" s="142"/>
      <c r="X64" s="29"/>
      <c r="Y64"/>
    </row>
    <row r="65" spans="2:25" ht="45" customHeight="1" outlineLevel="1" x14ac:dyDescent="0.25">
      <c r="B65" s="11"/>
      <c r="C65" s="167"/>
      <c r="D65" s="47"/>
      <c r="E65" s="47"/>
      <c r="F65" s="64"/>
      <c r="G65" s="48" t="s">
        <v>174</v>
      </c>
      <c r="H65" s="49">
        <v>4</v>
      </c>
      <c r="I65" s="48"/>
      <c r="J65" s="112" t="s">
        <v>165</v>
      </c>
      <c r="K65" s="87"/>
      <c r="L65" s="133" t="e">
        <f>SUM(#REF!)</f>
        <v>#REF!</v>
      </c>
      <c r="M65" s="44"/>
      <c r="N65" s="45"/>
      <c r="O65" s="45"/>
      <c r="P65" s="45"/>
      <c r="Q65" s="46"/>
      <c r="R65" s="98"/>
      <c r="S65" s="139"/>
      <c r="T65" s="142"/>
      <c r="U65" s="142"/>
      <c r="V65" s="142"/>
      <c r="W65" s="142"/>
      <c r="X65" s="29"/>
      <c r="Y65"/>
    </row>
    <row r="66" spans="2:25" ht="45" customHeight="1" outlineLevel="1" x14ac:dyDescent="0.25">
      <c r="B66" s="11"/>
      <c r="C66" s="167"/>
      <c r="D66" s="47"/>
      <c r="E66" s="47"/>
      <c r="F66" s="64"/>
      <c r="G66" s="48" t="s">
        <v>175</v>
      </c>
      <c r="H66" s="49">
        <v>4</v>
      </c>
      <c r="I66" s="48" t="s">
        <v>545</v>
      </c>
      <c r="J66" s="112"/>
      <c r="K66" s="87"/>
      <c r="L66" s="133" t="e">
        <f>SUM(#REF!)</f>
        <v>#REF!</v>
      </c>
      <c r="M66" s="44"/>
      <c r="N66" s="45"/>
      <c r="O66" s="45"/>
      <c r="P66" s="45"/>
      <c r="Q66" s="46"/>
      <c r="R66" s="98"/>
      <c r="S66" s="139"/>
      <c r="T66" s="142"/>
      <c r="U66" s="142"/>
      <c r="V66" s="142"/>
      <c r="W66" s="142"/>
      <c r="X66" s="29"/>
      <c r="Y66"/>
    </row>
    <row r="67" spans="2:25" ht="45" customHeight="1" outlineLevel="1" x14ac:dyDescent="0.25">
      <c r="B67" s="11"/>
      <c r="C67" s="167"/>
      <c r="D67" s="47"/>
      <c r="E67" s="47"/>
      <c r="F67" s="64"/>
      <c r="G67" s="48" t="s">
        <v>176</v>
      </c>
      <c r="H67" s="49">
        <v>8</v>
      </c>
      <c r="I67" s="48" t="s">
        <v>546</v>
      </c>
      <c r="J67" s="112" t="s">
        <v>116</v>
      </c>
      <c r="K67" s="87"/>
      <c r="L67" s="133" t="e">
        <f>SUM(#REF!)</f>
        <v>#REF!</v>
      </c>
      <c r="M67" s="44"/>
      <c r="N67" s="45"/>
      <c r="O67" s="45"/>
      <c r="P67" s="45"/>
      <c r="Q67" s="46"/>
      <c r="R67" s="98"/>
      <c r="S67" s="139"/>
      <c r="T67" s="142"/>
      <c r="U67" s="142"/>
      <c r="V67" s="142"/>
      <c r="W67" s="142"/>
      <c r="X67" s="29"/>
      <c r="Y67"/>
    </row>
    <row r="68" spans="2:25" ht="45" customHeight="1" outlineLevel="1" x14ac:dyDescent="0.25">
      <c r="B68" s="11"/>
      <c r="C68" s="167"/>
      <c r="D68" s="47"/>
      <c r="E68" s="47"/>
      <c r="F68" s="64"/>
      <c r="G68" s="48" t="s">
        <v>177</v>
      </c>
      <c r="H68" s="49">
        <v>8</v>
      </c>
      <c r="I68" s="48"/>
      <c r="J68" s="112"/>
      <c r="K68" s="87"/>
      <c r="L68" s="133" t="e">
        <f>SUM(#REF!)</f>
        <v>#REF!</v>
      </c>
      <c r="M68" s="44"/>
      <c r="N68" s="45"/>
      <c r="O68" s="45"/>
      <c r="P68" s="45"/>
      <c r="Q68" s="46"/>
      <c r="R68" s="98"/>
      <c r="S68" s="139"/>
      <c r="T68" s="142"/>
      <c r="U68" s="142"/>
      <c r="V68" s="142"/>
      <c r="W68" s="142"/>
      <c r="X68" s="29"/>
      <c r="Y68"/>
    </row>
    <row r="69" spans="2:25" ht="45" customHeight="1" outlineLevel="1" x14ac:dyDescent="0.25">
      <c r="B69" s="11"/>
      <c r="C69" s="167"/>
      <c r="D69" s="47"/>
      <c r="E69" s="47"/>
      <c r="F69" s="64"/>
      <c r="G69" s="48" t="s">
        <v>178</v>
      </c>
      <c r="H69" s="49">
        <v>6</v>
      </c>
      <c r="I69" s="48"/>
      <c r="J69" s="112" t="s">
        <v>53</v>
      </c>
      <c r="K69" s="87"/>
      <c r="L69" s="133" t="e">
        <f>SUM(#REF!)</f>
        <v>#REF!</v>
      </c>
      <c r="M69" s="44"/>
      <c r="N69" s="45"/>
      <c r="O69" s="45"/>
      <c r="P69" s="45"/>
      <c r="Q69" s="46"/>
      <c r="R69" s="98"/>
      <c r="S69" s="139"/>
      <c r="T69" s="142"/>
      <c r="U69" s="142"/>
      <c r="V69" s="142"/>
      <c r="W69" s="142"/>
      <c r="X69" s="29"/>
      <c r="Y69"/>
    </row>
    <row r="70" spans="2:25" ht="45" customHeight="1" outlineLevel="1" x14ac:dyDescent="0.25">
      <c r="B70" s="11"/>
      <c r="C70" s="167"/>
      <c r="D70" s="47"/>
      <c r="E70" s="47"/>
      <c r="F70" s="64"/>
      <c r="G70" s="48" t="s">
        <v>179</v>
      </c>
      <c r="H70" s="49">
        <v>5</v>
      </c>
      <c r="I70" s="48"/>
      <c r="J70" s="112" t="s">
        <v>180</v>
      </c>
      <c r="K70" s="87"/>
      <c r="L70" s="133" t="e">
        <f>SUM(#REF!)</f>
        <v>#REF!</v>
      </c>
      <c r="M70" s="44"/>
      <c r="N70" s="45"/>
      <c r="O70" s="45"/>
      <c r="P70" s="45"/>
      <c r="Q70" s="46"/>
      <c r="R70" s="98"/>
      <c r="S70" s="139"/>
      <c r="T70" s="142" t="s">
        <v>547</v>
      </c>
      <c r="U70" s="142" t="s">
        <v>548</v>
      </c>
      <c r="V70" s="142" t="s">
        <v>548</v>
      </c>
      <c r="W70" s="142" t="s">
        <v>548</v>
      </c>
      <c r="X70" s="29"/>
      <c r="Y70"/>
    </row>
    <row r="71" spans="2:25" ht="45" customHeight="1" outlineLevel="1" x14ac:dyDescent="0.25">
      <c r="B71" s="11"/>
      <c r="C71" s="167"/>
      <c r="D71" s="47"/>
      <c r="E71" s="47"/>
      <c r="F71" s="64"/>
      <c r="G71" s="48" t="s">
        <v>181</v>
      </c>
      <c r="H71" s="49">
        <v>4</v>
      </c>
      <c r="I71" s="48"/>
      <c r="J71" s="112"/>
      <c r="K71" s="87"/>
      <c r="L71" s="133" t="e">
        <f>SUM(#REF!)</f>
        <v>#REF!</v>
      </c>
      <c r="M71" s="44"/>
      <c r="N71" s="45"/>
      <c r="O71" s="45"/>
      <c r="P71" s="45"/>
      <c r="Q71" s="46"/>
      <c r="R71" s="98"/>
      <c r="S71" s="139"/>
      <c r="T71" s="142"/>
      <c r="U71" s="142"/>
      <c r="V71" s="142"/>
      <c r="W71" s="142"/>
      <c r="X71" s="29"/>
      <c r="Y71"/>
    </row>
    <row r="72" spans="2:25" ht="45" customHeight="1" outlineLevel="1" x14ac:dyDescent="0.25">
      <c r="B72" s="11"/>
      <c r="C72" s="167"/>
      <c r="D72" s="47"/>
      <c r="E72" s="47"/>
      <c r="F72" s="64"/>
      <c r="G72" s="48" t="s">
        <v>182</v>
      </c>
      <c r="H72" s="49">
        <v>6</v>
      </c>
      <c r="I72" s="48" t="s">
        <v>183</v>
      </c>
      <c r="J72" s="112" t="s">
        <v>184</v>
      </c>
      <c r="K72" s="87"/>
      <c r="L72" s="133" t="e">
        <f>SUM(#REF!)</f>
        <v>#REF!</v>
      </c>
      <c r="M72" s="44"/>
      <c r="N72" s="45"/>
      <c r="O72" s="45"/>
      <c r="P72" s="45"/>
      <c r="Q72" s="46"/>
      <c r="R72" s="98"/>
      <c r="S72" s="139"/>
      <c r="T72" s="142"/>
      <c r="U72" s="142"/>
      <c r="V72" s="142"/>
      <c r="W72" s="142"/>
      <c r="X72" s="29"/>
      <c r="Y72"/>
    </row>
    <row r="73" spans="2:25" ht="45" customHeight="1" outlineLevel="1" x14ac:dyDescent="0.25">
      <c r="B73" s="11"/>
      <c r="C73" s="167"/>
      <c r="D73" s="47"/>
      <c r="E73" s="47"/>
      <c r="F73" s="64"/>
      <c r="G73" s="48" t="s">
        <v>185</v>
      </c>
      <c r="H73" s="49">
        <v>3</v>
      </c>
      <c r="I73" s="48" t="s">
        <v>183</v>
      </c>
      <c r="J73" s="112" t="s">
        <v>186</v>
      </c>
      <c r="K73" s="87"/>
      <c r="L73" s="133" t="e">
        <f>SUM(#REF!)</f>
        <v>#REF!</v>
      </c>
      <c r="M73" s="44"/>
      <c r="N73" s="45"/>
      <c r="O73" s="45"/>
      <c r="P73" s="45"/>
      <c r="Q73" s="46"/>
      <c r="R73" s="98"/>
      <c r="S73" s="139"/>
      <c r="T73" s="142"/>
      <c r="U73" s="142"/>
      <c r="V73" s="142"/>
      <c r="W73" s="142"/>
      <c r="X73" s="29"/>
      <c r="Y73"/>
    </row>
    <row r="74" spans="2:25" ht="45" customHeight="1" outlineLevel="1" x14ac:dyDescent="0.25">
      <c r="B74" s="11"/>
      <c r="C74" s="167"/>
      <c r="D74" s="47"/>
      <c r="E74" s="47"/>
      <c r="F74" s="64"/>
      <c r="G74" s="48" t="s">
        <v>187</v>
      </c>
      <c r="H74" s="49">
        <v>4</v>
      </c>
      <c r="I74" s="48"/>
      <c r="J74" s="112" t="s">
        <v>188</v>
      </c>
      <c r="K74" s="87"/>
      <c r="L74" s="133" t="e">
        <f>SUM(#REF!)</f>
        <v>#REF!</v>
      </c>
      <c r="M74" s="44"/>
      <c r="N74" s="45"/>
      <c r="O74" s="45"/>
      <c r="P74" s="45"/>
      <c r="Q74" s="46"/>
      <c r="R74" s="98"/>
      <c r="S74" s="139"/>
      <c r="T74" s="142"/>
      <c r="U74" s="142"/>
      <c r="V74" s="142"/>
      <c r="W74" s="142"/>
      <c r="X74" s="29"/>
      <c r="Y74"/>
    </row>
    <row r="75" spans="2:25" ht="45" customHeight="1" outlineLevel="1" x14ac:dyDescent="0.25">
      <c r="B75" s="11"/>
      <c r="C75" s="167"/>
      <c r="D75" s="65"/>
      <c r="E75" s="65"/>
      <c r="F75" s="66"/>
      <c r="G75" s="67" t="s">
        <v>189</v>
      </c>
      <c r="H75" s="49">
        <v>8</v>
      </c>
      <c r="I75" s="67" t="s">
        <v>549</v>
      </c>
      <c r="J75" s="115" t="s">
        <v>95</v>
      </c>
      <c r="K75" s="92"/>
      <c r="L75" s="134" t="e">
        <f>SUM(#REF!)</f>
        <v>#REF!</v>
      </c>
      <c r="M75" s="51"/>
      <c r="N75" s="52"/>
      <c r="O75" s="52"/>
      <c r="P75" s="52"/>
      <c r="Q75" s="83"/>
      <c r="R75" s="98"/>
      <c r="S75" s="140"/>
      <c r="T75" s="141"/>
      <c r="U75" s="141"/>
      <c r="V75" s="141"/>
      <c r="W75" s="141"/>
      <c r="X75" s="29"/>
      <c r="Y75"/>
    </row>
    <row r="76" spans="2:25" ht="60" customHeight="1" x14ac:dyDescent="0.25">
      <c r="B76" s="11"/>
      <c r="C76" s="167"/>
      <c r="D76" s="183" t="s">
        <v>190</v>
      </c>
      <c r="E76" s="183"/>
      <c r="F76" s="184" t="s">
        <v>191</v>
      </c>
      <c r="G76" s="185" t="s">
        <v>192</v>
      </c>
      <c r="H76" s="151">
        <f>AVERAGE(H77:H78)</f>
        <v>4</v>
      </c>
      <c r="I76" s="137" t="str">
        <f>(IF(I77="","",I77&amp;CHAR(10))&amp;(IF(I78="","",I78)))</f>
        <v/>
      </c>
      <c r="J76" s="186" t="s">
        <v>193</v>
      </c>
      <c r="K76" s="187" t="s">
        <v>190</v>
      </c>
      <c r="L76" s="182" t="e">
        <f>AVERAGE(L77:L78)</f>
        <v>#REF!</v>
      </c>
      <c r="M76" s="152"/>
      <c r="N76" s="153"/>
      <c r="O76" s="153"/>
      <c r="P76" s="153"/>
      <c r="Q76" s="154"/>
      <c r="R76" s="98"/>
      <c r="S76" s="137" t="str">
        <f>(IF(S77="","",S77&amp;CHAR(10))&amp;(IF(S78="","",S78)))</f>
        <v/>
      </c>
      <c r="T76" s="144" t="str">
        <f>(IF(T77="","",T77&amp;CHAR(10))&amp;(IF(T78="","",T78)))</f>
        <v/>
      </c>
      <c r="U76" s="144" t="str">
        <f>(IF(U77="","",U77&amp;CHAR(10))&amp;(IF(U78="","",U78)))</f>
        <v/>
      </c>
      <c r="V76" s="144" t="str">
        <f>(IF(V77="","",V77&amp;CHAR(10))&amp;(IF(V78="","",V78)))</f>
        <v/>
      </c>
      <c r="W76" s="144" t="str">
        <f>(IF(W77="","",W77&amp;CHAR(10))&amp;(IF(W78="","",W78)))</f>
        <v/>
      </c>
      <c r="X76" s="29"/>
      <c r="Y76"/>
    </row>
    <row r="77" spans="2:25" ht="45" customHeight="1" outlineLevel="1" x14ac:dyDescent="0.25">
      <c r="B77" s="11"/>
      <c r="C77" s="167"/>
      <c r="D77" s="47"/>
      <c r="E77" s="47"/>
      <c r="F77" s="64"/>
      <c r="G77" s="74" t="s">
        <v>194</v>
      </c>
      <c r="H77" s="49">
        <v>2</v>
      </c>
      <c r="I77" s="74"/>
      <c r="J77" s="112"/>
      <c r="K77" s="87"/>
      <c r="L77" s="133" t="e">
        <f>SUM(#REF!)</f>
        <v>#REF!</v>
      </c>
      <c r="M77" s="70"/>
      <c r="N77" s="69"/>
      <c r="O77" s="69"/>
      <c r="P77" s="69"/>
      <c r="Q77" s="82"/>
      <c r="R77" s="98"/>
      <c r="S77" s="139"/>
      <c r="T77" s="142"/>
      <c r="U77" s="142"/>
      <c r="V77" s="142"/>
      <c r="W77" s="142"/>
      <c r="X77" s="29"/>
      <c r="Y77"/>
    </row>
    <row r="78" spans="2:25" ht="45" customHeight="1" outlineLevel="1" x14ac:dyDescent="0.25">
      <c r="B78" s="11"/>
      <c r="C78" s="167"/>
      <c r="D78" s="65"/>
      <c r="E78" s="65"/>
      <c r="F78" s="66"/>
      <c r="G78" s="75" t="s">
        <v>195</v>
      </c>
      <c r="H78" s="49">
        <v>6</v>
      </c>
      <c r="I78" s="75"/>
      <c r="J78" s="115" t="s">
        <v>193</v>
      </c>
      <c r="K78" s="92"/>
      <c r="L78" s="134" t="e">
        <f>SUM(#REF!)</f>
        <v>#REF!</v>
      </c>
      <c r="M78" s="72"/>
      <c r="N78" s="73"/>
      <c r="O78" s="73"/>
      <c r="P78" s="73"/>
      <c r="Q78" s="84"/>
      <c r="R78" s="98"/>
      <c r="S78" s="140"/>
      <c r="T78" s="141"/>
      <c r="U78" s="141"/>
      <c r="V78" s="141"/>
      <c r="W78" s="141"/>
      <c r="X78" s="29"/>
      <c r="Y78"/>
    </row>
    <row r="79" spans="2:25" ht="60" customHeight="1" x14ac:dyDescent="0.25">
      <c r="B79" s="11"/>
      <c r="C79" s="167"/>
      <c r="D79" s="183" t="s">
        <v>196</v>
      </c>
      <c r="E79" s="183"/>
      <c r="F79" s="184" t="s">
        <v>197</v>
      </c>
      <c r="G79" s="185" t="s">
        <v>198</v>
      </c>
      <c r="H79" s="151">
        <f>AVERAGE(H80:H84)</f>
        <v>6.8</v>
      </c>
      <c r="I79" s="266" t="str">
        <f>(IF(I80="","",I80&amp;CHAR(10))&amp;(IF(I81="","",I81&amp;CHAR(10))&amp;IF(I83="","",I83&amp;CHAR(10))&amp;IF(I84="","",I84)))</f>
        <v xml:space="preserve">Log Management, SIEM
</v>
      </c>
      <c r="J79" s="186" t="s">
        <v>199</v>
      </c>
      <c r="K79" s="187" t="s">
        <v>200</v>
      </c>
      <c r="L79" s="182" t="e">
        <f>AVERAGE(L80:L84)</f>
        <v>#REF!</v>
      </c>
      <c r="M79" s="155"/>
      <c r="N79" s="156"/>
      <c r="O79" s="156"/>
      <c r="P79" s="156"/>
      <c r="Q79" s="157"/>
      <c r="R79" s="98"/>
      <c r="S79" s="137" t="str">
        <f>(IF(S80="","",S80&amp;CHAR(10))&amp;(IF(S81="","",S81&amp;CHAR(10))&amp;IF(S83="","",S83&amp;CHAR(10))&amp;IF(S84="","",S84)))</f>
        <v/>
      </c>
      <c r="T79" s="144" t="str">
        <f>(IF(T80="","",T80&amp;CHAR(10))&amp;(IF(T81="","",T81&amp;CHAR(10))&amp;IF(T83="","",T83&amp;CHAR(10))&amp;IF(T84="","",T84)))</f>
        <v xml:space="preserve">SIEM management/ rules
SIEM Tuning
</v>
      </c>
      <c r="U79" s="144" t="str">
        <f>(IF(U80="","",U80&amp;CHAR(10))&amp;(IF(U81="","",U81&amp;CHAR(10))&amp;IF(U83="","",U83&amp;CHAR(10))&amp;IF(U84="","",U84)))</f>
        <v xml:space="preserve">SIEM Tuning
</v>
      </c>
      <c r="V79" s="144" t="str">
        <f>(IF(V80="","",V80&amp;CHAR(10))&amp;(IF(V81="","",V81&amp;CHAR(10))&amp;IF(V83="","",V83&amp;CHAR(10))&amp;IF(V84="","",V84)))</f>
        <v xml:space="preserve">SIEM Tuning
</v>
      </c>
      <c r="W79" s="144" t="str">
        <f>(IF(W80="","",W80&amp;CHAR(10))&amp;(IF(W81="","",W81&amp;CHAR(10))&amp;IF(W83="","",W83&amp;CHAR(10))&amp;IF(W84="","",W84)))</f>
        <v xml:space="preserve">SIEM Tuning
</v>
      </c>
      <c r="X79" s="29"/>
      <c r="Y79"/>
    </row>
    <row r="80" spans="2:25" ht="45" customHeight="1" outlineLevel="1" x14ac:dyDescent="0.25">
      <c r="B80" s="11"/>
      <c r="C80" s="167"/>
      <c r="D80" s="47"/>
      <c r="E80" s="47"/>
      <c r="F80" s="64"/>
      <c r="G80" s="48" t="s">
        <v>201</v>
      </c>
      <c r="H80" s="49">
        <v>7</v>
      </c>
      <c r="I80" s="48" t="s">
        <v>552</v>
      </c>
      <c r="J80" s="112" t="s">
        <v>202</v>
      </c>
      <c r="K80" s="87"/>
      <c r="L80" s="133" t="e">
        <f>SUM(#REF!)</f>
        <v>#REF!</v>
      </c>
      <c r="M80" s="44"/>
      <c r="N80" s="45"/>
      <c r="O80" s="45"/>
      <c r="P80" s="45"/>
      <c r="Q80" s="46"/>
      <c r="R80" s="98"/>
      <c r="S80" s="139"/>
      <c r="T80" s="142" t="s">
        <v>553</v>
      </c>
      <c r="U80" s="142" t="s">
        <v>554</v>
      </c>
      <c r="V80" s="142" t="s">
        <v>554</v>
      </c>
      <c r="W80" s="142" t="s">
        <v>554</v>
      </c>
      <c r="X80" s="29"/>
      <c r="Y80"/>
    </row>
    <row r="81" spans="2:25" ht="45" customHeight="1" outlineLevel="1" x14ac:dyDescent="0.25">
      <c r="B81" s="11"/>
      <c r="C81" s="167"/>
      <c r="D81" s="47"/>
      <c r="E81" s="47"/>
      <c r="F81" s="64"/>
      <c r="G81" s="48" t="s">
        <v>203</v>
      </c>
      <c r="H81" s="49">
        <v>3</v>
      </c>
      <c r="I81" s="48"/>
      <c r="J81" s="112" t="s">
        <v>204</v>
      </c>
      <c r="K81" s="87"/>
      <c r="L81" s="133" t="e">
        <f>SUM(#REF!)</f>
        <v>#REF!</v>
      </c>
      <c r="M81" s="44"/>
      <c r="N81" s="45"/>
      <c r="O81" s="45"/>
      <c r="P81" s="45"/>
      <c r="Q81" s="46"/>
      <c r="R81" s="98"/>
      <c r="S81" s="139"/>
      <c r="T81" s="142"/>
      <c r="U81" s="142"/>
      <c r="V81" s="142"/>
      <c r="W81" s="142"/>
      <c r="X81" s="29"/>
      <c r="Y81"/>
    </row>
    <row r="82" spans="2:25" ht="45" customHeight="1" outlineLevel="1" x14ac:dyDescent="0.25">
      <c r="B82" s="11"/>
      <c r="C82" s="167"/>
      <c r="D82" s="47"/>
      <c r="E82" s="47"/>
      <c r="F82" s="64"/>
      <c r="G82" s="48" t="s">
        <v>205</v>
      </c>
      <c r="H82" s="49">
        <v>8</v>
      </c>
      <c r="I82" s="48" t="s">
        <v>556</v>
      </c>
      <c r="J82" s="112" t="s">
        <v>206</v>
      </c>
      <c r="K82" s="87"/>
      <c r="L82" s="133" t="e">
        <f>SUM(#REF!)</f>
        <v>#REF!</v>
      </c>
      <c r="M82" s="44"/>
      <c r="N82" s="45"/>
      <c r="O82" s="45"/>
      <c r="P82" s="45"/>
      <c r="Q82" s="46"/>
      <c r="R82" s="98"/>
      <c r="S82" s="139"/>
      <c r="T82" s="142"/>
      <c r="U82" s="142"/>
      <c r="V82" s="142"/>
      <c r="W82" s="142"/>
      <c r="X82" s="29"/>
      <c r="Y82"/>
    </row>
    <row r="83" spans="2:25" ht="45" customHeight="1" outlineLevel="1" x14ac:dyDescent="0.25">
      <c r="B83" s="11"/>
      <c r="C83" s="167"/>
      <c r="D83" s="47"/>
      <c r="E83" s="47"/>
      <c r="F83" s="64"/>
      <c r="G83" s="48" t="s">
        <v>207</v>
      </c>
      <c r="H83" s="49">
        <v>8</v>
      </c>
      <c r="I83" s="48"/>
      <c r="J83" s="115"/>
      <c r="K83" s="87"/>
      <c r="L83" s="133" t="e">
        <f>SUM(#REF!)</f>
        <v>#REF!</v>
      </c>
      <c r="M83" s="44"/>
      <c r="N83" s="45"/>
      <c r="O83" s="45"/>
      <c r="P83" s="45"/>
      <c r="Q83" s="46"/>
      <c r="R83" s="98"/>
      <c r="S83" s="139"/>
      <c r="T83" s="142"/>
      <c r="U83" s="142"/>
      <c r="V83" s="142"/>
      <c r="W83" s="142"/>
      <c r="X83" s="29"/>
      <c r="Y83"/>
    </row>
    <row r="84" spans="2:25" ht="45" customHeight="1" outlineLevel="1" x14ac:dyDescent="0.25">
      <c r="B84" s="11"/>
      <c r="C84" s="169"/>
      <c r="D84" s="65"/>
      <c r="E84" s="65"/>
      <c r="F84" s="66"/>
      <c r="G84" s="67" t="s">
        <v>208</v>
      </c>
      <c r="H84" s="49">
        <v>8</v>
      </c>
      <c r="I84" s="67"/>
      <c r="J84" s="298" t="s">
        <v>116</v>
      </c>
      <c r="K84" s="92"/>
      <c r="L84" s="133" t="e">
        <f>SUM(#REF!)</f>
        <v>#REF!</v>
      </c>
      <c r="M84" s="44"/>
      <c r="N84" s="45"/>
      <c r="O84" s="45"/>
      <c r="P84" s="45"/>
      <c r="Q84" s="46"/>
      <c r="R84" s="98"/>
      <c r="S84" s="140"/>
      <c r="T84" s="141"/>
      <c r="U84" s="141"/>
      <c r="V84" s="141"/>
      <c r="W84" s="141"/>
      <c r="X84" s="29"/>
      <c r="Y84"/>
    </row>
    <row r="85" spans="2:25" ht="60" customHeight="1" x14ac:dyDescent="0.25">
      <c r="B85" s="11"/>
      <c r="C85" s="166"/>
      <c r="D85" s="171" t="s">
        <v>209</v>
      </c>
      <c r="E85" s="172"/>
      <c r="F85" s="173" t="s">
        <v>210</v>
      </c>
      <c r="G85" s="174" t="s">
        <v>211</v>
      </c>
      <c r="H85" s="151">
        <f>AVERAGE(H86:H90)</f>
        <v>5.8</v>
      </c>
      <c r="I85" s="150" t="str">
        <f>(IF(I86="","",I86&amp;CHAR(10))&amp;(IF(I87="","",I87&amp;CHAR(10))&amp;IF(I88="","",I88&amp;CHAR(10))&amp;IF(I89="","",I89&amp;CHAR(10))&amp;IF(I90="","",I90)))</f>
        <v>(Vulnerability Management), (Network Analytics)
'Log Management, SIEM
'Log Management, SIEM
JSA, (GrayLog)</v>
      </c>
      <c r="J85" s="175" t="s">
        <v>212</v>
      </c>
      <c r="K85" s="179" t="s">
        <v>213</v>
      </c>
      <c r="L85" s="182" t="e">
        <f>AVERAGE(L86:L90)</f>
        <v>#REF!</v>
      </c>
      <c r="M85" s="158"/>
      <c r="N85" s="159"/>
      <c r="O85" s="159"/>
      <c r="P85" s="159"/>
      <c r="Q85" s="162"/>
      <c r="R85" s="98"/>
      <c r="S85" s="150" t="str">
        <f>(IF(S86="","",S86&amp;CHAR(10))&amp;(IF(S87="","",S87&amp;CHAR(10))&amp;IF(S88="","",S88&amp;CHAR(10))&amp;IF(S89="","",S89&amp;CHAR(10))&amp;IF(S90="","",S90)))</f>
        <v/>
      </c>
      <c r="T85" s="144" t="str">
        <f>(IF(T86="","",T86&amp;CHAR(10))&amp;(IF(T87="","",T87&amp;CHAR(10))&amp;IF(T88="","",T88&amp;CHAR(10))&amp;IF(T89="","",T89&amp;CHAR(10))&amp;IF(T90="","",T90)))</f>
        <v>Network Analytics
SIEM Tuning
SIEM Tuning
SIEM Tuning</v>
      </c>
      <c r="U85" s="144" t="str">
        <f>(IF(U86="","",U86&amp;CHAR(10))&amp;(IF(U87="","",U87&amp;CHAR(10))&amp;IF(U88="","",U88&amp;CHAR(10))&amp;IF(U89="","",U89&amp;CHAR(10))&amp;IF(U90="","",U90)))</f>
        <v/>
      </c>
      <c r="V85" s="144" t="str">
        <f>(IF(V86="","",V86&amp;CHAR(10))&amp;(IF(V87="","",V87&amp;CHAR(10))&amp;IF(V88="","",V88&amp;CHAR(10))&amp;IF(V89="","",V89&amp;CHAR(10))&amp;IF(V90="","",V90)))</f>
        <v/>
      </c>
      <c r="W85" s="144" t="str">
        <f>(IF(W86="","",W86&amp;CHAR(10))&amp;(IF(W87="","",W87&amp;CHAR(10))&amp;IF(W88="","",W88&amp;CHAR(10))&amp;IF(W89="","",W89&amp;CHAR(10))&amp;IF(W90="","",W90)))</f>
        <v/>
      </c>
      <c r="X85" s="29"/>
      <c r="Y85"/>
    </row>
    <row r="86" spans="2:25" ht="45" customHeight="1" outlineLevel="1" x14ac:dyDescent="0.25">
      <c r="B86" s="11"/>
      <c r="C86" s="167"/>
      <c r="D86" s="56"/>
      <c r="E86" s="47"/>
      <c r="F86" s="64"/>
      <c r="G86" s="48" t="s">
        <v>214</v>
      </c>
      <c r="H86" s="49">
        <v>3</v>
      </c>
      <c r="I86" s="48" t="s">
        <v>558</v>
      </c>
      <c r="J86" s="112" t="s">
        <v>53</v>
      </c>
      <c r="K86" s="87"/>
      <c r="L86" s="133" t="e">
        <f>SUM(#REF!)</f>
        <v>#REF!</v>
      </c>
      <c r="M86" s="50"/>
      <c r="N86" s="57"/>
      <c r="O86" s="57"/>
      <c r="P86" s="57"/>
      <c r="Q86" s="80"/>
      <c r="R86" s="98"/>
      <c r="S86" s="139"/>
      <c r="T86" s="142" t="s">
        <v>559</v>
      </c>
      <c r="U86" s="142"/>
      <c r="V86" s="142"/>
      <c r="W86" s="142"/>
      <c r="X86" s="29"/>
      <c r="Y86"/>
    </row>
    <row r="87" spans="2:25" ht="45" customHeight="1" outlineLevel="1" x14ac:dyDescent="0.25">
      <c r="B87" s="11"/>
      <c r="C87" s="167"/>
      <c r="D87" s="56"/>
      <c r="E87" s="47"/>
      <c r="F87" s="64"/>
      <c r="G87" s="48" t="s">
        <v>215</v>
      </c>
      <c r="H87" s="49">
        <v>6</v>
      </c>
      <c r="I87" s="48"/>
      <c r="J87" s="112" t="s">
        <v>202</v>
      </c>
      <c r="K87" s="87"/>
      <c r="L87" s="133" t="e">
        <f>SUM(#REF!)</f>
        <v>#REF!</v>
      </c>
      <c r="M87" s="50"/>
      <c r="N87" s="57"/>
      <c r="O87" s="57"/>
      <c r="P87" s="57"/>
      <c r="Q87" s="80"/>
      <c r="R87" s="98"/>
      <c r="S87" s="139"/>
      <c r="T87" s="142"/>
      <c r="U87" s="142"/>
      <c r="V87" s="142"/>
      <c r="W87" s="142"/>
      <c r="X87" s="29"/>
      <c r="Y87"/>
    </row>
    <row r="88" spans="2:25" ht="45" customHeight="1" outlineLevel="1" x14ac:dyDescent="0.25">
      <c r="B88" s="11"/>
      <c r="C88" s="167"/>
      <c r="D88" s="56"/>
      <c r="E88" s="47"/>
      <c r="F88" s="64"/>
      <c r="G88" s="48" t="s">
        <v>216</v>
      </c>
      <c r="H88" s="49">
        <v>7</v>
      </c>
      <c r="I88" s="48" t="s">
        <v>560</v>
      </c>
      <c r="J88" s="112" t="s">
        <v>202</v>
      </c>
      <c r="K88" s="87"/>
      <c r="L88" s="133" t="e">
        <f>SUM(#REF!)</f>
        <v>#REF!</v>
      </c>
      <c r="M88" s="50"/>
      <c r="N88" s="57"/>
      <c r="O88" s="57"/>
      <c r="P88" s="57"/>
      <c r="Q88" s="80"/>
      <c r="R88" s="98"/>
      <c r="S88" s="139"/>
      <c r="T88" s="142" t="s">
        <v>554</v>
      </c>
      <c r="U88" s="142"/>
      <c r="V88" s="142"/>
      <c r="W88" s="142"/>
      <c r="X88" s="29"/>
      <c r="Y88"/>
    </row>
    <row r="89" spans="2:25" ht="45" customHeight="1" outlineLevel="1" x14ac:dyDescent="0.25">
      <c r="B89" s="11"/>
      <c r="C89" s="167"/>
      <c r="D89" s="56"/>
      <c r="E89" s="47"/>
      <c r="F89" s="64"/>
      <c r="G89" s="48" t="s">
        <v>217</v>
      </c>
      <c r="H89" s="49">
        <v>8</v>
      </c>
      <c r="I89" s="48" t="s">
        <v>560</v>
      </c>
      <c r="J89" s="112"/>
      <c r="K89" s="87"/>
      <c r="L89" s="133" t="e">
        <f>SUM(#REF!)</f>
        <v>#REF!</v>
      </c>
      <c r="M89" s="50"/>
      <c r="N89" s="57"/>
      <c r="O89" s="57"/>
      <c r="P89" s="57"/>
      <c r="Q89" s="80"/>
      <c r="R89" s="98"/>
      <c r="S89" s="139"/>
      <c r="T89" s="142" t="s">
        <v>554</v>
      </c>
      <c r="U89" s="142"/>
      <c r="V89" s="142"/>
      <c r="W89" s="142"/>
      <c r="X89" s="29"/>
      <c r="Y89"/>
    </row>
    <row r="90" spans="2:25" ht="45" customHeight="1" outlineLevel="1" x14ac:dyDescent="0.25">
      <c r="B90" s="11"/>
      <c r="C90" s="167"/>
      <c r="D90" s="33"/>
      <c r="E90" s="38"/>
      <c r="F90" s="40"/>
      <c r="G90" s="31" t="s">
        <v>218</v>
      </c>
      <c r="H90" s="49">
        <v>5</v>
      </c>
      <c r="I90" s="31" t="s">
        <v>561</v>
      </c>
      <c r="J90" s="113" t="s">
        <v>193</v>
      </c>
      <c r="K90" s="39"/>
      <c r="L90" s="134" t="e">
        <f>SUM(#REF!)</f>
        <v>#REF!</v>
      </c>
      <c r="M90" s="62"/>
      <c r="N90" s="63"/>
      <c r="O90" s="63"/>
      <c r="P90" s="63"/>
      <c r="Q90" s="81"/>
      <c r="R90" s="98"/>
      <c r="S90" s="140"/>
      <c r="T90" s="141" t="s">
        <v>554</v>
      </c>
      <c r="U90" s="141"/>
      <c r="V90" s="141"/>
      <c r="W90" s="141"/>
      <c r="X90" s="29"/>
      <c r="Y90"/>
    </row>
    <row r="91" spans="2:25" ht="60" customHeight="1" x14ac:dyDescent="0.25">
      <c r="B91" s="11"/>
      <c r="C91" s="168"/>
      <c r="D91" s="183" t="s">
        <v>200</v>
      </c>
      <c r="E91" s="183"/>
      <c r="F91" s="184" t="s">
        <v>219</v>
      </c>
      <c r="G91" s="185" t="s">
        <v>220</v>
      </c>
      <c r="H91" s="151">
        <f>AVERAGE(H92:H99)</f>
        <v>5.75</v>
      </c>
      <c r="I91" s="137" t="str">
        <f>(IF(I92="","",I92&amp;CHAR(10))&amp;(IF(I93="","",I93&amp;CHAR(10))&amp;IF(I94="","",I94&amp;CHAR(10))&amp;IF(I95="","",I95&amp;CHAR(10))&amp;IF(I96="","",I96&amp;CHAR(10))&amp;IF(I97="","",I97&amp;CHAR(10))&amp;IF(I98="","",I98&amp;CHAR(10))&amp;IF(I99="","",I99)))</f>
        <v>'(Vulnerability Management), (Network Analytics)
(Network Analytics)
Malware Protection
(CASB)
Vulnerability Management</v>
      </c>
      <c r="J91" s="186" t="s">
        <v>221</v>
      </c>
      <c r="K91" s="187"/>
      <c r="L91" s="182" t="e">
        <f>AVERAGE(L92:L99)</f>
        <v>#REF!</v>
      </c>
      <c r="M91" s="152"/>
      <c r="N91" s="153"/>
      <c r="O91" s="153"/>
      <c r="P91" s="153"/>
      <c r="Q91" s="154"/>
      <c r="R91" s="98"/>
      <c r="S91" s="137" t="str">
        <f>(IF(S92="","",S92&amp;CHAR(10))&amp;(IF(S93="","",S93&amp;CHAR(10))&amp;IF(S94="","",S94&amp;CHAR(10))&amp;IF(S95="","",S95&amp;CHAR(10))&amp;IF(S96="","",S96&amp;CHAR(10))&amp;IF(S97="","",S97&amp;CHAR(10))&amp;IF(S98="","",S98&amp;CHAR(10))&amp;IF(S99="","",S99)))</f>
        <v>Passive Scanner Pilot
Vulnerability Management Expansion</v>
      </c>
      <c r="T91" s="144" t="str">
        <f>(IF(T92="","",T92&amp;CHAR(10))&amp;(IF(T93="","",T93&amp;CHAR(10))&amp;IF(T94="","",T94&amp;CHAR(10))&amp;IF(T95="","",T95&amp;CHAR(10))&amp;IF(T96="","",T96&amp;CHAR(10))&amp;IF(T97="","",T97&amp;CHAR(10))&amp;IF(T98="","",T98&amp;CHAR(10))&amp;IF(T99="","",T99)))</f>
        <v xml:space="preserve">PVS
</v>
      </c>
      <c r="U91" s="144" t="str">
        <f>(IF(U92="","",U92&amp;CHAR(10))&amp;(IF(U93="","",U93&amp;CHAR(10))&amp;IF(U94="","",U94&amp;CHAR(10))&amp;IF(U95="","",U95&amp;CHAR(10))&amp;IF(U96="","",U96&amp;CHAR(10))&amp;IF(U97="","",U97&amp;CHAR(10))&amp;IF(U98="","",U98&amp;CHAR(10))&amp;IF(U99="","",U99)))</f>
        <v/>
      </c>
      <c r="V91" s="144" t="str">
        <f>(IF(V92="","",V92&amp;CHAR(10))&amp;(IF(V93="","",V93&amp;CHAR(10))&amp;IF(V94="","",V94&amp;CHAR(10))&amp;IF(V95="","",V95&amp;CHAR(10))&amp;IF(V96="","",V96&amp;CHAR(10))&amp;IF(V97="","",V97&amp;CHAR(10))&amp;IF(V98="","",V98&amp;CHAR(10))&amp;IF(V99="","",V99)))</f>
        <v/>
      </c>
      <c r="W91" s="144" t="str">
        <f>(IF(W92="","",W92&amp;CHAR(10))&amp;(IF(W93="","",W93&amp;CHAR(10))&amp;IF(W94="","",W94&amp;CHAR(10))&amp;IF(W95="","",W95&amp;CHAR(10))&amp;IF(W96="","",W96&amp;CHAR(10))&amp;IF(W97="","",W97&amp;CHAR(10))&amp;IF(W98="","",W98&amp;CHAR(10))&amp;IF(W99="","",W99)))</f>
        <v/>
      </c>
      <c r="X91" s="29"/>
      <c r="Y91"/>
    </row>
    <row r="92" spans="2:25" ht="45" customHeight="1" outlineLevel="1" x14ac:dyDescent="0.25">
      <c r="B92" s="11"/>
      <c r="C92" s="167"/>
      <c r="D92" s="47"/>
      <c r="E92" s="47"/>
      <c r="F92" s="64"/>
      <c r="G92" s="48" t="s">
        <v>222</v>
      </c>
      <c r="H92" s="49">
        <v>6</v>
      </c>
      <c r="I92" s="48" t="s">
        <v>562</v>
      </c>
      <c r="J92" s="112" t="s">
        <v>223</v>
      </c>
      <c r="K92" s="87"/>
      <c r="L92" s="133" t="e">
        <f>SUM(#REF!)</f>
        <v>#REF!</v>
      </c>
      <c r="M92" s="44"/>
      <c r="N92" s="45"/>
      <c r="O92" s="45"/>
      <c r="P92" s="45"/>
      <c r="Q92" s="46"/>
      <c r="R92" s="98"/>
      <c r="S92" s="139" t="s">
        <v>563</v>
      </c>
      <c r="T92" s="142" t="s">
        <v>564</v>
      </c>
      <c r="U92" s="142"/>
      <c r="V92" s="142"/>
      <c r="W92" s="142"/>
      <c r="X92" s="29"/>
      <c r="Y92"/>
    </row>
    <row r="93" spans="2:25" ht="45" customHeight="1" outlineLevel="1" x14ac:dyDescent="0.25">
      <c r="B93" s="11"/>
      <c r="C93" s="167"/>
      <c r="D93" s="47"/>
      <c r="E93" s="47"/>
      <c r="F93" s="64"/>
      <c r="G93" s="48" t="s">
        <v>224</v>
      </c>
      <c r="H93" s="49">
        <v>4</v>
      </c>
      <c r="I93" s="48"/>
      <c r="J93" s="112"/>
      <c r="K93" s="87"/>
      <c r="L93" s="133" t="e">
        <f>SUM(#REF!)</f>
        <v>#REF!</v>
      </c>
      <c r="M93" s="44"/>
      <c r="N93" s="45"/>
      <c r="O93" s="45"/>
      <c r="P93" s="45"/>
      <c r="Q93" s="46"/>
      <c r="R93" s="98"/>
      <c r="S93" s="139"/>
      <c r="T93" s="142"/>
      <c r="U93" s="142"/>
      <c r="V93" s="142"/>
      <c r="W93" s="142"/>
      <c r="X93" s="29"/>
      <c r="Y93"/>
    </row>
    <row r="94" spans="2:25" ht="45" customHeight="1" outlineLevel="1" x14ac:dyDescent="0.25">
      <c r="B94" s="11"/>
      <c r="C94" s="167"/>
      <c r="D94" s="47"/>
      <c r="E94" s="47"/>
      <c r="F94" s="64"/>
      <c r="G94" s="48" t="s">
        <v>225</v>
      </c>
      <c r="H94" s="49">
        <v>5</v>
      </c>
      <c r="I94" s="48" t="s">
        <v>565</v>
      </c>
      <c r="J94" s="112"/>
      <c r="K94" s="87"/>
      <c r="L94" s="133" t="e">
        <f>SUM(#REF!)</f>
        <v>#REF!</v>
      </c>
      <c r="M94" s="44"/>
      <c r="N94" s="45"/>
      <c r="O94" s="45"/>
      <c r="P94" s="45"/>
      <c r="Q94" s="46"/>
      <c r="R94" s="98"/>
      <c r="S94" s="139"/>
      <c r="T94" s="142"/>
      <c r="U94" s="142"/>
      <c r="V94" s="142"/>
      <c r="W94" s="142"/>
      <c r="X94" s="29"/>
      <c r="Y94"/>
    </row>
    <row r="95" spans="2:25" ht="45" customHeight="1" outlineLevel="1" x14ac:dyDescent="0.25">
      <c r="B95" s="11"/>
      <c r="C95" s="167"/>
      <c r="D95" s="47"/>
      <c r="E95" s="47"/>
      <c r="F95" s="64"/>
      <c r="G95" s="48" t="s">
        <v>226</v>
      </c>
      <c r="H95" s="49">
        <v>8</v>
      </c>
      <c r="I95" s="48" t="s">
        <v>566</v>
      </c>
      <c r="J95" s="112" t="s">
        <v>227</v>
      </c>
      <c r="K95" s="87"/>
      <c r="L95" s="133" t="e">
        <f>SUM(#REF!)</f>
        <v>#REF!</v>
      </c>
      <c r="M95" s="44"/>
      <c r="N95" s="45"/>
      <c r="O95" s="45"/>
      <c r="P95" s="45"/>
      <c r="Q95" s="46"/>
      <c r="R95" s="98"/>
      <c r="S95" s="139"/>
      <c r="T95" s="142"/>
      <c r="U95" s="142"/>
      <c r="V95" s="142"/>
      <c r="W95" s="142"/>
      <c r="X95" s="29"/>
      <c r="Y95"/>
    </row>
    <row r="96" spans="2:25" ht="45" customHeight="1" outlineLevel="1" x14ac:dyDescent="0.25">
      <c r="B96" s="11"/>
      <c r="C96" s="167"/>
      <c r="D96" s="47"/>
      <c r="E96" s="47"/>
      <c r="F96" s="64"/>
      <c r="G96" s="48" t="s">
        <v>228</v>
      </c>
      <c r="H96" s="49">
        <v>6</v>
      </c>
      <c r="I96" s="48"/>
      <c r="J96" s="112"/>
      <c r="K96" s="87"/>
      <c r="L96" s="133" t="e">
        <f>SUM(#REF!)</f>
        <v>#REF!</v>
      </c>
      <c r="M96" s="44"/>
      <c r="N96" s="45"/>
      <c r="O96" s="45"/>
      <c r="P96" s="45"/>
      <c r="Q96" s="46"/>
      <c r="R96" s="98"/>
      <c r="S96" s="139"/>
      <c r="T96" s="142"/>
      <c r="U96" s="142"/>
      <c r="V96" s="142"/>
      <c r="W96" s="142"/>
      <c r="X96" s="29"/>
      <c r="Y96"/>
    </row>
    <row r="97" spans="2:25" ht="45" customHeight="1" outlineLevel="1" x14ac:dyDescent="0.25">
      <c r="B97" s="11"/>
      <c r="C97" s="167"/>
      <c r="D97" s="47"/>
      <c r="E97" s="47"/>
      <c r="F97" s="64"/>
      <c r="G97" s="48" t="s">
        <v>229</v>
      </c>
      <c r="H97" s="49">
        <v>4</v>
      </c>
      <c r="I97" s="48" t="s">
        <v>484</v>
      </c>
      <c r="J97" s="112" t="s">
        <v>111</v>
      </c>
      <c r="K97" s="87"/>
      <c r="L97" s="133" t="e">
        <f>SUM(#REF!)</f>
        <v>#REF!</v>
      </c>
      <c r="M97" s="44"/>
      <c r="N97" s="45"/>
      <c r="O97" s="45"/>
      <c r="P97" s="45"/>
      <c r="Q97" s="46"/>
      <c r="R97" s="98"/>
      <c r="S97" s="139"/>
      <c r="T97" s="142"/>
      <c r="U97" s="142"/>
      <c r="V97" s="142"/>
      <c r="W97" s="142"/>
      <c r="X97" s="29"/>
      <c r="Y97"/>
    </row>
    <row r="98" spans="2:25" ht="45" customHeight="1" outlineLevel="1" x14ac:dyDescent="0.25">
      <c r="B98" s="11"/>
      <c r="C98" s="167"/>
      <c r="D98" s="47"/>
      <c r="E98" s="47"/>
      <c r="F98" s="64"/>
      <c r="G98" s="48" t="s">
        <v>230</v>
      </c>
      <c r="H98" s="49">
        <v>5</v>
      </c>
      <c r="I98" s="48"/>
      <c r="J98" s="112" t="s">
        <v>231</v>
      </c>
      <c r="K98" s="87"/>
      <c r="L98" s="133" t="e">
        <f>SUM(#REF!)</f>
        <v>#REF!</v>
      </c>
      <c r="M98" s="44"/>
      <c r="N98" s="45"/>
      <c r="O98" s="45"/>
      <c r="P98" s="45"/>
      <c r="Q98" s="46"/>
      <c r="R98" s="98"/>
      <c r="S98" s="139"/>
      <c r="T98" s="142"/>
      <c r="U98" s="142"/>
      <c r="V98" s="142"/>
      <c r="W98" s="142"/>
      <c r="X98" s="29"/>
      <c r="Y98"/>
    </row>
    <row r="99" spans="2:25" ht="45" customHeight="1" outlineLevel="1" x14ac:dyDescent="0.25">
      <c r="B99" s="11"/>
      <c r="C99" s="167"/>
      <c r="D99" s="65"/>
      <c r="E99" s="65"/>
      <c r="F99" s="66"/>
      <c r="G99" s="67" t="s">
        <v>232</v>
      </c>
      <c r="H99" s="49">
        <v>8</v>
      </c>
      <c r="I99" s="67" t="s">
        <v>568</v>
      </c>
      <c r="J99" s="114" t="s">
        <v>95</v>
      </c>
      <c r="K99" s="92"/>
      <c r="L99" s="134" t="e">
        <f>SUM(#REF!)</f>
        <v>#REF!</v>
      </c>
      <c r="M99" s="77"/>
      <c r="N99" s="78"/>
      <c r="O99" s="78"/>
      <c r="P99" s="78"/>
      <c r="Q99" s="85"/>
      <c r="R99" s="98"/>
      <c r="S99" s="140" t="s">
        <v>569</v>
      </c>
      <c r="T99" s="141"/>
      <c r="U99" s="141"/>
      <c r="V99" s="141"/>
      <c r="W99" s="141"/>
      <c r="X99" s="29"/>
      <c r="Y99"/>
    </row>
    <row r="100" spans="2:25" ht="60" customHeight="1" x14ac:dyDescent="0.25">
      <c r="B100" s="11"/>
      <c r="C100" s="167"/>
      <c r="D100" s="172" t="s">
        <v>233</v>
      </c>
      <c r="E100" s="172"/>
      <c r="F100" s="173" t="s">
        <v>234</v>
      </c>
      <c r="G100" s="174" t="s">
        <v>235</v>
      </c>
      <c r="H100" s="151">
        <f>AVERAGE(H101:H105)</f>
        <v>5.4</v>
      </c>
      <c r="I100" s="150" t="str">
        <f>(IF(I101="","",I101&amp;CHAR(10))&amp;(IF(I102="","",I102&amp;CHAR(10))&amp;IF(I103="","",I103&amp;CHAR(10))&amp;IF(I104="","",I104&amp;CHAR(10))&amp;IF(I105="","",I105)))</f>
        <v/>
      </c>
      <c r="J100" s="175" t="s">
        <v>186</v>
      </c>
      <c r="K100" s="179"/>
      <c r="L100" s="182" t="e">
        <f>AVERAGE(L101:L105)</f>
        <v>#REF!</v>
      </c>
      <c r="M100" s="158"/>
      <c r="N100" s="159"/>
      <c r="O100" s="159"/>
      <c r="P100" s="159"/>
      <c r="Q100" s="160"/>
      <c r="R100" s="98"/>
      <c r="S100" s="150" t="str">
        <f>(IF(S101="","",S101&amp;CHAR(10))&amp;(IF(S102="","",S102&amp;CHAR(10))&amp;IF(S103="","",S103&amp;CHAR(10))&amp;IF(S104="","",S104&amp;CHAR(10))&amp;IF(S105="","",S105)))</f>
        <v/>
      </c>
      <c r="T100" s="144" t="str">
        <f>(IF(T101="","",T101&amp;CHAR(10))&amp;(IF(T102="","",T102&amp;CHAR(10))&amp;IF(T103="","",T103&amp;CHAR(10))&amp;IF(T104="","",T104&amp;CHAR(10))&amp;IF(T105="","",T105)))</f>
        <v xml:space="preserve">Network Passive scanner
IPS/IDS Review
Network Passive scanner
IPS/IDS Review
Network Passive scanner
</v>
      </c>
      <c r="U100" s="144" t="str">
        <f>(IF(U101="","",U101&amp;CHAR(10))&amp;(IF(U102="","",U102&amp;CHAR(10))&amp;IF(U103="","",U103&amp;CHAR(10))&amp;IF(U104="","",U104&amp;CHAR(10))&amp;IF(U105="","",U105)))</f>
        <v/>
      </c>
      <c r="V100" s="144" t="str">
        <f>(IF(V101="","",V101&amp;CHAR(10))&amp;(IF(V102="","",V102&amp;CHAR(10))&amp;IF(V103="","",V103&amp;CHAR(10))&amp;IF(V104="","",V104&amp;CHAR(10))&amp;IF(V105="","",V105)))</f>
        <v/>
      </c>
      <c r="W100" s="144" t="str">
        <f>(IF(W101="","",W101&amp;CHAR(10))&amp;(IF(W102="","",W102&amp;CHAR(10))&amp;IF(W103="","",W103&amp;CHAR(10))&amp;IF(W104="","",W104&amp;CHAR(10))&amp;IF(W105="","",W105)))</f>
        <v xml:space="preserve">IPS/IDS Review
IPS/IDS Review
</v>
      </c>
      <c r="X100" s="29"/>
      <c r="Y100"/>
    </row>
    <row r="101" spans="2:25" ht="45" customHeight="1" outlineLevel="1" x14ac:dyDescent="0.25">
      <c r="B101" s="11"/>
      <c r="C101" s="167"/>
      <c r="D101" s="47"/>
      <c r="E101" s="47"/>
      <c r="F101" s="64"/>
      <c r="G101" s="48" t="s">
        <v>236</v>
      </c>
      <c r="H101" s="49">
        <v>8</v>
      </c>
      <c r="I101" s="48"/>
      <c r="J101" s="112" t="s">
        <v>186</v>
      </c>
      <c r="K101" s="87"/>
      <c r="L101" s="133" t="e">
        <f>SUM(#REF!)</f>
        <v>#REF!</v>
      </c>
      <c r="M101" s="50"/>
      <c r="N101" s="57"/>
      <c r="O101" s="57"/>
      <c r="P101" s="57"/>
      <c r="Q101" s="58"/>
      <c r="R101" s="98"/>
      <c r="S101" s="139"/>
      <c r="T101" s="142" t="s">
        <v>570</v>
      </c>
      <c r="U101" s="142"/>
      <c r="V101" s="142"/>
      <c r="W101" s="142" t="s">
        <v>571</v>
      </c>
      <c r="X101" s="29"/>
      <c r="Y101"/>
    </row>
    <row r="102" spans="2:25" ht="45" customHeight="1" outlineLevel="1" x14ac:dyDescent="0.25">
      <c r="B102" s="11"/>
      <c r="C102" s="167"/>
      <c r="D102" s="47"/>
      <c r="E102" s="47"/>
      <c r="F102" s="64"/>
      <c r="G102" s="48" t="s">
        <v>237</v>
      </c>
      <c r="H102" s="49">
        <v>7</v>
      </c>
      <c r="I102" s="48"/>
      <c r="J102" s="112"/>
      <c r="K102" s="87"/>
      <c r="L102" s="133" t="e">
        <f>SUM(#REF!)</f>
        <v>#REF!</v>
      </c>
      <c r="M102" s="50"/>
      <c r="N102" s="57"/>
      <c r="O102" s="57"/>
      <c r="P102" s="57"/>
      <c r="Q102" s="58"/>
      <c r="R102" s="98"/>
      <c r="S102" s="139"/>
      <c r="T102" s="142" t="s">
        <v>570</v>
      </c>
      <c r="U102" s="142"/>
      <c r="V102" s="142"/>
      <c r="W102" s="142" t="s">
        <v>571</v>
      </c>
      <c r="X102" s="29"/>
      <c r="Y102"/>
    </row>
    <row r="103" spans="2:25" ht="45" customHeight="1" outlineLevel="1" x14ac:dyDescent="0.25">
      <c r="B103" s="11"/>
      <c r="C103" s="167"/>
      <c r="D103" s="47"/>
      <c r="E103" s="47"/>
      <c r="F103" s="64"/>
      <c r="G103" s="48" t="s">
        <v>238</v>
      </c>
      <c r="H103" s="49">
        <v>4</v>
      </c>
      <c r="I103" s="48"/>
      <c r="J103" s="112"/>
      <c r="K103" s="87"/>
      <c r="L103" s="133" t="e">
        <f>SUM(#REF!)</f>
        <v>#REF!</v>
      </c>
      <c r="M103" s="50"/>
      <c r="N103" s="57"/>
      <c r="O103" s="57"/>
      <c r="P103" s="57"/>
      <c r="Q103" s="58"/>
      <c r="R103" s="98"/>
      <c r="S103" s="139"/>
      <c r="T103" s="142" t="s">
        <v>572</v>
      </c>
      <c r="U103" s="142"/>
      <c r="V103" s="142"/>
      <c r="W103" s="142"/>
      <c r="X103" s="29"/>
      <c r="Y103"/>
    </row>
    <row r="104" spans="2:25" ht="45" customHeight="1" outlineLevel="1" x14ac:dyDescent="0.25">
      <c r="B104" s="11"/>
      <c r="C104" s="167"/>
      <c r="D104" s="47"/>
      <c r="E104" s="47"/>
      <c r="F104" s="64"/>
      <c r="G104" s="48" t="s">
        <v>239</v>
      </c>
      <c r="H104" s="49">
        <v>4</v>
      </c>
      <c r="I104" s="48"/>
      <c r="J104" s="112" t="s">
        <v>186</v>
      </c>
      <c r="K104" s="87"/>
      <c r="L104" s="133" t="e">
        <f>SUM(#REF!)</f>
        <v>#REF!</v>
      </c>
      <c r="M104" s="50"/>
      <c r="N104" s="57"/>
      <c r="O104" s="57"/>
      <c r="P104" s="57"/>
      <c r="Q104" s="58"/>
      <c r="R104" s="98"/>
      <c r="S104" s="139"/>
      <c r="T104" s="142"/>
      <c r="U104" s="142"/>
      <c r="V104" s="142"/>
      <c r="W104" s="142"/>
      <c r="X104" s="29"/>
      <c r="Y104"/>
    </row>
    <row r="105" spans="2:25" ht="45" customHeight="1" outlineLevel="1" x14ac:dyDescent="0.25">
      <c r="B105" s="11"/>
      <c r="C105" s="169"/>
      <c r="D105" s="36"/>
      <c r="E105" s="36"/>
      <c r="F105" s="41"/>
      <c r="G105" s="32" t="s">
        <v>240</v>
      </c>
      <c r="H105" s="68">
        <v>4</v>
      </c>
      <c r="I105" s="32"/>
      <c r="J105" s="116"/>
      <c r="K105" s="37"/>
      <c r="L105" s="134" t="e">
        <f>SUM(#REF!)</f>
        <v>#REF!</v>
      </c>
      <c r="M105" s="59"/>
      <c r="N105" s="60"/>
      <c r="O105" s="60"/>
      <c r="P105" s="60"/>
      <c r="Q105" s="61"/>
      <c r="R105" s="98"/>
      <c r="S105" s="140"/>
      <c r="T105" s="141"/>
      <c r="U105" s="141"/>
      <c r="V105" s="141"/>
      <c r="W105" s="141"/>
      <c r="X105" s="29"/>
      <c r="Y105"/>
    </row>
    <row r="106" spans="2:25" ht="60" customHeight="1" x14ac:dyDescent="0.25">
      <c r="B106" s="11"/>
      <c r="C106" s="163"/>
      <c r="D106" s="183" t="s">
        <v>241</v>
      </c>
      <c r="E106" s="183"/>
      <c r="F106" s="184" t="s">
        <v>242</v>
      </c>
      <c r="G106" s="185" t="s">
        <v>243</v>
      </c>
      <c r="H106" s="151">
        <f>AVERAGE(H107)</f>
        <v>8</v>
      </c>
      <c r="I106" s="137" t="str">
        <f>(IF(I107="","",I107))</f>
        <v/>
      </c>
      <c r="J106" s="186"/>
      <c r="K106" s="187"/>
      <c r="L106" s="182" t="e">
        <f>AVERAGE(L107)</f>
        <v>#REF!</v>
      </c>
      <c r="M106" s="152"/>
      <c r="N106" s="153"/>
      <c r="O106" s="153"/>
      <c r="P106" s="153"/>
      <c r="Q106" s="161"/>
      <c r="R106" s="98"/>
      <c r="S106" s="137" t="str">
        <f>(IF(S107="","",S107))</f>
        <v>Build IR Plan</v>
      </c>
      <c r="T106" s="144" t="str">
        <f>(IF(T107="","",T107))</f>
        <v>Review IR Plan</v>
      </c>
      <c r="U106" s="144" t="str">
        <f>(IF(U107="","",U107))</f>
        <v>Review IR Plan</v>
      </c>
      <c r="V106" s="144" t="str">
        <f>(IF(V107="","",V107))</f>
        <v>Review IR Plan</v>
      </c>
      <c r="W106" s="144" t="str">
        <f>(IF(W107="","",W107))</f>
        <v>Review IR Plan</v>
      </c>
      <c r="X106" s="29"/>
      <c r="Y106"/>
    </row>
    <row r="107" spans="2:25" ht="45" customHeight="1" outlineLevel="1" x14ac:dyDescent="0.25">
      <c r="B107" s="11"/>
      <c r="C107" s="164"/>
      <c r="D107" s="65"/>
      <c r="E107" s="65"/>
      <c r="F107" s="66"/>
      <c r="G107" s="67" t="s">
        <v>244</v>
      </c>
      <c r="H107" s="68">
        <v>8</v>
      </c>
      <c r="I107" s="67"/>
      <c r="J107" s="114"/>
      <c r="K107" s="92"/>
      <c r="L107" s="134" t="e">
        <f>SUM(#REF!)</f>
        <v>#REF!</v>
      </c>
      <c r="M107" s="51"/>
      <c r="N107" s="52"/>
      <c r="O107" s="52"/>
      <c r="P107" s="52"/>
      <c r="Q107" s="53"/>
      <c r="R107" s="98"/>
      <c r="S107" s="140" t="s">
        <v>574</v>
      </c>
      <c r="T107" s="141" t="s">
        <v>575</v>
      </c>
      <c r="U107" s="141" t="s">
        <v>575</v>
      </c>
      <c r="V107" s="141" t="s">
        <v>575</v>
      </c>
      <c r="W107" s="141" t="s">
        <v>575</v>
      </c>
      <c r="X107" s="29"/>
      <c r="Y107"/>
    </row>
    <row r="108" spans="2:25" ht="60" customHeight="1" x14ac:dyDescent="0.25">
      <c r="B108" s="11"/>
      <c r="C108" s="164"/>
      <c r="D108" s="172" t="s">
        <v>245</v>
      </c>
      <c r="E108" s="172"/>
      <c r="F108" s="173" t="s">
        <v>246</v>
      </c>
      <c r="G108" s="174" t="s">
        <v>247</v>
      </c>
      <c r="H108" s="151">
        <f>AVERAGE(H109:H113)</f>
        <v>6</v>
      </c>
      <c r="I108" s="150" t="str">
        <f>(IF(I109="","",I109&amp;CHAR(10))&amp;(IF(I110="","",I110&amp;CHAR(10))&amp;IF(I111="","",I111&amp;CHAR(10))&amp;IF(I112="","",I112&amp;CHAR(10))&amp;IF(I113="","",I113)))</f>
        <v/>
      </c>
      <c r="J108" s="175" t="s">
        <v>186</v>
      </c>
      <c r="K108" s="179"/>
      <c r="L108" s="182" t="e">
        <f>AVERAGE(L109:L113)</f>
        <v>#REF!</v>
      </c>
      <c r="M108" s="158"/>
      <c r="N108" s="159"/>
      <c r="O108" s="159"/>
      <c r="P108" s="159"/>
      <c r="Q108" s="160"/>
      <c r="R108" s="98"/>
      <c r="S108" s="150" t="str">
        <f>(IF(S109="","",S109&amp;CHAR(10))&amp;(IF(S110="","",S110&amp;CHAR(10))&amp;IF(S111="","",S111&amp;CHAR(10))&amp;IF(S112="","",S112&amp;CHAR(10))&amp;IF(S113="","",S113)))</f>
        <v/>
      </c>
      <c r="T108" s="144" t="str">
        <f>(IF(T109="","",T109&amp;CHAR(10))&amp;(IF(T110="","",T110&amp;CHAR(10))&amp;IF(T111="","",T111&amp;CHAR(10))&amp;IF(T112="","",T112&amp;CHAR(10))&amp;IF(T113="","",T113)))</f>
        <v xml:space="preserve">Tabiletop IR
</v>
      </c>
      <c r="U108" s="144" t="str">
        <f>(IF(U109="","",U109&amp;CHAR(10))&amp;(IF(U110="","",U110&amp;CHAR(10))&amp;IF(U111="","",U111&amp;CHAR(10))&amp;IF(U112="","",U112&amp;CHAR(10))&amp;IF(U113="","",U113)))</f>
        <v xml:space="preserve">Tabiletop IR
</v>
      </c>
      <c r="V108" s="144" t="str">
        <f>(IF(V109="","",V109&amp;CHAR(10))&amp;(IF(V110="","",V110&amp;CHAR(10))&amp;IF(V111="","",V111&amp;CHAR(10))&amp;IF(V112="","",V112&amp;CHAR(10))&amp;IF(V113="","",V113)))</f>
        <v xml:space="preserve">Tabiletop IR
</v>
      </c>
      <c r="W108" s="144" t="str">
        <f>(IF(W109="","",W109&amp;CHAR(10))&amp;(IF(W110="","",W110&amp;CHAR(10))&amp;IF(W111="","",W111&amp;CHAR(10))&amp;IF(W112="","",W112&amp;CHAR(10))&amp;IF(W113="","",W113)))</f>
        <v xml:space="preserve">Tabiletop IR
</v>
      </c>
      <c r="X108" s="29"/>
      <c r="Y108"/>
    </row>
    <row r="109" spans="2:25" ht="45" customHeight="1" outlineLevel="1" x14ac:dyDescent="0.25">
      <c r="B109" s="11"/>
      <c r="C109" s="164"/>
      <c r="D109" s="47"/>
      <c r="E109" s="47"/>
      <c r="F109" s="64"/>
      <c r="G109" s="48" t="s">
        <v>248</v>
      </c>
      <c r="H109" s="49">
        <v>8</v>
      </c>
      <c r="I109" s="48"/>
      <c r="J109" s="112" t="s">
        <v>186</v>
      </c>
      <c r="K109" s="87"/>
      <c r="L109" s="133" t="e">
        <f>SUM(#REF!)</f>
        <v>#REF!</v>
      </c>
      <c r="M109" s="50"/>
      <c r="N109" s="57"/>
      <c r="O109" s="57"/>
      <c r="P109" s="57"/>
      <c r="Q109" s="58"/>
      <c r="R109" s="98"/>
      <c r="S109" s="139"/>
      <c r="T109" s="142" t="s">
        <v>576</v>
      </c>
      <c r="U109" s="142" t="s">
        <v>576</v>
      </c>
      <c r="V109" s="142" t="s">
        <v>576</v>
      </c>
      <c r="W109" s="142" t="s">
        <v>576</v>
      </c>
      <c r="X109" s="29"/>
      <c r="Y109"/>
    </row>
    <row r="110" spans="2:25" ht="45" customHeight="1" outlineLevel="1" x14ac:dyDescent="0.25">
      <c r="B110" s="11"/>
      <c r="C110" s="164"/>
      <c r="D110" s="47"/>
      <c r="E110" s="47"/>
      <c r="F110" s="64"/>
      <c r="G110" s="48" t="s">
        <v>249</v>
      </c>
      <c r="H110" s="49">
        <v>8</v>
      </c>
      <c r="I110" s="48"/>
      <c r="J110" s="112" t="s">
        <v>186</v>
      </c>
      <c r="K110" s="87"/>
      <c r="L110" s="133" t="e">
        <f>SUM(#REF!)</f>
        <v>#REF!</v>
      </c>
      <c r="M110" s="50"/>
      <c r="N110" s="57"/>
      <c r="O110" s="57"/>
      <c r="P110" s="57"/>
      <c r="Q110" s="58"/>
      <c r="R110" s="98"/>
      <c r="S110" s="139"/>
      <c r="T110" s="142"/>
      <c r="U110" s="142"/>
      <c r="V110" s="142"/>
      <c r="W110" s="142"/>
      <c r="X110" s="29"/>
      <c r="Y110"/>
    </row>
    <row r="111" spans="2:25" ht="45" customHeight="1" outlineLevel="1" x14ac:dyDescent="0.25">
      <c r="B111" s="11"/>
      <c r="C111" s="164"/>
      <c r="D111" s="47"/>
      <c r="E111" s="47"/>
      <c r="F111" s="64"/>
      <c r="G111" s="48" t="s">
        <v>250</v>
      </c>
      <c r="H111" s="49">
        <v>6</v>
      </c>
      <c r="I111" s="48"/>
      <c r="J111" s="112" t="s">
        <v>186</v>
      </c>
      <c r="K111" s="87"/>
      <c r="L111" s="133" t="e">
        <f>SUM(#REF!)</f>
        <v>#REF!</v>
      </c>
      <c r="M111" s="50"/>
      <c r="N111" s="57"/>
      <c r="O111" s="57"/>
      <c r="P111" s="57"/>
      <c r="Q111" s="58"/>
      <c r="R111" s="98"/>
      <c r="S111" s="139"/>
      <c r="T111" s="142"/>
      <c r="U111" s="142"/>
      <c r="V111" s="142"/>
      <c r="W111" s="142"/>
      <c r="X111" s="29"/>
      <c r="Y111"/>
    </row>
    <row r="112" spans="2:25" ht="45" customHeight="1" outlineLevel="1" x14ac:dyDescent="0.25">
      <c r="B112" s="11"/>
      <c r="C112" s="164"/>
      <c r="D112" s="47"/>
      <c r="E112" s="47"/>
      <c r="F112" s="64"/>
      <c r="G112" s="48" t="s">
        <v>251</v>
      </c>
      <c r="H112" s="49">
        <v>5</v>
      </c>
      <c r="I112" s="48"/>
      <c r="J112" s="112" t="s">
        <v>186</v>
      </c>
      <c r="K112" s="87"/>
      <c r="L112" s="133" t="e">
        <f>SUM(#REF!)</f>
        <v>#REF!</v>
      </c>
      <c r="M112" s="50"/>
      <c r="N112" s="57"/>
      <c r="O112" s="57"/>
      <c r="P112" s="57"/>
      <c r="Q112" s="58"/>
      <c r="R112" s="98"/>
      <c r="S112" s="139"/>
      <c r="T112" s="142"/>
      <c r="U112" s="142"/>
      <c r="V112" s="142"/>
      <c r="W112" s="142"/>
      <c r="X112" s="29"/>
      <c r="Y112"/>
    </row>
    <row r="113" spans="1:25" ht="45" customHeight="1" outlineLevel="1" x14ac:dyDescent="0.25">
      <c r="B113" s="11"/>
      <c r="C113" s="164"/>
      <c r="D113" s="36"/>
      <c r="E113" s="36"/>
      <c r="F113" s="41"/>
      <c r="G113" s="32" t="s">
        <v>252</v>
      </c>
      <c r="H113" s="68">
        <v>3</v>
      </c>
      <c r="I113" s="32"/>
      <c r="J113" s="116"/>
      <c r="K113" s="37"/>
      <c r="L113" s="134" t="e">
        <f>SUM(#REF!)</f>
        <v>#REF!</v>
      </c>
      <c r="M113" s="59"/>
      <c r="N113" s="60"/>
      <c r="O113" s="60"/>
      <c r="P113" s="60"/>
      <c r="Q113" s="61"/>
      <c r="R113" s="98"/>
      <c r="S113" s="140"/>
      <c r="T113" s="141"/>
      <c r="U113" s="141"/>
      <c r="V113" s="141"/>
      <c r="W113" s="141"/>
      <c r="X113" s="29"/>
      <c r="Y113"/>
    </row>
    <row r="114" spans="1:25" ht="60" customHeight="1" x14ac:dyDescent="0.25">
      <c r="B114" s="11"/>
      <c r="C114" s="164"/>
      <c r="D114" s="183" t="s">
        <v>253</v>
      </c>
      <c r="E114" s="183"/>
      <c r="F114" s="184" t="s">
        <v>254</v>
      </c>
      <c r="G114" s="185" t="s">
        <v>255</v>
      </c>
      <c r="H114" s="151">
        <f>AVERAGE(H115:H119)</f>
        <v>6.6</v>
      </c>
      <c r="I114" s="266" t="str">
        <f>(IF(I115="","",I115&amp;CHAR(10))&amp;(IF(I116="","",I116&amp;CHAR(10))&amp;IF(I118="","",I118&amp;CHAR(10))&amp;IF(I119="","",I119)))</f>
        <v/>
      </c>
      <c r="J114" s="186" t="s">
        <v>256</v>
      </c>
      <c r="K114" s="187"/>
      <c r="L114" s="182" t="e">
        <f>AVERAGE(L115:L119)</f>
        <v>#REF!</v>
      </c>
      <c r="M114" s="155"/>
      <c r="N114" s="156"/>
      <c r="O114" s="156"/>
      <c r="P114" s="156"/>
      <c r="Q114" s="157"/>
      <c r="R114" s="98"/>
      <c r="S114" s="137" t="str">
        <f>(IF(S115="","",S115&amp;CHAR(10))&amp;(IF(S116="","",S116&amp;CHAR(10))&amp;IF(S118="","",S118&amp;CHAR(10))&amp;IF(S119="","",S119)))</f>
        <v/>
      </c>
      <c r="T114" s="144" t="str">
        <f>(IF(T115="","",T115&amp;CHAR(10))&amp;(IF(T116="","",T116&amp;CHAR(10))&amp;IF(T118="","",T118&amp;CHAR(10))&amp;IF(T119="","",T119)))</f>
        <v/>
      </c>
      <c r="U114" s="144" t="str">
        <f>(IF(U115="","",U115&amp;CHAR(10))&amp;(IF(U116="","",U116&amp;CHAR(10))&amp;IF(U118="","",U118&amp;CHAR(10))&amp;IF(U119="","",U119)))</f>
        <v/>
      </c>
      <c r="V114" s="144" t="str">
        <f>(IF(V115="","",V115&amp;CHAR(10))&amp;(IF(V116="","",V116&amp;CHAR(10))&amp;IF(V118="","",V118&amp;CHAR(10))&amp;IF(V119="","",V119)))</f>
        <v/>
      </c>
      <c r="W114" s="144" t="str">
        <f>(IF(W115="","",W115&amp;CHAR(10))&amp;(IF(W116="","",W116&amp;CHAR(10))&amp;IF(W118="","",W118&amp;CHAR(10))&amp;IF(W119="","",W119)))</f>
        <v/>
      </c>
      <c r="X114" s="29"/>
      <c r="Y114"/>
    </row>
    <row r="115" spans="1:25" ht="45" customHeight="1" outlineLevel="1" x14ac:dyDescent="0.25">
      <c r="B115" s="11"/>
      <c r="C115" s="164"/>
      <c r="D115" s="47"/>
      <c r="E115" s="47"/>
      <c r="F115" s="64"/>
      <c r="G115" s="48" t="s">
        <v>257</v>
      </c>
      <c r="H115" s="49">
        <v>8</v>
      </c>
      <c r="I115" s="48"/>
      <c r="J115" s="112" t="s">
        <v>258</v>
      </c>
      <c r="K115" s="87"/>
      <c r="L115" s="133" t="e">
        <f>SUM(#REF!)</f>
        <v>#REF!</v>
      </c>
      <c r="M115" s="44"/>
      <c r="N115" s="45"/>
      <c r="O115" s="45"/>
      <c r="P115" s="45"/>
      <c r="Q115" s="46"/>
      <c r="R115" s="98"/>
      <c r="S115" s="139"/>
      <c r="T115" s="142"/>
      <c r="U115" s="142"/>
      <c r="V115" s="142"/>
      <c r="W115" s="142"/>
      <c r="X115" s="29"/>
      <c r="Y115"/>
    </row>
    <row r="116" spans="1:25" ht="45" customHeight="1" outlineLevel="1" x14ac:dyDescent="0.25">
      <c r="B116" s="11"/>
      <c r="C116" s="164"/>
      <c r="D116" s="47"/>
      <c r="E116" s="47"/>
      <c r="F116" s="64"/>
      <c r="G116" s="48" t="s">
        <v>259</v>
      </c>
      <c r="H116" s="49">
        <v>8</v>
      </c>
      <c r="I116" s="48"/>
      <c r="J116" s="112"/>
      <c r="K116" s="87"/>
      <c r="L116" s="133" t="e">
        <f>SUM(#REF!)</f>
        <v>#REF!</v>
      </c>
      <c r="M116" s="44"/>
      <c r="N116" s="45"/>
      <c r="O116" s="45"/>
      <c r="P116" s="45"/>
      <c r="Q116" s="46"/>
      <c r="R116" s="98"/>
      <c r="S116" s="139"/>
      <c r="T116" s="142"/>
      <c r="U116" s="142"/>
      <c r="V116" s="142"/>
      <c r="W116" s="142"/>
      <c r="X116" s="29"/>
      <c r="Y116"/>
    </row>
    <row r="117" spans="1:25" ht="45" customHeight="1" outlineLevel="1" x14ac:dyDescent="0.25">
      <c r="B117" s="11"/>
      <c r="C117" s="164"/>
      <c r="D117" s="47"/>
      <c r="E117" s="47"/>
      <c r="F117" s="64"/>
      <c r="G117" s="48" t="s">
        <v>260</v>
      </c>
      <c r="H117" s="49">
        <v>5</v>
      </c>
      <c r="I117" s="48" t="s">
        <v>577</v>
      </c>
      <c r="J117" s="112"/>
      <c r="K117" s="87"/>
      <c r="L117" s="133" t="e">
        <f>SUM(#REF!)</f>
        <v>#REF!</v>
      </c>
      <c r="M117" s="44"/>
      <c r="N117" s="45"/>
      <c r="O117" s="45"/>
      <c r="P117" s="45"/>
      <c r="Q117" s="46"/>
      <c r="R117" s="98"/>
      <c r="S117" s="139" t="s">
        <v>578</v>
      </c>
      <c r="T117" s="142" t="s">
        <v>578</v>
      </c>
      <c r="U117" s="142"/>
      <c r="V117" s="142"/>
      <c r="W117" s="142"/>
      <c r="X117" s="29"/>
      <c r="Y117"/>
    </row>
    <row r="118" spans="1:25" ht="45" customHeight="1" outlineLevel="1" x14ac:dyDescent="0.25">
      <c r="B118" s="11"/>
      <c r="C118" s="164"/>
      <c r="D118" s="47"/>
      <c r="E118" s="47"/>
      <c r="F118" s="64"/>
      <c r="G118" s="48" t="s">
        <v>261</v>
      </c>
      <c r="H118" s="49">
        <v>6</v>
      </c>
      <c r="I118" s="48"/>
      <c r="J118" s="115" t="s">
        <v>186</v>
      </c>
      <c r="K118" s="87"/>
      <c r="L118" s="133" t="e">
        <f>SUM(#REF!)</f>
        <v>#REF!</v>
      </c>
      <c r="M118" s="44"/>
      <c r="N118" s="45"/>
      <c r="O118" s="45"/>
      <c r="P118" s="45"/>
      <c r="Q118" s="46"/>
      <c r="R118" s="98"/>
      <c r="S118" s="139"/>
      <c r="T118" s="142"/>
      <c r="U118" s="142"/>
      <c r="V118" s="142"/>
      <c r="W118" s="142"/>
      <c r="X118" s="29"/>
      <c r="Y118"/>
    </row>
    <row r="119" spans="1:25" ht="60" outlineLevel="1" x14ac:dyDescent="0.25">
      <c r="B119" s="11"/>
      <c r="C119" s="164"/>
      <c r="D119" s="65"/>
      <c r="E119" s="65"/>
      <c r="F119" s="66"/>
      <c r="G119" s="67" t="s">
        <v>262</v>
      </c>
      <c r="H119" s="49">
        <v>6</v>
      </c>
      <c r="I119" s="67"/>
      <c r="J119" s="298" t="s">
        <v>156</v>
      </c>
      <c r="K119" s="92"/>
      <c r="L119" s="133" t="e">
        <f>SUM(#REF!)</f>
        <v>#REF!</v>
      </c>
      <c r="M119" s="44"/>
      <c r="N119" s="45"/>
      <c r="O119" s="45"/>
      <c r="P119" s="45"/>
      <c r="Q119" s="46"/>
      <c r="R119" s="98"/>
      <c r="S119" s="140"/>
      <c r="T119" s="141"/>
      <c r="U119" s="141"/>
      <c r="V119" s="141"/>
      <c r="W119" s="141"/>
      <c r="X119" s="29"/>
      <c r="Y119"/>
    </row>
    <row r="120" spans="1:25" ht="60" customHeight="1" x14ac:dyDescent="0.25">
      <c r="B120" s="11"/>
      <c r="C120" s="164"/>
      <c r="D120" s="183" t="s">
        <v>263</v>
      </c>
      <c r="E120" s="183"/>
      <c r="F120" s="184" t="s">
        <v>264</v>
      </c>
      <c r="G120" s="185" t="s">
        <v>265</v>
      </c>
      <c r="H120" s="151">
        <f>AVERAGE(H121:H123)</f>
        <v>6.666666666666667</v>
      </c>
      <c r="I120" s="137" t="str">
        <f>(IF(I121="","",I121&amp;CHAR(10))&amp;(IF(I122="","",I122&amp;CHAR(10))&amp;IF(I123="","",I123)))</f>
        <v/>
      </c>
      <c r="J120" s="186"/>
      <c r="K120" s="187" t="s">
        <v>266</v>
      </c>
      <c r="L120" s="182" t="e">
        <f>AVERAGE(L121:L123)</f>
        <v>#REF!</v>
      </c>
      <c r="M120" s="152"/>
      <c r="N120" s="153"/>
      <c r="O120" s="153"/>
      <c r="P120" s="153"/>
      <c r="Q120" s="154"/>
      <c r="R120" s="98"/>
      <c r="S120" s="137" t="str">
        <f>(IF(S121="","",S121&amp;CHAR(10))&amp;(IF(S122="","",S122&amp;CHAR(10))&amp;IF(S123="","",S123)))</f>
        <v>Exception Review</v>
      </c>
      <c r="T120" s="144" t="str">
        <f>(IF(T121="","",T121&amp;CHAR(10))&amp;(IF(T122="","",T122&amp;CHAR(10))&amp;IF(T123="","",T123)))</f>
        <v>Exception review</v>
      </c>
      <c r="U120" s="144" t="str">
        <f>(IF(U121="","",U121&amp;CHAR(10))&amp;(IF(U122="","",U122&amp;CHAR(10))&amp;IF(U123="","",U123)))</f>
        <v>Exception review</v>
      </c>
      <c r="V120" s="144" t="str">
        <f>(IF(V121="","",V121&amp;CHAR(10))&amp;(IF(V122="","",V122&amp;CHAR(10))&amp;IF(V123="","",V123)))</f>
        <v>Exception review</v>
      </c>
      <c r="W120" s="144" t="str">
        <f>(IF(W121="","",W121&amp;CHAR(10))&amp;(IF(W122="","",W122&amp;CHAR(10))&amp;IF(W123="","",W123)))</f>
        <v>Exception review</v>
      </c>
      <c r="X120" s="29"/>
      <c r="Y120"/>
    </row>
    <row r="121" spans="1:25" ht="45" customHeight="1" outlineLevel="1" x14ac:dyDescent="0.25">
      <c r="B121" s="11"/>
      <c r="C121" s="164"/>
      <c r="D121" s="47"/>
      <c r="E121" s="47"/>
      <c r="F121" s="64"/>
      <c r="G121" s="48" t="s">
        <v>267</v>
      </c>
      <c r="H121" s="49">
        <v>8</v>
      </c>
      <c r="I121" s="48"/>
      <c r="J121" s="112"/>
      <c r="K121" s="87"/>
      <c r="L121" s="133" t="e">
        <f>SUM(#REF!)</f>
        <v>#REF!</v>
      </c>
      <c r="M121" s="44"/>
      <c r="N121" s="45"/>
      <c r="O121" s="45"/>
      <c r="P121" s="45"/>
      <c r="Q121" s="46"/>
      <c r="R121" s="98"/>
      <c r="S121" s="139"/>
      <c r="T121" s="142"/>
      <c r="U121" s="142"/>
      <c r="V121" s="142"/>
      <c r="W121" s="142"/>
      <c r="X121" s="29"/>
      <c r="Y121"/>
    </row>
    <row r="122" spans="1:25" ht="45" customHeight="1" outlineLevel="1" x14ac:dyDescent="0.25">
      <c r="B122" s="11"/>
      <c r="C122" s="164"/>
      <c r="D122" s="47"/>
      <c r="E122" s="47"/>
      <c r="F122" s="64"/>
      <c r="G122" s="48" t="s">
        <v>268</v>
      </c>
      <c r="H122" s="49">
        <v>6</v>
      </c>
      <c r="I122" s="48"/>
      <c r="J122" s="112"/>
      <c r="K122" s="87"/>
      <c r="L122" s="133" t="e">
        <f>SUM(#REF!)</f>
        <v>#REF!</v>
      </c>
      <c r="M122" s="44"/>
      <c r="N122" s="45"/>
      <c r="O122" s="45"/>
      <c r="P122" s="45"/>
      <c r="Q122" s="46"/>
      <c r="R122" s="98"/>
      <c r="S122" s="139"/>
      <c r="T122" s="142"/>
      <c r="U122" s="142"/>
      <c r="V122" s="142"/>
      <c r="W122" s="142"/>
      <c r="X122" s="29"/>
      <c r="Y122"/>
    </row>
    <row r="123" spans="1:25" ht="45" customHeight="1" outlineLevel="1" x14ac:dyDescent="0.25">
      <c r="B123" s="11"/>
      <c r="C123" s="164"/>
      <c r="D123" s="65"/>
      <c r="E123" s="65"/>
      <c r="F123" s="66"/>
      <c r="G123" s="67" t="s">
        <v>269</v>
      </c>
      <c r="H123" s="49">
        <v>6</v>
      </c>
      <c r="I123" s="67"/>
      <c r="J123" s="114"/>
      <c r="K123" s="92"/>
      <c r="L123" s="134" t="e">
        <f>SUM(#REF!)</f>
        <v>#REF!</v>
      </c>
      <c r="M123" s="72"/>
      <c r="N123" s="73"/>
      <c r="O123" s="73"/>
      <c r="P123" s="73"/>
      <c r="Q123" s="84"/>
      <c r="R123" s="98"/>
      <c r="S123" s="140" t="s">
        <v>270</v>
      </c>
      <c r="T123" s="141" t="s">
        <v>579</v>
      </c>
      <c r="U123" s="141" t="s">
        <v>579</v>
      </c>
      <c r="V123" s="141" t="s">
        <v>579</v>
      </c>
      <c r="W123" s="141" t="s">
        <v>579</v>
      </c>
      <c r="X123" s="29"/>
      <c r="Y123"/>
    </row>
    <row r="124" spans="1:25" ht="60" customHeight="1" x14ac:dyDescent="0.25">
      <c r="B124" s="11"/>
      <c r="C124" s="164"/>
      <c r="D124" s="183" t="s">
        <v>271</v>
      </c>
      <c r="E124" s="183"/>
      <c r="F124" s="184" t="s">
        <v>272</v>
      </c>
      <c r="G124" s="185" t="s">
        <v>273</v>
      </c>
      <c r="H124" s="151">
        <f>AVERAGE(H125:H126)</f>
        <v>4</v>
      </c>
      <c r="I124" s="137" t="str">
        <f>(IF(I125="","",I125&amp;CHAR(10))&amp;(IF(I126="","",I126)))</f>
        <v/>
      </c>
      <c r="J124" s="186" t="s">
        <v>186</v>
      </c>
      <c r="K124" s="187"/>
      <c r="L124" s="182" t="e">
        <f>AVERAGE(L125:L126)</f>
        <v>#REF!</v>
      </c>
      <c r="M124" s="152"/>
      <c r="N124" s="153"/>
      <c r="O124" s="153"/>
      <c r="P124" s="153"/>
      <c r="Q124" s="154"/>
      <c r="R124" s="98"/>
      <c r="S124" s="137" t="str">
        <f>(IF(S125="","",S125&amp;CHAR(10))&amp;(IF(S126="","",S126)))</f>
        <v>Update IR procedures</v>
      </c>
      <c r="T124" s="144" t="str">
        <f>(IF(T125="","",T125&amp;CHAR(10))&amp;(IF(T126="","",T126)))</f>
        <v>Update IR procedures</v>
      </c>
      <c r="U124" s="144" t="str">
        <f>(IF(U125="","",U125&amp;CHAR(10))&amp;(IF(U126="","",U126)))</f>
        <v>Update IR procedures</v>
      </c>
      <c r="V124" s="144" t="str">
        <f>(IF(V125="","",V125&amp;CHAR(10))&amp;(IF(V126="","",V126)))</f>
        <v>Update IR procedures</v>
      </c>
      <c r="W124" s="144" t="str">
        <f>(IF(W125="","",W125&amp;CHAR(10))&amp;(IF(W126="","",W126)))</f>
        <v>Update IR procedures</v>
      </c>
      <c r="X124" s="29"/>
      <c r="Y124"/>
    </row>
    <row r="125" spans="1:25" ht="45" customHeight="1" outlineLevel="1" x14ac:dyDescent="0.25">
      <c r="B125" s="11"/>
      <c r="C125" s="164"/>
      <c r="D125" s="47"/>
      <c r="E125" s="47"/>
      <c r="F125" s="64"/>
      <c r="G125" s="74" t="s">
        <v>274</v>
      </c>
      <c r="H125" s="49">
        <v>4</v>
      </c>
      <c r="I125" s="74"/>
      <c r="J125" s="112" t="s">
        <v>186</v>
      </c>
      <c r="K125" s="87"/>
      <c r="L125" s="133" t="e">
        <f>SUM(#REF!)</f>
        <v>#REF!</v>
      </c>
      <c r="M125" s="70"/>
      <c r="N125" s="69"/>
      <c r="O125" s="69"/>
      <c r="P125" s="69"/>
      <c r="Q125" s="82"/>
      <c r="R125" s="98"/>
      <c r="S125" s="139"/>
      <c r="T125" s="142"/>
      <c r="U125" s="142"/>
      <c r="V125" s="142"/>
      <c r="W125" s="142"/>
      <c r="X125" s="29"/>
      <c r="Y125"/>
    </row>
    <row r="126" spans="1:25" ht="45" customHeight="1" outlineLevel="1" x14ac:dyDescent="0.25">
      <c r="B126" s="11"/>
      <c r="C126" s="165"/>
      <c r="D126" s="65"/>
      <c r="E126" s="65"/>
      <c r="F126" s="66"/>
      <c r="G126" s="75" t="s">
        <v>275</v>
      </c>
      <c r="H126" s="49">
        <v>4</v>
      </c>
      <c r="I126" s="75"/>
      <c r="J126" s="115" t="s">
        <v>186</v>
      </c>
      <c r="K126" s="92"/>
      <c r="L126" s="134" t="e">
        <f>SUM(#REF!)</f>
        <v>#REF!</v>
      </c>
      <c r="M126" s="72"/>
      <c r="N126" s="73"/>
      <c r="O126" s="73"/>
      <c r="P126" s="73"/>
      <c r="Q126" s="84"/>
      <c r="R126" s="98"/>
      <c r="S126" s="140" t="s">
        <v>580</v>
      </c>
      <c r="T126" s="141" t="s">
        <v>580</v>
      </c>
      <c r="U126" s="141" t="s">
        <v>580</v>
      </c>
      <c r="V126" s="141" t="s">
        <v>580</v>
      </c>
      <c r="W126" s="141" t="s">
        <v>580</v>
      </c>
      <c r="X126" s="29"/>
      <c r="Y126"/>
    </row>
    <row r="127" spans="1:25" ht="60" customHeight="1" x14ac:dyDescent="0.25">
      <c r="A127" s="12"/>
      <c r="B127" s="11"/>
      <c r="C127" s="163"/>
      <c r="D127" s="183" t="s">
        <v>241</v>
      </c>
      <c r="E127" s="183"/>
      <c r="F127" s="184" t="s">
        <v>276</v>
      </c>
      <c r="G127" s="185" t="s">
        <v>277</v>
      </c>
      <c r="H127" s="151">
        <f>AVERAGE(H128)</f>
        <v>5</v>
      </c>
      <c r="I127" s="137" t="str">
        <f>(IF(I128="","",I128))</f>
        <v/>
      </c>
      <c r="J127" s="186"/>
      <c r="K127" s="187" t="s">
        <v>278</v>
      </c>
      <c r="L127" s="182" t="e">
        <f>AVERAGE(L128:L128)</f>
        <v>#REF!</v>
      </c>
      <c r="M127" s="152"/>
      <c r="N127" s="153"/>
      <c r="O127" s="153"/>
      <c r="P127" s="153"/>
      <c r="Q127" s="154"/>
      <c r="R127" s="98"/>
      <c r="S127" s="137" t="str">
        <f>(IF(S128="","",S128))</f>
        <v>COOP Project</v>
      </c>
      <c r="T127" s="144" t="str">
        <f>(IF(T128="","",T128))</f>
        <v/>
      </c>
      <c r="U127" s="144" t="str">
        <f>(IF(U128="","",U128))</f>
        <v/>
      </c>
      <c r="V127" s="144" t="str">
        <f>(IF(V128="","",V128))</f>
        <v/>
      </c>
      <c r="W127" s="144" t="str">
        <f>(IF(W128="","",W128))</f>
        <v/>
      </c>
      <c r="X127" s="29"/>
      <c r="Y127"/>
    </row>
    <row r="128" spans="1:25" ht="45" customHeight="1" outlineLevel="1" x14ac:dyDescent="0.25">
      <c r="A128" s="12"/>
      <c r="B128" s="11"/>
      <c r="C128" s="164"/>
      <c r="D128" s="65"/>
      <c r="E128" s="65"/>
      <c r="F128" s="66"/>
      <c r="G128" s="67" t="s">
        <v>279</v>
      </c>
      <c r="H128" s="49">
        <v>5</v>
      </c>
      <c r="I128" s="67"/>
      <c r="J128" s="114"/>
      <c r="K128" s="92"/>
      <c r="L128" s="134" t="e">
        <f>SUM(#REF!)</f>
        <v>#REF!</v>
      </c>
      <c r="M128" s="51"/>
      <c r="N128" s="52"/>
      <c r="O128" s="52"/>
      <c r="P128" s="52"/>
      <c r="Q128" s="83"/>
      <c r="R128" s="98"/>
      <c r="S128" s="140" t="s">
        <v>581</v>
      </c>
      <c r="T128" s="141"/>
      <c r="U128" s="141"/>
      <c r="V128" s="141"/>
      <c r="W128" s="141"/>
      <c r="X128" s="29"/>
      <c r="Y128"/>
    </row>
    <row r="129" spans="1:25" ht="60" customHeight="1" x14ac:dyDescent="0.25">
      <c r="A129" s="12"/>
      <c r="B129" s="11"/>
      <c r="C129" s="164"/>
      <c r="D129" s="183" t="s">
        <v>280</v>
      </c>
      <c r="E129" s="183"/>
      <c r="F129" s="184" t="s">
        <v>272</v>
      </c>
      <c r="G129" s="185" t="s">
        <v>273</v>
      </c>
      <c r="H129" s="151">
        <f>AVERAGE(H130:H131)</f>
        <v>4</v>
      </c>
      <c r="I129" s="137" t="str">
        <f>(IF(I130="","",I130&amp;CHAR(10))&amp;(IF(I131="","",I131)))</f>
        <v/>
      </c>
      <c r="J129" s="186"/>
      <c r="K129" s="187"/>
      <c r="L129" s="182" t="e">
        <f>AVERAGE(L130:L131)</f>
        <v>#REF!</v>
      </c>
      <c r="M129" s="152"/>
      <c r="N129" s="153"/>
      <c r="O129" s="153"/>
      <c r="P129" s="153"/>
      <c r="Q129" s="154"/>
      <c r="R129" s="98"/>
      <c r="S129" s="137" t="str">
        <f>(IF(S130="","",S130&amp;CHAR(10))&amp;(IF(S131="","",S131)))</f>
        <v/>
      </c>
      <c r="T129" s="144" t="str">
        <f>(IF(T130="","",T130&amp;CHAR(10))&amp;(IF(T131="","",T131)))</f>
        <v/>
      </c>
      <c r="U129" s="144" t="str">
        <f>(IF(U130="","",U130&amp;CHAR(10))&amp;(IF(U131="","",U131)))</f>
        <v/>
      </c>
      <c r="V129" s="144" t="str">
        <f>(IF(V130="","",V130&amp;CHAR(10))&amp;(IF(V131="","",V131)))</f>
        <v/>
      </c>
      <c r="W129" s="144" t="str">
        <f>(IF(W130="","",W130&amp;CHAR(10))&amp;(IF(W131="","",W131)))</f>
        <v/>
      </c>
      <c r="X129" s="29"/>
      <c r="Y129"/>
    </row>
    <row r="130" spans="1:25" ht="45" customHeight="1" outlineLevel="1" x14ac:dyDescent="0.25">
      <c r="A130" s="12"/>
      <c r="B130" s="11"/>
      <c r="C130" s="164"/>
      <c r="D130" s="47"/>
      <c r="E130" s="47"/>
      <c r="F130" s="64"/>
      <c r="G130" s="74" t="s">
        <v>281</v>
      </c>
      <c r="H130" s="49">
        <v>4</v>
      </c>
      <c r="I130" s="74"/>
      <c r="J130" s="112"/>
      <c r="K130" s="87"/>
      <c r="L130" s="133" t="e">
        <f>SUM(#REF!)</f>
        <v>#REF!</v>
      </c>
      <c r="M130" s="70"/>
      <c r="N130" s="69"/>
      <c r="O130" s="69"/>
      <c r="P130" s="69"/>
      <c r="Q130" s="82"/>
      <c r="R130" s="98"/>
      <c r="S130" s="139"/>
      <c r="T130" s="142"/>
      <c r="U130" s="142"/>
      <c r="V130" s="142"/>
      <c r="W130" s="142"/>
      <c r="X130" s="29"/>
      <c r="Y130"/>
    </row>
    <row r="131" spans="1:25" ht="45" customHeight="1" outlineLevel="1" x14ac:dyDescent="0.25">
      <c r="A131" s="12"/>
      <c r="B131" s="11"/>
      <c r="C131" s="164"/>
      <c r="D131" s="65"/>
      <c r="E131" s="65"/>
      <c r="F131" s="66"/>
      <c r="G131" s="75" t="s">
        <v>282</v>
      </c>
      <c r="H131" s="49">
        <v>4</v>
      </c>
      <c r="I131" s="75"/>
      <c r="J131" s="115"/>
      <c r="K131" s="92"/>
      <c r="L131" s="134" t="e">
        <f>SUM(#REF!)</f>
        <v>#REF!</v>
      </c>
      <c r="M131" s="72"/>
      <c r="N131" s="73"/>
      <c r="O131" s="73"/>
      <c r="P131" s="73"/>
      <c r="Q131" s="84"/>
      <c r="R131" s="98"/>
      <c r="S131" s="140"/>
      <c r="T131" s="141"/>
      <c r="U131" s="141"/>
      <c r="V131" s="141"/>
      <c r="W131" s="141"/>
      <c r="X131" s="29"/>
      <c r="Y131"/>
    </row>
    <row r="132" spans="1:25" ht="60" customHeight="1" x14ac:dyDescent="0.25">
      <c r="A132" s="12"/>
      <c r="B132" s="11"/>
      <c r="C132" s="164"/>
      <c r="D132" s="183" t="s">
        <v>245</v>
      </c>
      <c r="E132" s="183"/>
      <c r="F132" s="184" t="s">
        <v>246</v>
      </c>
      <c r="G132" s="185" t="s">
        <v>247</v>
      </c>
      <c r="H132" s="151">
        <f>AVERAGE(H133:H135)</f>
        <v>3</v>
      </c>
      <c r="I132" s="137" t="str">
        <f>(IF(I133="","",I133&amp;CHAR(10))&amp;(IF(I134="","",I134&amp;CHAR(10))&amp;IF(I135="","",I135)))</f>
        <v/>
      </c>
      <c r="J132" s="186"/>
      <c r="K132" s="187"/>
      <c r="L132" s="182" t="e">
        <f>AVERAGE(L133:L135)</f>
        <v>#REF!</v>
      </c>
      <c r="M132" s="152"/>
      <c r="N132" s="153"/>
      <c r="O132" s="153"/>
      <c r="P132" s="153"/>
      <c r="Q132" s="154"/>
      <c r="R132" s="98"/>
      <c r="S132" s="137" t="str">
        <f>(IF(S133="","",S133&amp;CHAR(10))&amp;(IF(S134="","",S134&amp;CHAR(10))&amp;IF(S135="","",S135)))</f>
        <v/>
      </c>
      <c r="T132" s="144" t="str">
        <f>(IF(T133="","",T133&amp;CHAR(10))&amp;(IF(T134="","",T134&amp;CHAR(10))&amp;IF(T135="","",T135)))</f>
        <v/>
      </c>
      <c r="U132" s="144" t="str">
        <f>(IF(U133="","",U133&amp;CHAR(10))&amp;(IF(U134="","",U134&amp;CHAR(10))&amp;IF(U135="","",U135)))</f>
        <v/>
      </c>
      <c r="V132" s="144" t="str">
        <f>(IF(V133="","",V133&amp;CHAR(10))&amp;(IF(V134="","",V134&amp;CHAR(10))&amp;IF(V135="","",V135)))</f>
        <v/>
      </c>
      <c r="W132" s="144" t="str">
        <f>(IF(W133="","",W133&amp;CHAR(10))&amp;(IF(W134="","",W134&amp;CHAR(10))&amp;IF(W135="","",W135)))</f>
        <v/>
      </c>
      <c r="X132" s="29"/>
      <c r="Y132"/>
    </row>
    <row r="133" spans="1:25" ht="30" customHeight="1" outlineLevel="1" x14ac:dyDescent="0.25">
      <c r="A133" s="12"/>
      <c r="B133" s="11"/>
      <c r="C133" s="164"/>
      <c r="D133" s="47"/>
      <c r="E133" s="47"/>
      <c r="F133" s="64"/>
      <c r="G133" s="48" t="s">
        <v>283</v>
      </c>
      <c r="H133" s="49">
        <v>4</v>
      </c>
      <c r="I133" s="48"/>
      <c r="J133" s="112"/>
      <c r="K133" s="87"/>
      <c r="L133" s="133" t="e">
        <f>SUM(#REF!)</f>
        <v>#REF!</v>
      </c>
      <c r="M133" s="44"/>
      <c r="N133" s="45"/>
      <c r="O133" s="45"/>
      <c r="P133" s="45"/>
      <c r="Q133" s="46"/>
      <c r="R133" s="98"/>
      <c r="S133" s="139"/>
      <c r="T133" s="142"/>
      <c r="U133" s="142"/>
      <c r="V133" s="142"/>
      <c r="W133" s="142"/>
      <c r="X133" s="29"/>
      <c r="Y133"/>
    </row>
    <row r="134" spans="1:25" ht="30" customHeight="1" outlineLevel="1" x14ac:dyDescent="0.25">
      <c r="A134" s="12"/>
      <c r="B134" s="11"/>
      <c r="C134" s="164"/>
      <c r="D134" s="47"/>
      <c r="E134" s="47"/>
      <c r="F134" s="64"/>
      <c r="G134" s="48" t="s">
        <v>284</v>
      </c>
      <c r="H134" s="49">
        <v>3</v>
      </c>
      <c r="I134" s="48"/>
      <c r="J134" s="112"/>
      <c r="K134" s="87"/>
      <c r="L134" s="133" t="e">
        <f>SUM(#REF!)</f>
        <v>#REF!</v>
      </c>
      <c r="M134" s="44"/>
      <c r="N134" s="45"/>
      <c r="O134" s="45"/>
      <c r="P134" s="45"/>
      <c r="Q134" s="46"/>
      <c r="R134" s="98"/>
      <c r="S134" s="139"/>
      <c r="T134" s="142"/>
      <c r="U134" s="142"/>
      <c r="V134" s="142"/>
      <c r="W134" s="142"/>
      <c r="X134" s="29"/>
      <c r="Y134"/>
    </row>
    <row r="135" spans="1:25" ht="45" outlineLevel="1" x14ac:dyDescent="0.25">
      <c r="A135" s="12"/>
      <c r="B135" s="11"/>
      <c r="C135" s="165"/>
      <c r="D135" s="65"/>
      <c r="E135" s="65"/>
      <c r="F135" s="66"/>
      <c r="G135" s="67" t="s">
        <v>285</v>
      </c>
      <c r="H135" s="49">
        <v>2</v>
      </c>
      <c r="I135" s="67"/>
      <c r="J135" s="114"/>
      <c r="K135" s="92"/>
      <c r="L135" s="134" t="e">
        <f>SUM(#REF!)</f>
        <v>#REF!</v>
      </c>
      <c r="M135" s="72"/>
      <c r="N135" s="73"/>
      <c r="O135" s="73"/>
      <c r="P135" s="73"/>
      <c r="Q135" s="84"/>
      <c r="R135" s="99"/>
      <c r="S135" s="140"/>
      <c r="T135" s="141"/>
      <c r="U135" s="141"/>
      <c r="V135" s="141"/>
      <c r="W135" s="141"/>
      <c r="X135" s="29"/>
      <c r="Y135"/>
    </row>
    <row r="136" spans="1:25" ht="9" customHeight="1" x14ac:dyDescent="0.25">
      <c r="A136" s="12"/>
      <c r="B136" s="11"/>
      <c r="C136" s="8"/>
      <c r="D136" s="8"/>
      <c r="E136" s="9"/>
      <c r="F136" s="8"/>
      <c r="G136" s="8"/>
      <c r="H136" s="8"/>
      <c r="I136" s="8"/>
      <c r="J136" s="94"/>
      <c r="K136" s="24"/>
      <c r="L136" s="118"/>
      <c r="M136" s="23"/>
      <c r="N136" s="8"/>
      <c r="O136" s="8"/>
      <c r="P136" s="23"/>
      <c r="Q136" s="8"/>
      <c r="R136" s="8"/>
      <c r="S136" s="170"/>
      <c r="T136" s="170"/>
      <c r="U136" s="170"/>
      <c r="V136" s="170"/>
      <c r="W136" s="170"/>
      <c r="X136" s="12"/>
      <c r="Y136"/>
    </row>
    <row r="137" spans="1:25" x14ac:dyDescent="0.25">
      <c r="A137" s="12"/>
      <c r="B137" s="11"/>
      <c r="G137" s="2" t="s">
        <v>582</v>
      </c>
      <c r="H137" s="2"/>
      <c r="I137" s="2"/>
      <c r="K137" s="25"/>
      <c r="L137" s="117"/>
      <c r="M137" s="19"/>
      <c r="N137" s="18" t="s">
        <v>288</v>
      </c>
      <c r="P137" s="21"/>
      <c r="Q137" s="18" t="s">
        <v>583</v>
      </c>
      <c r="R137"/>
      <c r="S137"/>
      <c r="T137"/>
      <c r="U137"/>
      <c r="V137"/>
      <c r="W137"/>
      <c r="X137" s="12"/>
      <c r="Y137"/>
    </row>
    <row r="138" spans="1:25" x14ac:dyDescent="0.25">
      <c r="A138" s="12"/>
      <c r="B138" s="11"/>
      <c r="G138" s="28">
        <v>42772</v>
      </c>
      <c r="H138" s="28"/>
      <c r="I138" s="28"/>
      <c r="K138" s="25"/>
      <c r="L138" s="117"/>
      <c r="M138" s="6"/>
      <c r="N138" s="18" t="s">
        <v>0</v>
      </c>
      <c r="P138" s="22"/>
      <c r="Q138" s="18" t="s">
        <v>292</v>
      </c>
      <c r="R138"/>
      <c r="S138"/>
      <c r="T138"/>
      <c r="U138"/>
      <c r="V138"/>
      <c r="W138"/>
      <c r="X138" s="12"/>
      <c r="Y138"/>
    </row>
    <row r="139" spans="1:25" ht="9" customHeight="1" x14ac:dyDescent="0.25">
      <c r="B139" s="14"/>
      <c r="C139" s="15"/>
      <c r="D139" s="15"/>
      <c r="E139" s="16"/>
      <c r="F139" s="15"/>
      <c r="G139" s="15"/>
      <c r="H139" s="15"/>
      <c r="I139" s="15"/>
      <c r="J139" s="96"/>
      <c r="K139" s="26"/>
      <c r="L139" s="121"/>
      <c r="M139" s="15"/>
      <c r="N139" s="15"/>
      <c r="O139" s="15"/>
      <c r="P139" s="15"/>
      <c r="Q139" s="15"/>
      <c r="R139" s="15"/>
      <c r="S139" s="15"/>
      <c r="T139" s="15"/>
      <c r="U139" s="15"/>
      <c r="V139" s="15"/>
      <c r="W139" s="15"/>
      <c r="X139" s="17"/>
      <c r="Y139"/>
    </row>
    <row r="140" spans="1:25" x14ac:dyDescent="0.25">
      <c r="K140" s="25"/>
      <c r="L140" s="117"/>
      <c r="P140"/>
      <c r="Q140"/>
      <c r="R140"/>
      <c r="S140"/>
      <c r="T140"/>
      <c r="U140"/>
      <c r="V140"/>
      <c r="W140"/>
      <c r="X140"/>
      <c r="Y140"/>
    </row>
    <row r="141" spans="1:25" x14ac:dyDescent="0.25">
      <c r="F141" s="2"/>
      <c r="G141" s="3"/>
      <c r="H141" s="3"/>
      <c r="I141" s="3"/>
      <c r="K141" s="25"/>
      <c r="L141" s="117"/>
      <c r="P141"/>
      <c r="Q141"/>
      <c r="R141"/>
      <c r="S141"/>
      <c r="T141"/>
      <c r="U141"/>
      <c r="V141"/>
      <c r="W141"/>
      <c r="X141"/>
      <c r="Y141"/>
    </row>
    <row r="142" spans="1:25" x14ac:dyDescent="0.25">
      <c r="F142" s="13"/>
      <c r="G142" s="5"/>
      <c r="H142" s="5"/>
      <c r="I142" s="5"/>
      <c r="K142" s="25"/>
      <c r="L142" s="117"/>
      <c r="P142"/>
      <c r="Q142"/>
      <c r="R142"/>
      <c r="S142"/>
      <c r="T142"/>
      <c r="U142"/>
      <c r="V142"/>
      <c r="W142"/>
      <c r="X142"/>
      <c r="Y142"/>
    </row>
    <row r="143" spans="1:25" x14ac:dyDescent="0.25">
      <c r="K143" s="25"/>
      <c r="L143" s="117"/>
      <c r="P143"/>
      <c r="Q143"/>
      <c r="R143"/>
      <c r="S143"/>
      <c r="T143"/>
      <c r="U143"/>
      <c r="V143"/>
      <c r="W143"/>
      <c r="X143"/>
      <c r="Y143"/>
    </row>
    <row r="144" spans="1:25" x14ac:dyDescent="0.25">
      <c r="K144" s="25"/>
      <c r="L144" s="117"/>
      <c r="P144"/>
      <c r="Q144"/>
      <c r="R144"/>
      <c r="S144"/>
      <c r="T144"/>
      <c r="U144"/>
      <c r="V144"/>
      <c r="W144"/>
      <c r="X144"/>
      <c r="Y144"/>
    </row>
    <row r="145" spans="3:25" x14ac:dyDescent="0.25">
      <c r="K145" s="25"/>
      <c r="L145" s="117"/>
      <c r="P145"/>
      <c r="Q145"/>
      <c r="R145"/>
      <c r="S145"/>
      <c r="T145"/>
      <c r="U145"/>
      <c r="V145"/>
      <c r="W145"/>
      <c r="X145"/>
      <c r="Y145"/>
    </row>
    <row r="146" spans="3:25" x14ac:dyDescent="0.25">
      <c r="K146" s="25"/>
      <c r="L146" s="117"/>
      <c r="P146"/>
      <c r="Q146"/>
      <c r="R146"/>
      <c r="S146"/>
      <c r="T146"/>
      <c r="U146"/>
      <c r="V146"/>
      <c r="W146"/>
      <c r="X146"/>
      <c r="Y146"/>
    </row>
    <row r="147" spans="3:25" x14ac:dyDescent="0.25">
      <c r="K147" s="25"/>
      <c r="L147" s="117"/>
      <c r="P147"/>
      <c r="Q147"/>
      <c r="R147"/>
      <c r="S147"/>
      <c r="T147"/>
      <c r="U147"/>
      <c r="V147"/>
      <c r="W147"/>
      <c r="X147"/>
      <c r="Y147"/>
    </row>
    <row r="148" spans="3:25" x14ac:dyDescent="0.25">
      <c r="K148" s="25"/>
      <c r="L148" s="117"/>
      <c r="P148"/>
      <c r="Q148"/>
      <c r="R148"/>
      <c r="S148"/>
      <c r="T148"/>
      <c r="U148"/>
      <c r="V148"/>
      <c r="W148"/>
      <c r="X148"/>
      <c r="Y148"/>
    </row>
    <row r="149" spans="3:25" x14ac:dyDescent="0.25">
      <c r="K149" s="25"/>
      <c r="L149" s="117"/>
      <c r="P149"/>
      <c r="Q149"/>
      <c r="R149"/>
      <c r="S149"/>
      <c r="T149"/>
      <c r="U149"/>
      <c r="V149"/>
      <c r="W149"/>
      <c r="X149"/>
      <c r="Y149"/>
    </row>
    <row r="150" spans="3:25" x14ac:dyDescent="0.25">
      <c r="K150" s="25"/>
      <c r="L150" s="117"/>
      <c r="P150"/>
      <c r="Q150"/>
      <c r="R150"/>
      <c r="S150"/>
      <c r="T150"/>
      <c r="U150"/>
      <c r="V150"/>
      <c r="W150"/>
      <c r="X150"/>
      <c r="Y150"/>
    </row>
    <row r="151" spans="3:25" x14ac:dyDescent="0.25">
      <c r="C151" s="325"/>
      <c r="D151" s="326"/>
      <c r="E151" s="34"/>
      <c r="F151" s="327"/>
      <c r="K151" s="25"/>
      <c r="L151" s="117"/>
      <c r="P151"/>
      <c r="Q151"/>
      <c r="R151"/>
      <c r="S151"/>
      <c r="T151"/>
      <c r="U151"/>
      <c r="V151"/>
      <c r="W151"/>
      <c r="X151"/>
      <c r="Y151"/>
    </row>
    <row r="152" spans="3:25" x14ac:dyDescent="0.25">
      <c r="C152" s="325"/>
      <c r="D152" s="326"/>
      <c r="E152" s="34"/>
      <c r="F152" s="327"/>
      <c r="K152" s="25"/>
      <c r="L152" s="117"/>
      <c r="P152"/>
      <c r="Q152"/>
      <c r="R152"/>
      <c r="S152"/>
      <c r="T152"/>
      <c r="U152"/>
      <c r="V152"/>
      <c r="W152"/>
      <c r="X152"/>
      <c r="Y152"/>
    </row>
    <row r="153" spans="3:25" x14ac:dyDescent="0.25">
      <c r="C153" s="325"/>
      <c r="D153" s="326"/>
      <c r="E153" s="34"/>
      <c r="F153" s="327"/>
      <c r="K153" s="25"/>
      <c r="L153" s="117"/>
      <c r="P153"/>
      <c r="Q153"/>
      <c r="R153"/>
      <c r="S153"/>
      <c r="T153"/>
      <c r="U153"/>
      <c r="V153"/>
      <c r="W153"/>
      <c r="X153"/>
      <c r="Y153"/>
    </row>
    <row r="154" spans="3:25" x14ac:dyDescent="0.25">
      <c r="C154" s="325"/>
      <c r="D154" s="326"/>
      <c r="E154" s="34"/>
      <c r="F154" s="327"/>
      <c r="K154" s="25"/>
      <c r="L154" s="117"/>
      <c r="P154"/>
      <c r="Q154"/>
      <c r="R154"/>
      <c r="S154"/>
      <c r="T154"/>
      <c r="U154"/>
      <c r="V154"/>
      <c r="W154"/>
      <c r="X154"/>
      <c r="Y154"/>
    </row>
    <row r="155" spans="3:25" x14ac:dyDescent="0.25">
      <c r="D155" s="326"/>
      <c r="E155" s="34"/>
      <c r="F155" s="327"/>
      <c r="K155" s="25"/>
      <c r="L155" s="117"/>
      <c r="P155"/>
      <c r="Q155"/>
      <c r="R155"/>
      <c r="S155"/>
      <c r="T155"/>
      <c r="U155"/>
      <c r="V155"/>
      <c r="W155"/>
      <c r="X155"/>
      <c r="Y155"/>
    </row>
  </sheetData>
  <mergeCells count="5">
    <mergeCell ref="C3:J3"/>
    <mergeCell ref="M3:Q3"/>
    <mergeCell ref="C151:C154"/>
    <mergeCell ref="D151:D155"/>
    <mergeCell ref="F151:F155"/>
  </mergeCells>
  <conditionalFormatting sqref="M5:M33 M40:M43 M46:M59 M63:M81 M85:M116 M120:M135">
    <cfRule type="expression" dxfId="79" priority="90">
      <formula>AND(L5&lt;0.1)</formula>
    </cfRule>
    <cfRule type="expression" dxfId="78" priority="91">
      <formula>AND(L5&gt;0)</formula>
    </cfRule>
  </conditionalFormatting>
  <conditionalFormatting sqref="N5:N33 N40:N43 N46:N59 N63:N81 N85:N116 N120:N135">
    <cfRule type="expression" dxfId="77" priority="88">
      <formula>AND(L5&gt;0.2,L5&lt;0.3)</formula>
    </cfRule>
    <cfRule type="expression" dxfId="76" priority="89">
      <formula>AND(L5&gt;0.2)</formula>
    </cfRule>
  </conditionalFormatting>
  <conditionalFormatting sqref="O5:O33 O40:O43 O46:O59 O63:O81 O85:O116 O120:O135">
    <cfRule type="expression" dxfId="75" priority="86">
      <formula>AND(L5&gt;0.4,L5&lt;0.5)</formula>
    </cfRule>
    <cfRule type="expression" dxfId="74" priority="87">
      <formula>AND(L5&gt;0.4)</formula>
    </cfRule>
  </conditionalFormatting>
  <conditionalFormatting sqref="P5:P33 P40:P43 P46:P59 P63:P81 P85:P116 P120:P135">
    <cfRule type="expression" dxfId="73" priority="84">
      <formula>AND(L5&gt;0.6,L5&lt;0.7)</formula>
    </cfRule>
    <cfRule type="expression" dxfId="72" priority="85">
      <formula>AND(L5&gt;0.6)</formula>
    </cfRule>
  </conditionalFormatting>
  <conditionalFormatting sqref="Q5:Q33 Q40:Q43 Q46:Q59 Q63:Q81 Q85:Q116 Q120:Q135">
    <cfRule type="expression" dxfId="71" priority="82">
      <formula>AND(L5&gt;0.8,L5&lt;0.9)</formula>
    </cfRule>
    <cfRule type="expression" dxfId="70" priority="83">
      <formula>AND(L5&gt;0.8)</formula>
    </cfRule>
  </conditionalFormatting>
  <conditionalFormatting sqref="H5:H33 H40:H43 H46:H59 H61:H81 H83:H116 H118:H132">
    <cfRule type="iconSet" priority="81">
      <iconSet iconSet="5Quarters" showValue="0">
        <cfvo type="percent" val="0"/>
        <cfvo type="num" val="3"/>
        <cfvo type="num" val="5"/>
        <cfvo type="num" val="7"/>
        <cfvo type="num" val="9"/>
      </iconSet>
    </cfRule>
  </conditionalFormatting>
  <conditionalFormatting sqref="M6">
    <cfRule type="dataBar" priority="80">
      <dataBar showValue="0">
        <cfvo type="percent" val="0"/>
        <cfvo type="percent" val="100"/>
        <color rgb="FF638EC6"/>
      </dataBar>
      <extLst>
        <ext xmlns:x14="http://schemas.microsoft.com/office/spreadsheetml/2009/9/main" uri="{B025F937-C7B1-47D3-B67F-A62EFF666E3E}">
          <x14:id>{A49A37EE-9BED-4F17-AEAC-A1142B5128C2}</x14:id>
        </ext>
      </extLst>
    </cfRule>
  </conditionalFormatting>
  <conditionalFormatting sqref="M34:M37 M39">
    <cfRule type="expression" dxfId="69" priority="78">
      <formula>AND(L34&lt;0.1)</formula>
    </cfRule>
    <cfRule type="expression" dxfId="68" priority="79">
      <formula>AND(L34&gt;0)</formula>
    </cfRule>
  </conditionalFormatting>
  <conditionalFormatting sqref="N34:N37 N39">
    <cfRule type="expression" dxfId="67" priority="76">
      <formula>AND(L34&gt;0.2,L34&lt;0.3)</formula>
    </cfRule>
    <cfRule type="expression" dxfId="66" priority="77">
      <formula>AND(L34&gt;0.2)</formula>
    </cfRule>
  </conditionalFormatting>
  <conditionalFormatting sqref="O34:O37 O39">
    <cfRule type="expression" dxfId="65" priority="74">
      <formula>AND(L34&gt;0.4,L34&lt;0.5)</formula>
    </cfRule>
    <cfRule type="expression" dxfId="64" priority="75">
      <formula>AND(L34&gt;0.4)</formula>
    </cfRule>
  </conditionalFormatting>
  <conditionalFormatting sqref="P34:P37 P39">
    <cfRule type="expression" dxfId="63" priority="72">
      <formula>AND(L34&gt;0.6,L34&lt;0.7)</formula>
    </cfRule>
    <cfRule type="expression" dxfId="62" priority="73">
      <formula>AND(L34&gt;0.6)</formula>
    </cfRule>
  </conditionalFormatting>
  <conditionalFormatting sqref="Q34:Q37 Q39">
    <cfRule type="expression" dxfId="61" priority="70">
      <formula>AND(L34&gt;0.8,L34&lt;0.9)</formula>
    </cfRule>
    <cfRule type="expression" dxfId="60" priority="71">
      <formula>AND(L34&gt;0.8)</formula>
    </cfRule>
  </conditionalFormatting>
  <conditionalFormatting sqref="H34:H37 H39">
    <cfRule type="iconSet" priority="69">
      <iconSet iconSet="5Quarters" showValue="0">
        <cfvo type="percent" val="0"/>
        <cfvo type="num" val="3"/>
        <cfvo type="num" val="5"/>
        <cfvo type="num" val="7"/>
        <cfvo type="num" val="9"/>
      </iconSet>
    </cfRule>
  </conditionalFormatting>
  <conditionalFormatting sqref="M38">
    <cfRule type="expression" dxfId="59" priority="67">
      <formula>AND(L38&lt;0.1)</formula>
    </cfRule>
    <cfRule type="expression" dxfId="58" priority="68">
      <formula>AND(L38&gt;0)</formula>
    </cfRule>
  </conditionalFormatting>
  <conditionalFormatting sqref="N38">
    <cfRule type="expression" dxfId="57" priority="65">
      <formula>AND(L38&gt;0.2,L38&lt;0.3)</formula>
    </cfRule>
    <cfRule type="expression" dxfId="56" priority="66">
      <formula>AND(L38&gt;0.2)</formula>
    </cfRule>
  </conditionalFormatting>
  <conditionalFormatting sqref="O38">
    <cfRule type="expression" dxfId="55" priority="63">
      <formula>AND(L38&gt;0.4,L38&lt;0.5)</formula>
    </cfRule>
    <cfRule type="expression" dxfId="54" priority="64">
      <formula>AND(L38&gt;0.4)</formula>
    </cfRule>
  </conditionalFormatting>
  <conditionalFormatting sqref="P38">
    <cfRule type="expression" dxfId="53" priority="61">
      <formula>AND(L38&gt;0.6,L38&lt;0.7)</formula>
    </cfRule>
    <cfRule type="expression" dxfId="52" priority="62">
      <formula>AND(L38&gt;0.6)</formula>
    </cfRule>
  </conditionalFormatting>
  <conditionalFormatting sqref="Q38">
    <cfRule type="expression" dxfId="51" priority="59">
      <formula>AND(L38&gt;0.8,L38&lt;0.9)</formula>
    </cfRule>
    <cfRule type="expression" dxfId="50" priority="60">
      <formula>AND(L38&gt;0.8)</formula>
    </cfRule>
  </conditionalFormatting>
  <conditionalFormatting sqref="H38">
    <cfRule type="iconSet" priority="58">
      <iconSet iconSet="5Quarters" showValue="0">
        <cfvo type="percent" val="0"/>
        <cfvo type="num" val="3"/>
        <cfvo type="num" val="5"/>
        <cfvo type="num" val="7"/>
        <cfvo type="num" val="9"/>
      </iconSet>
    </cfRule>
  </conditionalFormatting>
  <conditionalFormatting sqref="H38">
    <cfRule type="iconSet" priority="57">
      <iconSet iconSet="5Quarters" showValue="0">
        <cfvo type="percent" val="0"/>
        <cfvo type="num" val="3"/>
        <cfvo type="num" val="5"/>
        <cfvo type="num" val="7"/>
        <cfvo type="num" val="9"/>
      </iconSet>
    </cfRule>
  </conditionalFormatting>
  <conditionalFormatting sqref="H37">
    <cfRule type="iconSet" priority="56">
      <iconSet iconSet="5Quarters" showValue="0">
        <cfvo type="percent" val="0"/>
        <cfvo type="num" val="3"/>
        <cfvo type="num" val="5"/>
        <cfvo type="num" val="7"/>
        <cfvo type="num" val="9"/>
      </iconSet>
    </cfRule>
  </conditionalFormatting>
  <conditionalFormatting sqref="M44">
    <cfRule type="expression" dxfId="49" priority="54">
      <formula>AND(L44&lt;0.1)</formula>
    </cfRule>
    <cfRule type="expression" dxfId="48" priority="55">
      <formula>AND(L44&gt;0)</formula>
    </cfRule>
  </conditionalFormatting>
  <conditionalFormatting sqref="N44">
    <cfRule type="expression" dxfId="47" priority="52">
      <formula>AND(L44&gt;0.2,L44&lt;0.3)</formula>
    </cfRule>
    <cfRule type="expression" dxfId="46" priority="53">
      <formula>AND(L44&gt;0.2)</formula>
    </cfRule>
  </conditionalFormatting>
  <conditionalFormatting sqref="O44">
    <cfRule type="expression" dxfId="45" priority="50">
      <formula>AND(L44&gt;0.4,L44&lt;0.5)</formula>
    </cfRule>
    <cfRule type="expression" dxfId="44" priority="51">
      <formula>AND(L44&gt;0.4)</formula>
    </cfRule>
  </conditionalFormatting>
  <conditionalFormatting sqref="P44">
    <cfRule type="expression" dxfId="43" priority="48">
      <formula>AND(L44&gt;0.6,L44&lt;0.7)</formula>
    </cfRule>
    <cfRule type="expression" dxfId="42" priority="49">
      <formula>AND(L44&gt;0.6)</formula>
    </cfRule>
  </conditionalFormatting>
  <conditionalFormatting sqref="Q44">
    <cfRule type="expression" dxfId="41" priority="46">
      <formula>AND(L44&gt;0.8,L44&lt;0.9)</formula>
    </cfRule>
    <cfRule type="expression" dxfId="40" priority="47">
      <formula>AND(L44&gt;0.8)</formula>
    </cfRule>
  </conditionalFormatting>
  <conditionalFormatting sqref="H44">
    <cfRule type="iconSet" priority="45">
      <iconSet iconSet="5Quarters" showValue="0">
        <cfvo type="percent" val="0"/>
        <cfvo type="num" val="3"/>
        <cfvo type="num" val="5"/>
        <cfvo type="num" val="7"/>
        <cfvo type="num" val="9"/>
      </iconSet>
    </cfRule>
  </conditionalFormatting>
  <conditionalFormatting sqref="M45">
    <cfRule type="expression" dxfId="39" priority="43">
      <formula>AND(L45&lt;0.1)</formula>
    </cfRule>
    <cfRule type="expression" dxfId="38" priority="44">
      <formula>AND(L45&gt;0)</formula>
    </cfRule>
  </conditionalFormatting>
  <conditionalFormatting sqref="N45">
    <cfRule type="expression" dxfId="37" priority="41">
      <formula>AND(L45&gt;0.2,L45&lt;0.3)</formula>
    </cfRule>
    <cfRule type="expression" dxfId="36" priority="42">
      <formula>AND(L45&gt;0.2)</formula>
    </cfRule>
  </conditionalFormatting>
  <conditionalFormatting sqref="O45">
    <cfRule type="expression" dxfId="35" priority="39">
      <formula>AND(L45&gt;0.4,L45&lt;0.5)</formula>
    </cfRule>
    <cfRule type="expression" dxfId="34" priority="40">
      <formula>AND(L45&gt;0.4)</formula>
    </cfRule>
  </conditionalFormatting>
  <conditionalFormatting sqref="P45">
    <cfRule type="expression" dxfId="33" priority="37">
      <formula>AND(L45&gt;0.6,L45&lt;0.7)</formula>
    </cfRule>
    <cfRule type="expression" dxfId="32" priority="38">
      <formula>AND(L45&gt;0.6)</formula>
    </cfRule>
  </conditionalFormatting>
  <conditionalFormatting sqref="Q45">
    <cfRule type="expression" dxfId="31" priority="35">
      <formula>AND(L45&gt;0.8,L45&lt;0.9)</formula>
    </cfRule>
    <cfRule type="expression" dxfId="30" priority="36">
      <formula>AND(L45&gt;0.8)</formula>
    </cfRule>
  </conditionalFormatting>
  <conditionalFormatting sqref="H45">
    <cfRule type="iconSet" priority="34">
      <iconSet iconSet="5Quarters" showValue="0">
        <cfvo type="percent" val="0"/>
        <cfvo type="num" val="3"/>
        <cfvo type="num" val="5"/>
        <cfvo type="num" val="7"/>
        <cfvo type="num" val="9"/>
      </iconSet>
    </cfRule>
  </conditionalFormatting>
  <conditionalFormatting sqref="M60:M62">
    <cfRule type="expression" dxfId="29" priority="32">
      <formula>AND(L60&lt;0.1)</formula>
    </cfRule>
    <cfRule type="expression" dxfId="28" priority="33">
      <formula>AND(L60&gt;0)</formula>
    </cfRule>
  </conditionalFormatting>
  <conditionalFormatting sqref="N60:N62">
    <cfRule type="expression" dxfId="27" priority="30">
      <formula>AND(L60&gt;0.2,L60&lt;0.3)</formula>
    </cfRule>
    <cfRule type="expression" dxfId="26" priority="31">
      <formula>AND(L60&gt;0.2)</formula>
    </cfRule>
  </conditionalFormatting>
  <conditionalFormatting sqref="O60:O62">
    <cfRule type="expression" dxfId="25" priority="28">
      <formula>AND(L60&gt;0.4,L60&lt;0.5)</formula>
    </cfRule>
    <cfRule type="expression" dxfId="24" priority="29">
      <formula>AND(L60&gt;0.4)</formula>
    </cfRule>
  </conditionalFormatting>
  <conditionalFormatting sqref="P60:P62">
    <cfRule type="expression" dxfId="23" priority="26">
      <formula>AND(L60&gt;0.6,L60&lt;0.7)</formula>
    </cfRule>
    <cfRule type="expression" dxfId="22" priority="27">
      <formula>AND(L60&gt;0.6)</formula>
    </cfRule>
  </conditionalFormatting>
  <conditionalFormatting sqref="Q60:Q62">
    <cfRule type="expression" dxfId="21" priority="24">
      <formula>AND(L60&gt;0.8,L60&lt;0.9)</formula>
    </cfRule>
    <cfRule type="expression" dxfId="20" priority="25">
      <formula>AND(L60&gt;0.8)</formula>
    </cfRule>
  </conditionalFormatting>
  <conditionalFormatting sqref="H60">
    <cfRule type="iconSet" priority="23">
      <iconSet iconSet="5Quarters" showValue="0">
        <cfvo type="percent" val="0"/>
        <cfvo type="num" val="3"/>
        <cfvo type="num" val="5"/>
        <cfvo type="num" val="7"/>
        <cfvo type="num" val="9"/>
      </iconSet>
    </cfRule>
  </conditionalFormatting>
  <conditionalFormatting sqref="M82:M84">
    <cfRule type="expression" dxfId="19" priority="21">
      <formula>AND(L82&lt;0.1)</formula>
    </cfRule>
    <cfRule type="expression" dxfId="18" priority="22">
      <formula>AND(L82&gt;0)</formula>
    </cfRule>
  </conditionalFormatting>
  <conditionalFormatting sqref="N82:N84">
    <cfRule type="expression" dxfId="17" priority="19">
      <formula>AND(L82&gt;0.2,L82&lt;0.3)</formula>
    </cfRule>
    <cfRule type="expression" dxfId="16" priority="20">
      <formula>AND(L82&gt;0.2)</formula>
    </cfRule>
  </conditionalFormatting>
  <conditionalFormatting sqref="O82:O84">
    <cfRule type="expression" dxfId="15" priority="17">
      <formula>AND(L82&gt;0.4,L82&lt;0.5)</formula>
    </cfRule>
    <cfRule type="expression" dxfId="14" priority="18">
      <formula>AND(L82&gt;0.4)</formula>
    </cfRule>
  </conditionalFormatting>
  <conditionalFormatting sqref="P82:P84">
    <cfRule type="expression" dxfId="13" priority="15">
      <formula>AND(L82&gt;0.6,L82&lt;0.7)</formula>
    </cfRule>
    <cfRule type="expression" dxfId="12" priority="16">
      <formula>AND(L82&gt;0.6)</formula>
    </cfRule>
  </conditionalFormatting>
  <conditionalFormatting sqref="Q82:Q84">
    <cfRule type="expression" dxfId="11" priority="13">
      <formula>AND(L82&gt;0.8,L82&lt;0.9)</formula>
    </cfRule>
    <cfRule type="expression" dxfId="10" priority="14">
      <formula>AND(L82&gt;0.8)</formula>
    </cfRule>
  </conditionalFormatting>
  <conditionalFormatting sqref="H82">
    <cfRule type="iconSet" priority="12">
      <iconSet iconSet="5Quarters" showValue="0">
        <cfvo type="percent" val="0"/>
        <cfvo type="num" val="3"/>
        <cfvo type="num" val="5"/>
        <cfvo type="num" val="7"/>
        <cfvo type="num" val="9"/>
      </iconSet>
    </cfRule>
  </conditionalFormatting>
  <conditionalFormatting sqref="M117:M119">
    <cfRule type="expression" dxfId="9" priority="10">
      <formula>AND(L117&lt;0.1)</formula>
    </cfRule>
    <cfRule type="expression" dxfId="8" priority="11">
      <formula>AND(L117&gt;0)</formula>
    </cfRule>
  </conditionalFormatting>
  <conditionalFormatting sqref="N117:N119">
    <cfRule type="expression" dxfId="7" priority="8">
      <formula>AND(L117&gt;0.2,L117&lt;0.3)</formula>
    </cfRule>
    <cfRule type="expression" dxfId="6" priority="9">
      <formula>AND(L117&gt;0.2)</formula>
    </cfRule>
  </conditionalFormatting>
  <conditionalFormatting sqref="O117:O119">
    <cfRule type="expression" dxfId="5" priority="6">
      <formula>AND(L117&gt;0.4,L117&lt;0.5)</formula>
    </cfRule>
    <cfRule type="expression" dxfId="4" priority="7">
      <formula>AND(L117&gt;0.4)</formula>
    </cfRule>
  </conditionalFormatting>
  <conditionalFormatting sqref="P117:P119">
    <cfRule type="expression" dxfId="3" priority="4">
      <formula>AND(L117&gt;0.6,L117&lt;0.7)</formula>
    </cfRule>
    <cfRule type="expression" dxfId="2" priority="5">
      <formula>AND(L117&gt;0.6)</formula>
    </cfRule>
  </conditionalFormatting>
  <conditionalFormatting sqref="Q117:Q119">
    <cfRule type="expression" dxfId="1" priority="2">
      <formula>AND(L117&gt;0.8,L117&lt;0.9)</formula>
    </cfRule>
    <cfRule type="expression" dxfId="0" priority="3">
      <formula>AND(L117&gt;0.8)</formula>
    </cfRule>
  </conditionalFormatting>
  <conditionalFormatting sqref="H117">
    <cfRule type="iconSet" priority="1">
      <iconSet iconSet="5Quarters" showValue="0">
        <cfvo type="percent" val="0"/>
        <cfvo type="num" val="3"/>
        <cfvo type="num" val="5"/>
        <cfvo type="num" val="7"/>
        <cfvo type="num" val="9"/>
      </iconSe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A49A37EE-9BED-4F17-AEAC-A1142B5128C2}">
            <x14:dataBar minLength="0" maxLength="100" gradient="0">
              <x14:cfvo type="percent">
                <xm:f>0</xm:f>
              </x14:cfvo>
              <x14:cfvo type="percent">
                <xm:f>100</xm:f>
              </x14:cfvo>
              <x14:negativeFillColor rgb="FFFF0000"/>
              <x14:axisColor rgb="FF000000"/>
            </x14:dataBar>
          </x14:cfRule>
          <xm:sqref>M6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A0323-0EEE-4D83-B87A-C6A35743D142}">
  <dimension ref="A1:B2"/>
  <sheetViews>
    <sheetView workbookViewId="0">
      <selection activeCell="B1" sqref="B1"/>
    </sheetView>
  </sheetViews>
  <sheetFormatPr defaultRowHeight="15" x14ac:dyDescent="0.25"/>
  <cols>
    <col min="2" max="2" width="51.42578125" customWidth="1"/>
  </cols>
  <sheetData>
    <row r="1" spans="1:2" x14ac:dyDescent="0.25">
      <c r="A1" t="s">
        <v>586</v>
      </c>
      <c r="B1" s="299" t="s">
        <v>587</v>
      </c>
    </row>
    <row r="2" spans="1:2" x14ac:dyDescent="0.25">
      <c r="A2" t="s">
        <v>588</v>
      </c>
      <c r="B2" s="299" t="s">
        <v>589</v>
      </c>
    </row>
  </sheetData>
  <hyperlinks>
    <hyperlink ref="B2" r:id="rId1" xr:uid="{5D53556F-4DF1-4FD6-B222-8F232517CFF9}"/>
    <hyperlink ref="B1" r:id="rId2" xr:uid="{D8D95371-A995-439A-8516-C05BAA6B0C6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94083-9DAC-41C7-B2A8-26AA8641AC51}">
  <sheetPr>
    <pageSetUpPr fitToPage="1"/>
  </sheetPr>
  <dimension ref="A1:FF164"/>
  <sheetViews>
    <sheetView showGridLines="0" tabSelected="1" zoomScale="70" zoomScaleNormal="70" workbookViewId="0">
      <pane ySplit="4" topLeftCell="A5" activePane="bottomLeft" state="frozen"/>
      <selection activeCell="F1" sqref="F1"/>
      <selection pane="bottomLeft" activeCell="C3" sqref="C3:S3"/>
    </sheetView>
  </sheetViews>
  <sheetFormatPr defaultColWidth="8.85546875" defaultRowHeight="15" outlineLevelRow="2" outlineLevelCol="4" x14ac:dyDescent="0.25"/>
  <cols>
    <col min="1" max="2" width="3.7109375" customWidth="1"/>
    <col min="3" max="3" width="14" customWidth="1"/>
    <col min="4" max="4" width="13.7109375" customWidth="1" outlineLevel="1"/>
    <col min="5" max="6" width="29.42578125" customWidth="1" outlineLevel="1"/>
    <col min="7" max="7" width="61.140625" customWidth="1" outlineLevel="1"/>
    <col min="8" max="8" width="9.7109375" customWidth="1" outlineLevel="1"/>
    <col min="9" max="9" width="39.42578125" customWidth="1" outlineLevel="1"/>
    <col min="10" max="12" width="39.42578125" customWidth="1" outlineLevel="3"/>
    <col min="13" max="13" width="31.42578125" customWidth="1" outlineLevel="2"/>
    <col min="14" max="14" width="16.140625" customWidth="1" outlineLevel="2"/>
    <col min="15" max="19" width="14" customWidth="1" outlineLevel="4"/>
    <col min="20" max="23" width="16.7109375" style="200" customWidth="1" outlineLevel="3"/>
    <col min="24" max="26" width="10.7109375" style="124" customWidth="1" outlineLevel="3"/>
    <col min="27" max="27" width="10.7109375" style="192" customWidth="1" outlineLevel="3"/>
    <col min="28" max="28" width="12.28515625" style="117" customWidth="1" outlineLevel="1"/>
    <col min="29" max="32" width="10.7109375" customWidth="1"/>
    <col min="33" max="33" width="7.85546875" style="4" customWidth="1"/>
    <col min="34" max="34" width="53.28515625" customWidth="1" outlineLevel="1"/>
    <col min="35" max="35" width="49.7109375" customWidth="1" outlineLevel="1"/>
    <col min="36" max="38" width="48.7109375" customWidth="1" outlineLevel="1"/>
    <col min="39" max="39" width="3.7109375" customWidth="1"/>
    <col min="40" max="40" width="23.42578125" customWidth="1"/>
    <col min="41" max="41" width="18.42578125" customWidth="1"/>
    <col min="42" max="42" width="15.28515625" customWidth="1"/>
    <col min="43" max="43" width="18.42578125" customWidth="1"/>
  </cols>
  <sheetData>
    <row r="1" spans="2:162" ht="15.75" thickBot="1" x14ac:dyDescent="0.3"/>
    <row r="2" spans="2:162" ht="15.75" thickBot="1" x14ac:dyDescent="0.3">
      <c r="B2" s="377"/>
      <c r="C2" s="378"/>
      <c r="D2" s="378"/>
      <c r="E2" s="378"/>
      <c r="F2" s="378"/>
      <c r="G2" s="378"/>
      <c r="H2" s="378"/>
      <c r="I2" s="378"/>
      <c r="J2" s="378"/>
      <c r="K2" s="378"/>
      <c r="L2" s="378"/>
      <c r="M2" s="378"/>
      <c r="N2" s="378"/>
      <c r="O2" s="378"/>
      <c r="P2" s="378"/>
      <c r="Q2" s="378"/>
      <c r="R2" s="378"/>
      <c r="S2" s="378"/>
      <c r="T2" s="379"/>
      <c r="U2" s="379"/>
      <c r="V2" s="379"/>
      <c r="W2" s="379"/>
      <c r="X2" s="380"/>
      <c r="Y2" s="380"/>
      <c r="Z2" s="380"/>
      <c r="AA2" s="381"/>
      <c r="AB2" s="382"/>
      <c r="AC2" s="378"/>
      <c r="AD2" s="378"/>
      <c r="AE2" s="378"/>
      <c r="AF2" s="378"/>
      <c r="AG2" s="419"/>
      <c r="AH2" s="378"/>
      <c r="AI2" s="378"/>
      <c r="AJ2" s="378"/>
      <c r="AK2" s="378"/>
      <c r="AL2" s="378"/>
      <c r="AM2" s="383"/>
    </row>
    <row r="3" spans="2:162" ht="21" x14ac:dyDescent="0.25">
      <c r="B3" s="384"/>
      <c r="C3" s="435" t="s">
        <v>933</v>
      </c>
      <c r="D3" s="436"/>
      <c r="E3" s="436"/>
      <c r="F3" s="436"/>
      <c r="G3" s="436"/>
      <c r="H3" s="436"/>
      <c r="I3" s="436"/>
      <c r="J3" s="436"/>
      <c r="K3" s="436"/>
      <c r="L3" s="436"/>
      <c r="M3" s="436"/>
      <c r="N3" s="436"/>
      <c r="O3" s="436"/>
      <c r="P3" s="436"/>
      <c r="Q3" s="436"/>
      <c r="R3" s="436"/>
      <c r="S3" s="437"/>
      <c r="T3" s="438"/>
      <c r="U3" s="438"/>
      <c r="V3" s="438"/>
      <c r="W3" s="438"/>
      <c r="X3" s="439"/>
      <c r="Y3" s="439"/>
      <c r="Z3" s="439"/>
      <c r="AA3" s="440"/>
      <c r="AB3" s="441"/>
      <c r="AC3" s="442" t="s">
        <v>872</v>
      </c>
      <c r="AD3" s="443"/>
      <c r="AE3" s="443"/>
      <c r="AF3" s="443"/>
      <c r="AG3" s="444"/>
      <c r="AH3" s="441"/>
      <c r="AI3" s="441"/>
      <c r="AJ3" s="441"/>
      <c r="AK3" s="441"/>
      <c r="AL3" s="445"/>
      <c r="AM3" s="391"/>
    </row>
    <row r="4" spans="2:162" ht="60" customHeight="1" thickBot="1" x14ac:dyDescent="0.3">
      <c r="B4" s="384"/>
      <c r="C4" s="446" t="s">
        <v>3</v>
      </c>
      <c r="D4" s="447" t="s">
        <v>864</v>
      </c>
      <c r="E4" s="447" t="s">
        <v>6</v>
      </c>
      <c r="F4" s="447" t="s">
        <v>925</v>
      </c>
      <c r="G4" s="447" t="s">
        <v>7</v>
      </c>
      <c r="H4" s="447" t="s">
        <v>8</v>
      </c>
      <c r="I4" s="1" t="s">
        <v>885</v>
      </c>
      <c r="J4" s="1" t="s">
        <v>10</v>
      </c>
      <c r="K4" s="1" t="s">
        <v>11</v>
      </c>
      <c r="L4" s="1" t="s">
        <v>12</v>
      </c>
      <c r="M4" s="1" t="s">
        <v>13</v>
      </c>
      <c r="N4" s="1" t="s">
        <v>14</v>
      </c>
      <c r="O4" s="1" t="s">
        <v>16</v>
      </c>
      <c r="P4" s="1" t="s">
        <v>17</v>
      </c>
      <c r="Q4" s="1" t="s">
        <v>18</v>
      </c>
      <c r="R4" s="1" t="s">
        <v>19</v>
      </c>
      <c r="S4" s="1" t="s">
        <v>883</v>
      </c>
      <c r="T4" s="203" t="s">
        <v>21</v>
      </c>
      <c r="U4" s="203" t="s">
        <v>22</v>
      </c>
      <c r="V4" s="203" t="s">
        <v>23</v>
      </c>
      <c r="W4" s="203" t="s">
        <v>24</v>
      </c>
      <c r="X4" s="127" t="s">
        <v>25</v>
      </c>
      <c r="Y4" s="127" t="s">
        <v>26</v>
      </c>
      <c r="Z4" s="127" t="s">
        <v>27</v>
      </c>
      <c r="AA4" s="195" t="s">
        <v>28</v>
      </c>
      <c r="AB4" s="448" t="s">
        <v>29</v>
      </c>
      <c r="AC4" s="449" t="s">
        <v>874</v>
      </c>
      <c r="AD4" s="449" t="s">
        <v>875</v>
      </c>
      <c r="AE4" s="449" t="s">
        <v>876</v>
      </c>
      <c r="AF4" s="449" t="s">
        <v>877</v>
      </c>
      <c r="AG4" s="450" t="s">
        <v>35</v>
      </c>
      <c r="AH4" s="452" t="s">
        <v>37</v>
      </c>
      <c r="AI4" s="454" t="s">
        <v>38</v>
      </c>
      <c r="AJ4" s="455" t="s">
        <v>39</v>
      </c>
      <c r="AK4" s="456" t="s">
        <v>873</v>
      </c>
      <c r="AL4" s="457" t="s">
        <v>884</v>
      </c>
      <c r="AM4" s="391"/>
      <c r="AN4" s="27"/>
      <c r="AO4" s="27"/>
      <c r="AP4" s="27"/>
      <c r="AQ4" s="27"/>
    </row>
    <row r="5" spans="2:162" s="311" customFormat="1" ht="74.25" customHeight="1" x14ac:dyDescent="0.25">
      <c r="B5" s="386"/>
      <c r="C5" s="409"/>
      <c r="D5" s="424" t="s">
        <v>78</v>
      </c>
      <c r="E5" s="387" t="s">
        <v>645</v>
      </c>
      <c r="F5" s="387"/>
      <c r="G5" s="431"/>
      <c r="H5" s="432">
        <v>0</v>
      </c>
      <c r="I5" s="471" t="str">
        <f>(IF(I6="","",I6&amp;CHAR(10))&amp;(IF(I12="","",I12&amp;CHAR(10))&amp;(IF(I20="","",I20&amp;CHAR(10))&amp;(IF(I25="","",I25&amp;CHAR(10))&amp;(IF(I28="","",I28&amp;CHAR(10))&amp;(IF(I28="","",I28&amp;CHAR(10))&amp;(IF(I32="","",I32&amp;CHAR(10)))))))))</f>
        <v/>
      </c>
      <c r="J5" s="472"/>
      <c r="K5" s="473"/>
      <c r="L5" s="473"/>
      <c r="M5" s="473"/>
      <c r="N5" s="473"/>
      <c r="O5" s="303">
        <f>O6+O12+O20+O25+O28+O32</f>
        <v>0</v>
      </c>
      <c r="P5" s="303">
        <f>P6+P12+P20+P25+P28+P32</f>
        <v>0</v>
      </c>
      <c r="Q5" s="303">
        <f>Q6+Q12+Q20+Q25+Q28+Q32</f>
        <v>0</v>
      </c>
      <c r="R5" s="303">
        <f>R6+R12+R20+R25+R28+R32</f>
        <v>0</v>
      </c>
      <c r="S5" s="303">
        <f>S6+S12+S20+S25+S28+S32</f>
        <v>0</v>
      </c>
      <c r="T5" s="474"/>
      <c r="U5" s="475"/>
      <c r="V5" s="475"/>
      <c r="W5" s="475"/>
      <c r="X5" s="475"/>
      <c r="Y5" s="476"/>
      <c r="Z5" s="476"/>
      <c r="AA5" s="477"/>
      <c r="AB5" s="433">
        <f>AVERAGE(AB6,AB12,AB20,AB25,AB28,AB32,)</f>
        <v>0</v>
      </c>
      <c r="AC5" s="365"/>
      <c r="AD5" s="366"/>
      <c r="AE5" s="366"/>
      <c r="AF5" s="366"/>
      <c r="AG5" s="434">
        <f>IF(AB5&gt;0.8,4,IF(AB5&gt;0.5,3,IF(AB5&gt;0.2,2,1)))</f>
        <v>1</v>
      </c>
      <c r="AH5" s="453" t="str">
        <f>(IF(AH6="","",AH6&amp;CHAR(10))&amp;(IF(AH12="","",AH12&amp;CHAR(10))&amp;(IF(AH20="","",AH20&amp;CHAR(10))&amp;(IF(AH25="","",AH25&amp;CHAR(10))&amp;(IF(AH28="","",AH28&amp;CHAR(10))&amp;(IF(AH28="","",AH28&amp;CHAR(10))&amp;(IF(AH32="","",AH32&amp;CHAR(10)))))))))</f>
        <v/>
      </c>
      <c r="AI5" s="453" t="str">
        <f>(IF(AI6="","",AI6&amp;CHAR(10))&amp;(IF(AI12="","",AI12&amp;CHAR(10))&amp;(IF(AI20="","",AI20&amp;CHAR(10))&amp;(IF(AI25="","",AI25&amp;CHAR(10))&amp;(IF(AI28="","",AI28&amp;CHAR(10))&amp;(IF(AI28="","",AI28&amp;CHAR(10))&amp;(IF(AI32="","",AI32&amp;CHAR(10)))))))))</f>
        <v/>
      </c>
      <c r="AJ5" s="453" t="str">
        <f>(IF(AJ6="","",AJ6&amp;CHAR(10))&amp;(IF(AJ12="","",AJ12&amp;CHAR(10))&amp;(IF(AJ20="","",AJ20&amp;CHAR(10))&amp;(IF(AJ25="","",AJ25&amp;CHAR(10))&amp;(IF(AJ28="","",AJ28&amp;CHAR(10))&amp;(IF(AJ28="","",AJ28&amp;CHAR(10))&amp;(IF(AJ32="","",AJ32&amp;CHAR(10)))))))))</f>
        <v/>
      </c>
      <c r="AK5" s="453" t="str">
        <f>(IF(AK6="","",AK6&amp;CHAR(10))&amp;(IF(AK12="","",AK12&amp;CHAR(10))&amp;(IF(AK20="","",AK20&amp;CHAR(10))&amp;(IF(AK25="","",AK25&amp;CHAR(10))&amp;(IF(AK28="","",AK28&amp;CHAR(10))&amp;(IF(AK28="","",AK28&amp;CHAR(10))&amp;(IF(AK32="","",AK32&amp;CHAR(10)))))))))</f>
        <v/>
      </c>
      <c r="AL5" s="453" t="str">
        <f>(IF(AL6="","",AL6&amp;CHAR(10))&amp;(IF(AL12="","",AL12&amp;CHAR(10))&amp;(IF(AL20="","",AL20&amp;CHAR(10))&amp;(IF(AL25="","",AL25&amp;CHAR(10))&amp;(IF(AL28="","",AL28&amp;CHAR(10))&amp;(IF(AL28="","",AL28&amp;CHAR(10))&amp;(IF(AL32="","",AL32&amp;CHAR(10)))))))))</f>
        <v/>
      </c>
      <c r="AM5" s="388"/>
      <c r="AN5" s="310"/>
      <c r="AO5" s="310"/>
      <c r="AP5" s="310"/>
      <c r="AQ5" s="310"/>
    </row>
    <row r="6" spans="2:162" s="311" customFormat="1" ht="60" customHeight="1" outlineLevel="1" x14ac:dyDescent="0.25">
      <c r="B6" s="386"/>
      <c r="C6" s="409"/>
      <c r="D6" s="451" t="s">
        <v>596</v>
      </c>
      <c r="E6" s="426" t="s">
        <v>602</v>
      </c>
      <c r="F6" s="427" t="s">
        <v>646</v>
      </c>
      <c r="G6" s="430"/>
      <c r="H6" s="375">
        <v>0</v>
      </c>
      <c r="I6" s="367" t="str">
        <f>(IF(I7="","",I7&amp;CHAR(10))&amp;(IF(I8="","",I8&amp;CHAR(10))&amp;IF(I9="","",I9&amp;CHAR(10))&amp;IF(I10="","",I10&amp;CHAR(10))&amp;IF(I11="","",I11&amp;CHAR(10))))</f>
        <v/>
      </c>
      <c r="J6" s="468"/>
      <c r="K6" s="469"/>
      <c r="L6" s="469"/>
      <c r="M6" s="469"/>
      <c r="N6" s="470"/>
      <c r="O6" s="301">
        <f>SUM(O7:O16)</f>
        <v>0</v>
      </c>
      <c r="P6" s="302">
        <f t="shared" ref="P6:S6" si="0">SUM(P7:P16)</f>
        <v>0</v>
      </c>
      <c r="Q6" s="302">
        <f t="shared" si="0"/>
        <v>0</v>
      </c>
      <c r="R6" s="302">
        <f t="shared" si="0"/>
        <v>0</v>
      </c>
      <c r="S6" s="372">
        <f t="shared" si="0"/>
        <v>0</v>
      </c>
      <c r="T6" s="370"/>
      <c r="U6" s="370"/>
      <c r="V6" s="370"/>
      <c r="W6" s="370"/>
      <c r="X6" s="371"/>
      <c r="Y6" s="371"/>
      <c r="Z6" s="371"/>
      <c r="AA6" s="374"/>
      <c r="AB6" s="373">
        <f>AVERAGE(AB7:AB11)</f>
        <v>0</v>
      </c>
      <c r="AC6" s="44"/>
      <c r="AD6" s="45"/>
      <c r="AE6" s="45"/>
      <c r="AF6" s="45"/>
      <c r="AG6" s="420">
        <f>IF(AB6&gt;0.8,4,IF(AB6&gt;0.5,3,IF(AB6&gt;0.2,2,1)))</f>
        <v>1</v>
      </c>
      <c r="AH6" s="453" t="str">
        <f>(IF(AH7="","",AH7&amp;CHAR(10))&amp;(IF(AH8="","",AH8&amp;CHAR(10))&amp;IF(AH9="","",AH9&amp;CHAR(10))&amp;IF(AH10="","",AH10&amp;CHAR(10))&amp;IF(AH11="","",AH11&amp;CHAR(10))))</f>
        <v/>
      </c>
      <c r="AI6" s="453" t="str">
        <f>(IF(AI7="","",AI7&amp;CHAR(10))&amp;(IF(AI8="","",AI8&amp;CHAR(10))&amp;IF(AI9="","",AI9&amp;CHAR(10))&amp;IF(AI10="","",AI10&amp;CHAR(10))&amp;IF(AI11="","",AI11&amp;CHAR(10))))</f>
        <v/>
      </c>
      <c r="AJ6" s="453" t="str">
        <f>(IF(AJ7="","",AJ7&amp;CHAR(10))&amp;(IF(AJ8="","",AJ8&amp;CHAR(10))&amp;IF(AJ9="","",AJ9&amp;CHAR(10))&amp;IF(AJ10="","",AJ10&amp;CHAR(10))&amp;IF(AJ11="","",AJ11&amp;CHAR(10))))</f>
        <v/>
      </c>
      <c r="AK6" s="453" t="str">
        <f>(IF(AK7="","",AK7&amp;CHAR(10))&amp;(IF(AK8="","",AK8&amp;CHAR(10))&amp;IF(AK9="","",AK9&amp;CHAR(10))&amp;IF(AK10="","",AK10&amp;CHAR(10))&amp;IF(AK11="","",AK11&amp;CHAR(10))))</f>
        <v/>
      </c>
      <c r="AL6" s="453" t="str">
        <f>(IF(AL7="","",AL7&amp;CHAR(10))&amp;(IF(AL8="","",AL8&amp;CHAR(10))&amp;IF(AL9="","",AL9&amp;CHAR(10))&amp;IF(AL10="","",AL10&amp;CHAR(10))&amp;IF(AL11="","",AL11&amp;CHAR(10))))</f>
        <v/>
      </c>
      <c r="AM6" s="389"/>
      <c r="AN6" s="310"/>
      <c r="AO6" s="310"/>
      <c r="AP6" s="310"/>
      <c r="AQ6" s="310"/>
    </row>
    <row r="7" spans="2:162" s="311" customFormat="1" ht="60" customHeight="1" outlineLevel="2" x14ac:dyDescent="0.25">
      <c r="B7" s="386"/>
      <c r="C7" s="409"/>
      <c r="D7" s="309"/>
      <c r="E7" s="309"/>
      <c r="F7" s="414" t="s">
        <v>633</v>
      </c>
      <c r="G7" s="425" t="s">
        <v>878</v>
      </c>
      <c r="H7" s="375">
        <v>0</v>
      </c>
      <c r="I7" s="48"/>
      <c r="J7" s="48"/>
      <c r="K7" s="48"/>
      <c r="L7" s="48"/>
      <c r="M7" s="48"/>
      <c r="N7" s="48"/>
      <c r="O7" s="100"/>
      <c r="P7" s="101"/>
      <c r="Q7" s="101"/>
      <c r="R7" s="101"/>
      <c r="S7" s="102"/>
      <c r="T7" s="312" t="s">
        <v>60</v>
      </c>
      <c r="U7" s="313" t="s">
        <v>60</v>
      </c>
      <c r="V7" s="313" t="s">
        <v>60</v>
      </c>
      <c r="W7" s="314" t="s">
        <v>60</v>
      </c>
      <c r="X7" s="315">
        <f>VLOOKUP(T7,Data!$B$4:$C$9,2, FALSE)</f>
        <v>0</v>
      </c>
      <c r="Y7" s="316">
        <f>VLOOKUP(U7,Data!$E$4:$F$8,2,FALSE)</f>
        <v>0</v>
      </c>
      <c r="Z7" s="316">
        <f>VLOOKUP(V7,Data!$H$4:$I$8,2,FALSE)</f>
        <v>0</v>
      </c>
      <c r="AA7" s="317">
        <f>VLOOKUP(W7,Data!$K$4:$L$7,2,FALSE)</f>
        <v>0</v>
      </c>
      <c r="AB7" s="133">
        <f t="shared" ref="AB7" si="1">SUM(X7:AA7)</f>
        <v>0</v>
      </c>
      <c r="AC7" s="44"/>
      <c r="AD7" s="45"/>
      <c r="AE7" s="45"/>
      <c r="AF7" s="45"/>
      <c r="AG7" s="420">
        <f>IF(AB7&gt;0.8,4,IF(AB7&gt;0.5,3,IF(AB7&gt;0.2,2,1)))</f>
        <v>1</v>
      </c>
      <c r="AH7" s="458"/>
      <c r="AI7" s="458"/>
      <c r="AJ7" s="458"/>
      <c r="AK7" s="458"/>
      <c r="AL7" s="458"/>
      <c r="AM7" s="390"/>
      <c r="AN7" s="310"/>
      <c r="AO7" s="310"/>
      <c r="AP7" s="309"/>
      <c r="AQ7" s="309"/>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row>
    <row r="8" spans="2:162" s="311" customFormat="1" ht="60" customHeight="1" outlineLevel="2" x14ac:dyDescent="0.25">
      <c r="B8" s="386"/>
      <c r="C8" s="409"/>
      <c r="D8" s="309"/>
      <c r="E8" s="309"/>
      <c r="F8" s="413" t="s">
        <v>634</v>
      </c>
      <c r="G8" s="410" t="s">
        <v>879</v>
      </c>
      <c r="H8" s="375">
        <v>0</v>
      </c>
      <c r="I8" s="48"/>
      <c r="J8" s="48"/>
      <c r="K8" s="48"/>
      <c r="L8" s="48"/>
      <c r="M8" s="48"/>
      <c r="N8" s="48"/>
      <c r="O8" s="100"/>
      <c r="P8" s="101"/>
      <c r="Q8" s="101"/>
      <c r="R8" s="101"/>
      <c r="S8" s="102"/>
      <c r="T8" s="312" t="s">
        <v>60</v>
      </c>
      <c r="U8" s="313" t="s">
        <v>60</v>
      </c>
      <c r="V8" s="313" t="s">
        <v>60</v>
      </c>
      <c r="W8" s="314" t="s">
        <v>60</v>
      </c>
      <c r="X8" s="128">
        <f>VLOOKUP(T8,Data!$B$4:$C$9,2, FALSE)</f>
        <v>0</v>
      </c>
      <c r="Y8" s="129">
        <f>VLOOKUP(U8,Data!$E$4:$F$8,2,FALSE)</f>
        <v>0</v>
      </c>
      <c r="Z8" s="129">
        <f>VLOOKUP(V8,Data!$H$4:$I$8,2,FALSE)</f>
        <v>0</v>
      </c>
      <c r="AA8" s="197">
        <f>VLOOKUP(W8,Data!$K$4:$L$7,2,FALSE)</f>
        <v>0</v>
      </c>
      <c r="AB8" s="133">
        <f t="shared" ref="AB8:AB11" si="2">SUM(X8:AA8)</f>
        <v>0</v>
      </c>
      <c r="AC8" s="44"/>
      <c r="AD8" s="45"/>
      <c r="AE8" s="45"/>
      <c r="AF8" s="45"/>
      <c r="AG8" s="420">
        <f>IF(AB8&gt;0.8,4,IF(AB8&gt;0.5,3,IF(AB8&gt;0.2,2,1)))</f>
        <v>1</v>
      </c>
      <c r="AH8" s="459"/>
      <c r="AI8" s="459"/>
      <c r="AJ8" s="459"/>
      <c r="AK8" s="459"/>
      <c r="AL8" s="459"/>
      <c r="AM8" s="390"/>
      <c r="AN8" s="310"/>
      <c r="AO8" s="310"/>
      <c r="AP8" s="309"/>
      <c r="AQ8" s="309"/>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row>
    <row r="9" spans="2:162" s="311" customFormat="1" ht="60" customHeight="1" outlineLevel="2" x14ac:dyDescent="0.25">
      <c r="B9" s="386"/>
      <c r="C9" s="409"/>
      <c r="D9" s="309"/>
      <c r="E9" s="309"/>
      <c r="F9" s="413" t="s">
        <v>635</v>
      </c>
      <c r="G9" s="410" t="s">
        <v>880</v>
      </c>
      <c r="H9" s="375">
        <v>0</v>
      </c>
      <c r="I9" s="48"/>
      <c r="J9" s="48"/>
      <c r="K9" s="48"/>
      <c r="L9" s="48"/>
      <c r="M9" s="48"/>
      <c r="N9" s="48"/>
      <c r="O9" s="100"/>
      <c r="P9" s="101"/>
      <c r="Q9" s="101"/>
      <c r="R9" s="101"/>
      <c r="S9" s="102"/>
      <c r="T9" s="312" t="s">
        <v>60</v>
      </c>
      <c r="U9" s="313" t="s">
        <v>60</v>
      </c>
      <c r="V9" s="313" t="s">
        <v>60</v>
      </c>
      <c r="W9" s="314" t="s">
        <v>60</v>
      </c>
      <c r="X9" s="128">
        <f>VLOOKUP(T9,Data!$B$4:$C$9,2, FALSE)</f>
        <v>0</v>
      </c>
      <c r="Y9" s="129">
        <f>VLOOKUP(U9,Data!$E$4:$F$8,2,FALSE)</f>
        <v>0</v>
      </c>
      <c r="Z9" s="129">
        <f>VLOOKUP(V9,Data!$H$4:$I$8,2,FALSE)</f>
        <v>0</v>
      </c>
      <c r="AA9" s="197">
        <f>VLOOKUP(W9,Data!$K$4:$L$7,2,FALSE)</f>
        <v>0</v>
      </c>
      <c r="AB9" s="133">
        <f t="shared" si="2"/>
        <v>0</v>
      </c>
      <c r="AC9" s="44"/>
      <c r="AD9" s="45"/>
      <c r="AE9" s="45"/>
      <c r="AF9" s="45"/>
      <c r="AG9" s="420">
        <f t="shared" ref="AG9:AG74" si="3">IF(AB9&gt;0.8,4,IF(AB9&gt;0.5,3,IF(AB9&gt;0.2,2,1)))</f>
        <v>1</v>
      </c>
      <c r="AH9" s="459"/>
      <c r="AI9" s="459"/>
      <c r="AJ9" s="459"/>
      <c r="AK9" s="459"/>
      <c r="AL9" s="459"/>
      <c r="AM9" s="390"/>
      <c r="AN9" s="310"/>
      <c r="AO9" s="310"/>
      <c r="AP9" s="309"/>
      <c r="AQ9" s="309"/>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row>
    <row r="10" spans="2:162" s="311" customFormat="1" ht="60" customHeight="1" outlineLevel="2" x14ac:dyDescent="0.25">
      <c r="B10" s="386"/>
      <c r="C10" s="409"/>
      <c r="D10" s="309"/>
      <c r="E10" s="309"/>
      <c r="F10" s="413" t="s">
        <v>636</v>
      </c>
      <c r="G10" s="410" t="s">
        <v>881</v>
      </c>
      <c r="H10" s="375">
        <v>0</v>
      </c>
      <c r="I10" s="48"/>
      <c r="J10" s="48"/>
      <c r="K10" s="48"/>
      <c r="L10" s="48"/>
      <c r="M10" s="48"/>
      <c r="N10" s="48"/>
      <c r="O10" s="100"/>
      <c r="P10" s="101"/>
      <c r="Q10" s="101"/>
      <c r="R10" s="101"/>
      <c r="S10" s="102"/>
      <c r="T10" s="312" t="s">
        <v>60</v>
      </c>
      <c r="U10" s="313" t="s">
        <v>60</v>
      </c>
      <c r="V10" s="313" t="s">
        <v>60</v>
      </c>
      <c r="W10" s="314" t="s">
        <v>60</v>
      </c>
      <c r="X10" s="128">
        <f>VLOOKUP(T10,Data!$B$4:$C$9,2, FALSE)</f>
        <v>0</v>
      </c>
      <c r="Y10" s="129">
        <f>VLOOKUP(U10,Data!$E$4:$F$8,2,FALSE)</f>
        <v>0</v>
      </c>
      <c r="Z10" s="129">
        <f>VLOOKUP(V10,Data!$H$4:$I$8,2,FALSE)</f>
        <v>0</v>
      </c>
      <c r="AA10" s="197">
        <f>VLOOKUP(W10,Data!$K$4:$L$7,2,FALSE)</f>
        <v>0</v>
      </c>
      <c r="AB10" s="133">
        <f t="shared" si="2"/>
        <v>0</v>
      </c>
      <c r="AC10" s="44"/>
      <c r="AD10" s="45"/>
      <c r="AE10" s="45"/>
      <c r="AF10" s="45"/>
      <c r="AG10" s="420">
        <f t="shared" si="3"/>
        <v>1</v>
      </c>
      <c r="AH10" s="459"/>
      <c r="AI10" s="459"/>
      <c r="AJ10" s="459"/>
      <c r="AK10" s="459"/>
      <c r="AL10" s="459"/>
      <c r="AM10" s="390"/>
      <c r="AN10" s="310"/>
      <c r="AO10" s="310"/>
      <c r="AP10" s="309"/>
      <c r="AQ10" s="309"/>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row>
    <row r="11" spans="2:162" s="311" customFormat="1" ht="60" customHeight="1" outlineLevel="2" x14ac:dyDescent="0.25">
      <c r="B11" s="386"/>
      <c r="C11" s="409"/>
      <c r="D11" s="309"/>
      <c r="E11" s="309"/>
      <c r="F11" s="428" t="s">
        <v>637</v>
      </c>
      <c r="G11" s="429" t="s">
        <v>882</v>
      </c>
      <c r="H11" s="375">
        <v>0</v>
      </c>
      <c r="I11" s="48"/>
      <c r="J11" s="48"/>
      <c r="K11" s="48"/>
      <c r="L11" s="48"/>
      <c r="M11" s="48"/>
      <c r="N11" s="48"/>
      <c r="O11" s="100"/>
      <c r="P11" s="101"/>
      <c r="Q11" s="101"/>
      <c r="R11" s="101"/>
      <c r="S11" s="102"/>
      <c r="T11" s="312" t="s">
        <v>60</v>
      </c>
      <c r="U11" s="313" t="s">
        <v>60</v>
      </c>
      <c r="V11" s="313" t="s">
        <v>60</v>
      </c>
      <c r="W11" s="314" t="s">
        <v>60</v>
      </c>
      <c r="X11" s="128">
        <f>VLOOKUP(T11,Data!$B$4:$C$9,2, FALSE)</f>
        <v>0</v>
      </c>
      <c r="Y11" s="129">
        <f>VLOOKUP(U11,Data!$E$4:$F$8,2,FALSE)</f>
        <v>0</v>
      </c>
      <c r="Z11" s="129">
        <f>VLOOKUP(V11,Data!$H$4:$I$8,2,FALSE)</f>
        <v>0</v>
      </c>
      <c r="AA11" s="197">
        <f>VLOOKUP(W11,Data!$K$4:$L$7,2,FALSE)</f>
        <v>0</v>
      </c>
      <c r="AB11" s="133">
        <f t="shared" si="2"/>
        <v>0</v>
      </c>
      <c r="AC11" s="44"/>
      <c r="AD11" s="45"/>
      <c r="AE11" s="45"/>
      <c r="AF11" s="45"/>
      <c r="AG11" s="420">
        <f t="shared" si="3"/>
        <v>1</v>
      </c>
      <c r="AH11" s="460"/>
      <c r="AI11" s="460"/>
      <c r="AJ11" s="460"/>
      <c r="AK11" s="460"/>
      <c r="AL11" s="460"/>
      <c r="AM11" s="390"/>
      <c r="AN11" s="310"/>
      <c r="AO11" s="310"/>
      <c r="AP11" s="309"/>
      <c r="AQ11" s="309"/>
      <c r="AR11" s="368"/>
      <c r="AS11" s="368"/>
      <c r="AT11" s="368"/>
      <c r="AU11" s="368"/>
      <c r="AV11" s="368"/>
      <c r="AW11" s="368"/>
      <c r="AX11" s="368"/>
      <c r="AY11" s="368"/>
      <c r="AZ11" s="368"/>
      <c r="BA11" s="368"/>
      <c r="BB11" s="368"/>
      <c r="BC11" s="368"/>
      <c r="BD11" s="368"/>
      <c r="BE11" s="368"/>
      <c r="BF11" s="368"/>
      <c r="BG11" s="368"/>
      <c r="BH11" s="368"/>
      <c r="BI11" s="368"/>
      <c r="BJ11" s="368"/>
      <c r="BK11" s="368"/>
      <c r="BL11" s="368"/>
      <c r="BM11" s="368"/>
      <c r="BN11" s="368"/>
      <c r="BO11" s="368"/>
      <c r="BP11" s="368"/>
      <c r="BQ11" s="368"/>
      <c r="BR11" s="368"/>
      <c r="BS11" s="368"/>
      <c r="BT11" s="368"/>
      <c r="BU11" s="368"/>
      <c r="BV11" s="368"/>
      <c r="BW11" s="368"/>
      <c r="BX11" s="368"/>
      <c r="BY11" s="368"/>
      <c r="BZ11" s="368"/>
      <c r="CA11" s="368"/>
      <c r="CB11" s="368"/>
      <c r="CC11" s="368"/>
      <c r="CD11" s="368"/>
      <c r="CE11" s="368"/>
      <c r="CF11" s="368"/>
      <c r="CG11" s="368"/>
      <c r="CH11" s="368"/>
      <c r="CI11" s="368"/>
      <c r="CJ11" s="368"/>
      <c r="CK11" s="368"/>
      <c r="CL11" s="368"/>
      <c r="CM11" s="368"/>
      <c r="CN11" s="368"/>
      <c r="CO11" s="368"/>
      <c r="CP11" s="368"/>
      <c r="CQ11" s="368"/>
      <c r="CR11" s="368"/>
      <c r="CS11" s="368"/>
      <c r="CT11" s="368"/>
      <c r="CU11" s="368"/>
      <c r="CV11" s="368"/>
      <c r="CW11" s="368"/>
      <c r="CX11" s="368"/>
      <c r="CY11" s="368"/>
      <c r="CZ11" s="368"/>
      <c r="DA11" s="368"/>
      <c r="DB11" s="368"/>
      <c r="DC11" s="368"/>
      <c r="DD11" s="368"/>
      <c r="DE11" s="368"/>
      <c r="DF11" s="368"/>
      <c r="DG11" s="368"/>
      <c r="DH11" s="368"/>
      <c r="DI11" s="368"/>
      <c r="DJ11" s="368"/>
      <c r="DK11" s="368"/>
      <c r="DL11" s="368"/>
      <c r="DM11" s="368"/>
      <c r="DN11" s="368"/>
      <c r="DO11" s="368"/>
      <c r="DP11" s="368"/>
      <c r="DQ11" s="368"/>
      <c r="DR11" s="368"/>
      <c r="DS11" s="368"/>
      <c r="DT11" s="368"/>
      <c r="DU11" s="368"/>
      <c r="DV11" s="368"/>
      <c r="DW11" s="368"/>
      <c r="DX11" s="368"/>
      <c r="DY11" s="368"/>
      <c r="DZ11" s="368"/>
      <c r="EA11" s="368"/>
      <c r="EB11" s="368"/>
      <c r="EC11" s="368"/>
      <c r="ED11" s="368"/>
      <c r="EE11" s="368"/>
      <c r="EF11" s="368"/>
      <c r="EG11" s="368"/>
      <c r="EH11" s="368"/>
      <c r="EI11" s="368"/>
      <c r="EJ11" s="368"/>
      <c r="EK11" s="368"/>
      <c r="EL11" s="368"/>
      <c r="EM11" s="368"/>
      <c r="EN11" s="368"/>
      <c r="EO11" s="368"/>
      <c r="EP11" s="368"/>
      <c r="EQ11" s="368"/>
      <c r="ER11" s="368"/>
      <c r="ES11" s="368"/>
      <c r="ET11" s="368"/>
      <c r="EU11" s="368"/>
      <c r="EV11" s="368"/>
      <c r="EW11" s="368"/>
      <c r="EX11" s="368"/>
      <c r="EY11" s="368"/>
      <c r="EZ11" s="368"/>
      <c r="FA11" s="368"/>
      <c r="FB11" s="368"/>
      <c r="FC11" s="368"/>
      <c r="FD11" s="368"/>
      <c r="FE11" s="368"/>
      <c r="FF11" s="368"/>
    </row>
    <row r="12" spans="2:162" s="311" customFormat="1" ht="60" customHeight="1" outlineLevel="1" x14ac:dyDescent="0.25">
      <c r="B12" s="386"/>
      <c r="C12" s="409"/>
      <c r="D12" s="451" t="s">
        <v>597</v>
      </c>
      <c r="E12" s="426" t="s">
        <v>603</v>
      </c>
      <c r="F12" s="427" t="s">
        <v>647</v>
      </c>
      <c r="G12" s="430"/>
      <c r="H12" s="375">
        <v>0</v>
      </c>
      <c r="I12" s="137" t="str">
        <f>(IF(I13="","",I13&amp;CHAR(10))&amp;(IF(I14="","",I14&amp;CHAR(10))&amp;IF(I15="","",I15&amp;CHAR(10))&amp;IF(I16="","",I16&amp;CHAR(10))&amp;IF(I17="","",I17&amp;CHAR(10))&amp;IF(I22="","",I22)))</f>
        <v/>
      </c>
      <c r="J12" s="465"/>
      <c r="K12" s="466"/>
      <c r="L12" s="466"/>
      <c r="M12" s="466"/>
      <c r="N12" s="467"/>
      <c r="O12" s="176">
        <f>SUM(O13:O22)</f>
        <v>0</v>
      </c>
      <c r="P12" s="177">
        <f t="shared" ref="P12:S12" si="4">SUM(P13:P22)</f>
        <v>0</v>
      </c>
      <c r="Q12" s="177">
        <f t="shared" si="4"/>
        <v>0</v>
      </c>
      <c r="R12" s="177">
        <f t="shared" si="4"/>
        <v>0</v>
      </c>
      <c r="S12" s="178">
        <f t="shared" si="4"/>
        <v>0</v>
      </c>
      <c r="T12" s="462"/>
      <c r="U12" s="463"/>
      <c r="V12" s="463"/>
      <c r="W12" s="463"/>
      <c r="X12" s="463"/>
      <c r="Y12" s="463"/>
      <c r="Z12" s="463"/>
      <c r="AA12" s="464"/>
      <c r="AB12" s="182">
        <f>AVERAGE(AB13:AB17)</f>
        <v>0</v>
      </c>
      <c r="AC12" s="44"/>
      <c r="AD12" s="45"/>
      <c r="AE12" s="45"/>
      <c r="AF12" s="45"/>
      <c r="AG12" s="420">
        <f t="shared" si="3"/>
        <v>1</v>
      </c>
      <c r="AH12" s="453" t="str">
        <f>(IF(AH13="","",AH13&amp;CHAR(10))&amp;(IF(AH14="","",AH14&amp;CHAR(10))&amp;IF(AH15="","",AH15&amp;CHAR(10))&amp;IF(AH16="","",AH16&amp;CHAR(10))&amp;IF(AH17="","",AH17&amp;CHAR(10))&amp;IF(AH18="","",AH18&amp;CHAR(10))&amp;IF(AH19="","",AH19&amp;CHAR(10))))</f>
        <v/>
      </c>
      <c r="AI12" s="453" t="str">
        <f>(IF(AI13="","",AI13&amp;CHAR(10))&amp;(IF(AI14="","",AI14&amp;CHAR(10))&amp;IF(AI15="","",AI15&amp;CHAR(10))&amp;IF(AI16="","",AI16&amp;CHAR(10))&amp;IF(AI17="","",AI17&amp;CHAR(10))&amp;IF(AI18="","",AI18&amp;CHAR(10))&amp;IF(AI19="","",AI19&amp;CHAR(10))))</f>
        <v/>
      </c>
      <c r="AJ12" s="453" t="str">
        <f>(IF(AJ13="","",AJ13&amp;CHAR(10))&amp;(IF(AJ14="","",AJ14&amp;CHAR(10))&amp;IF(AJ15="","",AJ15&amp;CHAR(10))&amp;IF(AJ16="","",AJ16&amp;CHAR(10))&amp;IF(AJ17="","",AJ17&amp;CHAR(10))&amp;IF(AJ18="","",AJ18&amp;CHAR(10))&amp;IF(AJ19="","",AJ19&amp;CHAR(10))))</f>
        <v/>
      </c>
      <c r="AK12" s="453" t="str">
        <f>(IF(AK13="","",AK13&amp;CHAR(10))&amp;(IF(AK14="","",AK14&amp;CHAR(10))&amp;IF(AK15="","",AK15&amp;CHAR(10))&amp;IF(AK16="","",AK16&amp;CHAR(10))&amp;IF(AK17="","",AK17&amp;CHAR(10))&amp;IF(AK18="","",AK18&amp;CHAR(10))&amp;IF(AK19="","",AK19&amp;CHAR(10))))</f>
        <v/>
      </c>
      <c r="AL12" s="453" t="str">
        <f>(IF(AL13="","",AL13&amp;CHAR(10))&amp;(IF(AL14="","",AL14&amp;CHAR(10))&amp;IF(AL15="","",AL15&amp;CHAR(10))&amp;IF(AL16="","",AL16&amp;CHAR(10))&amp;IF(AL17="","",AL17&amp;CHAR(10))&amp;IF(AL18="","",AL18&amp;CHAR(10))&amp;IF(AL19="","",AL19&amp;CHAR(10))))</f>
        <v/>
      </c>
      <c r="AM12" s="389"/>
      <c r="AN12" s="310"/>
      <c r="AO12" s="310"/>
      <c r="AP12" s="309"/>
      <c r="AQ12" s="309"/>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row>
    <row r="13" spans="2:162" s="311" customFormat="1" ht="60" customHeight="1" outlineLevel="2" x14ac:dyDescent="0.25">
      <c r="B13" s="386"/>
      <c r="C13" s="409"/>
      <c r="D13" s="309"/>
      <c r="E13" s="309"/>
      <c r="F13" s="414" t="s">
        <v>638</v>
      </c>
      <c r="G13" s="425" t="s">
        <v>648</v>
      </c>
      <c r="H13" s="375">
        <v>0</v>
      </c>
      <c r="I13" s="48"/>
      <c r="J13" s="48"/>
      <c r="K13" s="48"/>
      <c r="L13" s="48"/>
      <c r="M13" s="48"/>
      <c r="N13" s="48"/>
      <c r="O13" s="100"/>
      <c r="P13" s="101"/>
      <c r="Q13" s="101"/>
      <c r="R13" s="101"/>
      <c r="S13" s="102"/>
      <c r="T13" s="312" t="s">
        <v>60</v>
      </c>
      <c r="U13" s="313" t="s">
        <v>60</v>
      </c>
      <c r="V13" s="313" t="s">
        <v>60</v>
      </c>
      <c r="W13" s="314" t="s">
        <v>60</v>
      </c>
      <c r="X13" s="128">
        <f>VLOOKUP(T13,Data!$B$4:$C$9,2, FALSE)</f>
        <v>0</v>
      </c>
      <c r="Y13" s="129">
        <f>VLOOKUP(U13,Data!$E$4:$F$8,2,FALSE)</f>
        <v>0</v>
      </c>
      <c r="Z13" s="129">
        <f>VLOOKUP(V13,Data!$H$4:$I$8,2,FALSE)</f>
        <v>0</v>
      </c>
      <c r="AA13" s="197">
        <f>VLOOKUP(W13,Data!$K$4:$L$7,2,FALSE)</f>
        <v>0</v>
      </c>
      <c r="AB13" s="133">
        <f t="shared" ref="AB13:AB14" si="5">SUM(X13:AA13)</f>
        <v>0</v>
      </c>
      <c r="AC13" s="44"/>
      <c r="AD13" s="45"/>
      <c r="AE13" s="45"/>
      <c r="AF13" s="45"/>
      <c r="AG13" s="420">
        <f t="shared" si="3"/>
        <v>1</v>
      </c>
      <c r="AH13" s="458"/>
      <c r="AI13" s="458"/>
      <c r="AJ13" s="458"/>
      <c r="AK13" s="458"/>
      <c r="AL13" s="458"/>
      <c r="AM13" s="390"/>
      <c r="AN13" s="310"/>
      <c r="AO13" s="310"/>
      <c r="AP13" s="309"/>
      <c r="AQ13" s="309"/>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row>
    <row r="14" spans="2:162" s="311" customFormat="1" ht="60" customHeight="1" outlineLevel="2" x14ac:dyDescent="0.25">
      <c r="B14" s="386"/>
      <c r="C14" s="409"/>
      <c r="D14" s="309"/>
      <c r="E14" s="309"/>
      <c r="F14" s="413" t="s">
        <v>639</v>
      </c>
      <c r="G14" s="410" t="s">
        <v>649</v>
      </c>
      <c r="H14" s="375">
        <v>0</v>
      </c>
      <c r="I14" s="48"/>
      <c r="J14" s="48"/>
      <c r="K14" s="48"/>
      <c r="L14" s="48"/>
      <c r="M14" s="48"/>
      <c r="N14" s="48"/>
      <c r="O14" s="100"/>
      <c r="P14" s="101"/>
      <c r="Q14" s="101"/>
      <c r="R14" s="101"/>
      <c r="S14" s="102"/>
      <c r="T14" s="312" t="s">
        <v>60</v>
      </c>
      <c r="U14" s="313" t="s">
        <v>60</v>
      </c>
      <c r="V14" s="313" t="s">
        <v>60</v>
      </c>
      <c r="W14" s="314" t="s">
        <v>60</v>
      </c>
      <c r="X14" s="128">
        <f>VLOOKUP(T14,Data!$B$4:$C$9,2, FALSE)</f>
        <v>0</v>
      </c>
      <c r="Y14" s="129">
        <f>VLOOKUP(U14,Data!$E$4:$F$8,2,FALSE)</f>
        <v>0</v>
      </c>
      <c r="Z14" s="129">
        <f>VLOOKUP(V14,Data!$H$4:$I$8,2,FALSE)</f>
        <v>0</v>
      </c>
      <c r="AA14" s="197">
        <f>VLOOKUP(W14,Data!$K$4:$L$7,2,FALSE)</f>
        <v>0</v>
      </c>
      <c r="AB14" s="133">
        <f t="shared" si="5"/>
        <v>0</v>
      </c>
      <c r="AC14" s="44"/>
      <c r="AD14" s="45"/>
      <c r="AE14" s="45"/>
      <c r="AF14" s="45"/>
      <c r="AG14" s="420">
        <f t="shared" si="3"/>
        <v>1</v>
      </c>
      <c r="AH14" s="459"/>
      <c r="AI14" s="459"/>
      <c r="AJ14" s="459"/>
      <c r="AK14" s="459"/>
      <c r="AL14" s="459"/>
      <c r="AM14" s="390"/>
      <c r="AN14" s="310"/>
      <c r="AO14" s="310"/>
      <c r="AP14" s="309"/>
      <c r="AQ14" s="309"/>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row>
    <row r="15" spans="2:162" s="311" customFormat="1" ht="60" customHeight="1" outlineLevel="2" x14ac:dyDescent="0.25">
      <c r="B15" s="386"/>
      <c r="C15" s="409"/>
      <c r="D15" s="309"/>
      <c r="E15" s="309"/>
      <c r="F15" s="413" t="s">
        <v>640</v>
      </c>
      <c r="G15" s="410" t="s">
        <v>650</v>
      </c>
      <c r="H15" s="375">
        <v>0</v>
      </c>
      <c r="I15" s="48"/>
      <c r="J15" s="48"/>
      <c r="K15" s="48"/>
      <c r="L15" s="48"/>
      <c r="M15" s="48"/>
      <c r="N15" s="48"/>
      <c r="O15" s="100"/>
      <c r="P15" s="101"/>
      <c r="Q15" s="101"/>
      <c r="R15" s="101"/>
      <c r="S15" s="102"/>
      <c r="T15" s="312" t="s">
        <v>60</v>
      </c>
      <c r="U15" s="313" t="s">
        <v>60</v>
      </c>
      <c r="V15" s="313" t="s">
        <v>60</v>
      </c>
      <c r="W15" s="314" t="s">
        <v>60</v>
      </c>
      <c r="X15" s="128">
        <f>VLOOKUP(T15,Data!$B$4:$C$9,2, FALSE)</f>
        <v>0</v>
      </c>
      <c r="Y15" s="129">
        <f>VLOOKUP(U15,Data!$E$4:$F$8,2,FALSE)</f>
        <v>0</v>
      </c>
      <c r="Z15" s="129">
        <f>VLOOKUP(V15,Data!$H$4:$I$8,2,FALSE)</f>
        <v>0</v>
      </c>
      <c r="AA15" s="197">
        <f>VLOOKUP(W15,Data!$K$4:$L$7,2,FALSE)</f>
        <v>0</v>
      </c>
      <c r="AB15" s="133">
        <f t="shared" ref="AB15:AB19" si="6">SUM(X15:AA15)</f>
        <v>0</v>
      </c>
      <c r="AC15" s="44"/>
      <c r="AD15" s="45"/>
      <c r="AE15" s="45"/>
      <c r="AF15" s="45"/>
      <c r="AG15" s="420">
        <f t="shared" si="3"/>
        <v>1</v>
      </c>
      <c r="AH15" s="459"/>
      <c r="AI15" s="459"/>
      <c r="AJ15" s="459"/>
      <c r="AK15" s="459"/>
      <c r="AL15" s="459"/>
      <c r="AM15" s="390"/>
      <c r="AN15" s="310"/>
      <c r="AO15" s="310"/>
      <c r="AP15" s="309"/>
      <c r="AQ15" s="309"/>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row>
    <row r="16" spans="2:162" s="311" customFormat="1" ht="60" customHeight="1" outlineLevel="2" x14ac:dyDescent="0.25">
      <c r="B16" s="386"/>
      <c r="C16" s="409"/>
      <c r="D16" s="309"/>
      <c r="E16" s="309"/>
      <c r="F16" s="413" t="s">
        <v>641</v>
      </c>
      <c r="G16" s="410" t="s">
        <v>651</v>
      </c>
      <c r="H16" s="375">
        <v>0</v>
      </c>
      <c r="I16" s="48"/>
      <c r="J16" s="48"/>
      <c r="K16" s="48"/>
      <c r="L16" s="48"/>
      <c r="M16" s="48"/>
      <c r="N16" s="48"/>
      <c r="O16" s="100"/>
      <c r="P16" s="101"/>
      <c r="Q16" s="101"/>
      <c r="R16" s="101"/>
      <c r="S16" s="102"/>
      <c r="T16" s="312" t="s">
        <v>60</v>
      </c>
      <c r="U16" s="313" t="s">
        <v>60</v>
      </c>
      <c r="V16" s="313" t="s">
        <v>60</v>
      </c>
      <c r="W16" s="314" t="s">
        <v>60</v>
      </c>
      <c r="X16" s="128">
        <f>VLOOKUP(T16,Data!$B$4:$C$9,2, FALSE)</f>
        <v>0</v>
      </c>
      <c r="Y16" s="129">
        <f>VLOOKUP(U16,Data!$E$4:$F$8,2,FALSE)</f>
        <v>0</v>
      </c>
      <c r="Z16" s="129">
        <f>VLOOKUP(V16,Data!$H$4:$I$8,2,FALSE)</f>
        <v>0</v>
      </c>
      <c r="AA16" s="197">
        <f>VLOOKUP(W16,Data!$K$4:$L$7,2,FALSE)</f>
        <v>0</v>
      </c>
      <c r="AB16" s="133">
        <f t="shared" si="6"/>
        <v>0</v>
      </c>
      <c r="AC16" s="44"/>
      <c r="AD16" s="45"/>
      <c r="AE16" s="45"/>
      <c r="AF16" s="45"/>
      <c r="AG16" s="420">
        <f t="shared" si="3"/>
        <v>1</v>
      </c>
      <c r="AH16" s="459"/>
      <c r="AI16" s="459"/>
      <c r="AJ16" s="459"/>
      <c r="AK16" s="459"/>
      <c r="AL16" s="459"/>
      <c r="AM16" s="390"/>
      <c r="AN16" s="310"/>
      <c r="AO16" s="310"/>
      <c r="AP16" s="309"/>
      <c r="AQ16" s="309"/>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row>
    <row r="17" spans="2:162" s="311" customFormat="1" ht="60" customHeight="1" outlineLevel="2" x14ac:dyDescent="0.25">
      <c r="B17" s="386"/>
      <c r="C17" s="409"/>
      <c r="D17" s="309"/>
      <c r="E17" s="309"/>
      <c r="F17" s="413" t="s">
        <v>642</v>
      </c>
      <c r="G17" s="410" t="s">
        <v>652</v>
      </c>
      <c r="H17" s="375">
        <v>0</v>
      </c>
      <c r="I17" s="48"/>
      <c r="J17" s="48"/>
      <c r="K17" s="48"/>
      <c r="L17" s="48"/>
      <c r="M17" s="48"/>
      <c r="N17" s="48"/>
      <c r="O17" s="100"/>
      <c r="P17" s="101"/>
      <c r="Q17" s="101"/>
      <c r="R17" s="101"/>
      <c r="S17" s="102"/>
      <c r="T17" s="312" t="s">
        <v>60</v>
      </c>
      <c r="U17" s="313" t="s">
        <v>60</v>
      </c>
      <c r="V17" s="313" t="s">
        <v>60</v>
      </c>
      <c r="W17" s="314" t="s">
        <v>60</v>
      </c>
      <c r="X17" s="128">
        <f>VLOOKUP(T17,Data!$B$4:$C$9,2, FALSE)</f>
        <v>0</v>
      </c>
      <c r="Y17" s="129">
        <f>VLOOKUP(U17,Data!$E$4:$F$8,2,FALSE)</f>
        <v>0</v>
      </c>
      <c r="Z17" s="129">
        <f>VLOOKUP(V17,Data!$H$4:$I$8,2,FALSE)</f>
        <v>0</v>
      </c>
      <c r="AA17" s="197">
        <f>VLOOKUP(W17,Data!$K$4:$L$7,2,FALSE)</f>
        <v>0</v>
      </c>
      <c r="AB17" s="133">
        <f t="shared" si="6"/>
        <v>0</v>
      </c>
      <c r="AC17" s="44"/>
      <c r="AD17" s="45"/>
      <c r="AE17" s="45"/>
      <c r="AF17" s="45"/>
      <c r="AG17" s="420">
        <f t="shared" si="3"/>
        <v>1</v>
      </c>
      <c r="AH17" s="459"/>
      <c r="AI17" s="459"/>
      <c r="AJ17" s="459"/>
      <c r="AK17" s="459"/>
      <c r="AL17" s="459"/>
      <c r="AM17" s="390"/>
      <c r="AN17" s="310"/>
      <c r="AO17" s="310"/>
      <c r="AP17" s="309"/>
      <c r="AQ17" s="309"/>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row>
    <row r="18" spans="2:162" s="311" customFormat="1" ht="60" customHeight="1" outlineLevel="2" x14ac:dyDescent="0.25">
      <c r="B18" s="386"/>
      <c r="C18" s="409"/>
      <c r="D18" s="309"/>
      <c r="E18" s="309"/>
      <c r="F18" s="413" t="s">
        <v>643</v>
      </c>
      <c r="G18" s="410" t="s">
        <v>653</v>
      </c>
      <c r="H18" s="375">
        <v>0</v>
      </c>
      <c r="I18" s="48"/>
      <c r="J18" s="48"/>
      <c r="K18" s="48"/>
      <c r="L18" s="48"/>
      <c r="M18" s="48"/>
      <c r="N18" s="48"/>
      <c r="O18" s="100"/>
      <c r="P18" s="101"/>
      <c r="Q18" s="101"/>
      <c r="R18" s="101"/>
      <c r="S18" s="102"/>
      <c r="T18" s="312" t="s">
        <v>60</v>
      </c>
      <c r="U18" s="313" t="s">
        <v>60</v>
      </c>
      <c r="V18" s="313" t="s">
        <v>60</v>
      </c>
      <c r="W18" s="314" t="s">
        <v>60</v>
      </c>
      <c r="X18" s="128">
        <f>VLOOKUP(T18,Data!$B$4:$C$9,2, FALSE)</f>
        <v>0</v>
      </c>
      <c r="Y18" s="129">
        <f>VLOOKUP(U18,Data!$E$4:$F$8,2,FALSE)</f>
        <v>0</v>
      </c>
      <c r="Z18" s="129">
        <f>VLOOKUP(V18,Data!$H$4:$I$8,2,FALSE)</f>
        <v>0</v>
      </c>
      <c r="AA18" s="197">
        <f>VLOOKUP(W18,Data!$K$4:$L$7,2,FALSE)</f>
        <v>0</v>
      </c>
      <c r="AB18" s="133">
        <f t="shared" si="6"/>
        <v>0</v>
      </c>
      <c r="AC18" s="44"/>
      <c r="AD18" s="45"/>
      <c r="AE18" s="45"/>
      <c r="AF18" s="45"/>
      <c r="AG18" s="420">
        <f t="shared" si="3"/>
        <v>1</v>
      </c>
      <c r="AH18" s="459"/>
      <c r="AI18" s="459"/>
      <c r="AJ18" s="459"/>
      <c r="AK18" s="459"/>
      <c r="AL18" s="459"/>
      <c r="AM18" s="390"/>
      <c r="AN18" s="310"/>
      <c r="AO18" s="310"/>
      <c r="AP18" s="309"/>
      <c r="AQ18" s="309"/>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row>
    <row r="19" spans="2:162" s="311" customFormat="1" ht="60" customHeight="1" outlineLevel="2" x14ac:dyDescent="0.25">
      <c r="B19" s="386"/>
      <c r="C19" s="409"/>
      <c r="D19" s="309"/>
      <c r="E19" s="309"/>
      <c r="F19" s="428" t="s">
        <v>644</v>
      </c>
      <c r="G19" s="429" t="s">
        <v>654</v>
      </c>
      <c r="H19" s="375">
        <v>0</v>
      </c>
      <c r="I19" s="48"/>
      <c r="J19" s="48"/>
      <c r="K19" s="48"/>
      <c r="L19" s="48"/>
      <c r="M19" s="48"/>
      <c r="N19" s="48"/>
      <c r="O19" s="100"/>
      <c r="P19" s="101"/>
      <c r="Q19" s="101"/>
      <c r="R19" s="101"/>
      <c r="S19" s="102"/>
      <c r="T19" s="312" t="s">
        <v>60</v>
      </c>
      <c r="U19" s="313" t="s">
        <v>60</v>
      </c>
      <c r="V19" s="313" t="s">
        <v>60</v>
      </c>
      <c r="W19" s="314" t="s">
        <v>60</v>
      </c>
      <c r="X19" s="128">
        <f>VLOOKUP(T19,Data!$B$4:$C$9,2, FALSE)</f>
        <v>0</v>
      </c>
      <c r="Y19" s="129">
        <f>VLOOKUP(U19,Data!$E$4:$F$8,2,FALSE)</f>
        <v>0</v>
      </c>
      <c r="Z19" s="129">
        <f>VLOOKUP(V19,Data!$H$4:$I$8,2,FALSE)</f>
        <v>0</v>
      </c>
      <c r="AA19" s="197">
        <f>VLOOKUP(W19,Data!$K$4:$L$7,2,FALSE)</f>
        <v>0</v>
      </c>
      <c r="AB19" s="133">
        <f t="shared" si="6"/>
        <v>0</v>
      </c>
      <c r="AC19" s="44"/>
      <c r="AD19" s="45"/>
      <c r="AE19" s="45"/>
      <c r="AF19" s="45"/>
      <c r="AG19" s="420">
        <f t="shared" si="3"/>
        <v>1</v>
      </c>
      <c r="AH19" s="460"/>
      <c r="AI19" s="460"/>
      <c r="AJ19" s="460"/>
      <c r="AK19" s="460"/>
      <c r="AL19" s="460"/>
      <c r="AM19" s="390"/>
      <c r="AN19" s="310"/>
      <c r="AO19" s="310"/>
      <c r="AP19" s="309"/>
      <c r="AQ19" s="309"/>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row>
    <row r="20" spans="2:162" s="311" customFormat="1" ht="60" customHeight="1" outlineLevel="1" x14ac:dyDescent="0.25">
      <c r="B20" s="386"/>
      <c r="C20" s="409"/>
      <c r="D20" s="451" t="s">
        <v>598</v>
      </c>
      <c r="E20" s="426" t="s">
        <v>606</v>
      </c>
      <c r="F20" s="427" t="s">
        <v>655</v>
      </c>
      <c r="G20" s="430"/>
      <c r="H20" s="375">
        <v>0</v>
      </c>
      <c r="I20" s="137" t="str">
        <f>(IF(I21="","",I21&amp;CHAR(10))&amp;(IF(I22="","",I22&amp;CHAR(10))&amp;IF(I23="","",I23&amp;CHAR(10))&amp;IF(I24="","",I24&amp;CHAR(10))&amp;IF(I25="","",I25&amp;CHAR(10))&amp;IF(I30="","",I30)))</f>
        <v/>
      </c>
      <c r="J20" s="465"/>
      <c r="K20" s="466"/>
      <c r="L20" s="466"/>
      <c r="M20" s="466"/>
      <c r="N20" s="467"/>
      <c r="O20" s="176">
        <f>SUM(O21:O30)</f>
        <v>0</v>
      </c>
      <c r="P20" s="177">
        <f t="shared" ref="P20:S20" si="7">SUM(P21:P30)</f>
        <v>0</v>
      </c>
      <c r="Q20" s="177">
        <f t="shared" si="7"/>
        <v>0</v>
      </c>
      <c r="R20" s="177">
        <f t="shared" si="7"/>
        <v>0</v>
      </c>
      <c r="S20" s="178">
        <f t="shared" si="7"/>
        <v>0</v>
      </c>
      <c r="T20" s="462"/>
      <c r="U20" s="463"/>
      <c r="V20" s="463"/>
      <c r="W20" s="463"/>
      <c r="X20" s="463"/>
      <c r="Y20" s="463"/>
      <c r="Z20" s="463"/>
      <c r="AA20" s="464"/>
      <c r="AB20" s="182">
        <f>AVERAGE(AB21:AB25)</f>
        <v>0</v>
      </c>
      <c r="AC20" s="44"/>
      <c r="AD20" s="45"/>
      <c r="AE20" s="45"/>
      <c r="AF20" s="45"/>
      <c r="AG20" s="420">
        <f t="shared" si="3"/>
        <v>1</v>
      </c>
      <c r="AH20" s="453" t="str">
        <f>(IF(AH21="","",AH21&amp;CHAR(10))&amp;(IF(AH22="","",AH22&amp;CHAR(10))&amp;IF(AH23="","",AH23&amp;CHAR(10))&amp;IF(AH24="","",AH24&amp;CHAR(10))))</f>
        <v/>
      </c>
      <c r="AI20" s="453" t="str">
        <f>(IF(AI21="","",AI21&amp;CHAR(10))&amp;(IF(AI22="","",AI22&amp;CHAR(10))&amp;IF(AI23="","",AI23&amp;CHAR(10))&amp;IF(AI24="","",AI24&amp;CHAR(10))))</f>
        <v/>
      </c>
      <c r="AJ20" s="453" t="str">
        <f>(IF(AJ21="","",AJ21&amp;CHAR(10))&amp;(IF(AJ22="","",AJ22&amp;CHAR(10))&amp;IF(AJ23="","",AJ23&amp;CHAR(10))&amp;IF(AJ24="","",AJ24&amp;CHAR(10))))</f>
        <v/>
      </c>
      <c r="AK20" s="453" t="str">
        <f>(IF(AK21="","",AK21&amp;CHAR(10))&amp;(IF(AK22="","",AK22&amp;CHAR(10))&amp;IF(AK23="","",AK23&amp;CHAR(10))&amp;IF(AK24="","",AK24&amp;CHAR(10))))</f>
        <v/>
      </c>
      <c r="AL20" s="453" t="str">
        <f>(IF(AL21="","",AL21&amp;CHAR(10))&amp;(IF(AL22="","",AL22&amp;CHAR(10))&amp;IF(AL23="","",AL23&amp;CHAR(10))&amp;IF(AL24="","",AL24&amp;CHAR(10))))</f>
        <v/>
      </c>
      <c r="AM20" s="389"/>
      <c r="AN20" s="310"/>
      <c r="AO20" s="310"/>
      <c r="AP20" s="309"/>
      <c r="AQ20" s="309"/>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row>
    <row r="21" spans="2:162" s="311" customFormat="1" ht="60" customHeight="1" outlineLevel="2" x14ac:dyDescent="0.25">
      <c r="B21" s="386"/>
      <c r="C21" s="409"/>
      <c r="D21" s="309"/>
      <c r="E21" s="309"/>
      <c r="F21" s="414" t="s">
        <v>656</v>
      </c>
      <c r="G21" s="425" t="s">
        <v>660</v>
      </c>
      <c r="H21" s="375">
        <v>0</v>
      </c>
      <c r="I21" s="48"/>
      <c r="J21" s="48"/>
      <c r="K21" s="48"/>
      <c r="L21" s="48"/>
      <c r="M21" s="48"/>
      <c r="N21" s="48"/>
      <c r="O21" s="100"/>
      <c r="P21" s="101"/>
      <c r="Q21" s="101"/>
      <c r="R21" s="101"/>
      <c r="S21" s="102"/>
      <c r="T21" s="312" t="s">
        <v>60</v>
      </c>
      <c r="U21" s="313" t="s">
        <v>60</v>
      </c>
      <c r="V21" s="313" t="s">
        <v>60</v>
      </c>
      <c r="W21" s="314" t="s">
        <v>60</v>
      </c>
      <c r="X21" s="128">
        <f>VLOOKUP(T21,Data!$B$4:$C$9,2, FALSE)</f>
        <v>0</v>
      </c>
      <c r="Y21" s="129">
        <f>VLOOKUP(U21,Data!$E$4:$F$8,2,FALSE)</f>
        <v>0</v>
      </c>
      <c r="Z21" s="129">
        <f>VLOOKUP(V21,Data!$H$4:$I$8,2,FALSE)</f>
        <v>0</v>
      </c>
      <c r="AA21" s="197">
        <f>VLOOKUP(W21,Data!$K$4:$L$7,2,FALSE)</f>
        <v>0</v>
      </c>
      <c r="AB21" s="133">
        <f t="shared" ref="AB21:AB24" si="8">SUM(X21:AA21)</f>
        <v>0</v>
      </c>
      <c r="AC21" s="44"/>
      <c r="AD21" s="45"/>
      <c r="AE21" s="45"/>
      <c r="AF21" s="45"/>
      <c r="AG21" s="420">
        <f t="shared" si="3"/>
        <v>1</v>
      </c>
      <c r="AH21" s="458"/>
      <c r="AI21" s="458"/>
      <c r="AJ21" s="458"/>
      <c r="AK21" s="458"/>
      <c r="AL21" s="458"/>
      <c r="AM21" s="390"/>
      <c r="AN21" s="310"/>
      <c r="AO21" s="310"/>
      <c r="AP21" s="309"/>
      <c r="AQ21" s="309"/>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row>
    <row r="22" spans="2:162" s="311" customFormat="1" ht="60" customHeight="1" outlineLevel="2" x14ac:dyDescent="0.25">
      <c r="B22" s="386"/>
      <c r="C22" s="409"/>
      <c r="D22" s="309"/>
      <c r="E22" s="309"/>
      <c r="F22" s="413" t="s">
        <v>657</v>
      </c>
      <c r="G22" s="410" t="s">
        <v>661</v>
      </c>
      <c r="H22" s="375">
        <v>0</v>
      </c>
      <c r="I22" s="48"/>
      <c r="J22" s="48"/>
      <c r="K22" s="48"/>
      <c r="L22" s="48"/>
      <c r="M22" s="48"/>
      <c r="N22" s="48"/>
      <c r="O22" s="100"/>
      <c r="P22" s="101"/>
      <c r="Q22" s="101"/>
      <c r="R22" s="101"/>
      <c r="S22" s="102"/>
      <c r="T22" s="312" t="s">
        <v>60</v>
      </c>
      <c r="U22" s="313" t="s">
        <v>60</v>
      </c>
      <c r="V22" s="313" t="s">
        <v>60</v>
      </c>
      <c r="W22" s="314" t="s">
        <v>60</v>
      </c>
      <c r="X22" s="128">
        <f>VLOOKUP(T22,Data!$B$4:$C$9,2, FALSE)</f>
        <v>0</v>
      </c>
      <c r="Y22" s="129">
        <f>VLOOKUP(U22,Data!$E$4:$F$8,2,FALSE)</f>
        <v>0</v>
      </c>
      <c r="Z22" s="129">
        <f>VLOOKUP(V22,Data!$H$4:$I$8,2,FALSE)</f>
        <v>0</v>
      </c>
      <c r="AA22" s="197">
        <f>VLOOKUP(W22,Data!$K$4:$L$7,2,FALSE)</f>
        <v>0</v>
      </c>
      <c r="AB22" s="133">
        <f t="shared" si="8"/>
        <v>0</v>
      </c>
      <c r="AC22" s="44"/>
      <c r="AD22" s="45"/>
      <c r="AE22" s="45"/>
      <c r="AF22" s="45"/>
      <c r="AG22" s="420">
        <f t="shared" si="3"/>
        <v>1</v>
      </c>
      <c r="AH22" s="459"/>
      <c r="AI22" s="459"/>
      <c r="AJ22" s="459"/>
      <c r="AK22" s="459"/>
      <c r="AL22" s="459"/>
      <c r="AM22" s="390"/>
      <c r="AN22" s="310"/>
      <c r="AO22" s="310"/>
      <c r="AP22" s="309"/>
      <c r="AQ22" s="309"/>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row>
    <row r="23" spans="2:162" s="311" customFormat="1" ht="60" customHeight="1" outlineLevel="2" x14ac:dyDescent="0.25">
      <c r="B23" s="386"/>
      <c r="C23" s="409"/>
      <c r="D23" s="309"/>
      <c r="E23" s="309"/>
      <c r="F23" s="413" t="s">
        <v>658</v>
      </c>
      <c r="G23" s="410" t="s">
        <v>662</v>
      </c>
      <c r="H23" s="375">
        <v>0</v>
      </c>
      <c r="I23" s="48"/>
      <c r="J23" s="48"/>
      <c r="K23" s="48"/>
      <c r="L23" s="48"/>
      <c r="M23" s="48"/>
      <c r="N23" s="48"/>
      <c r="O23" s="100"/>
      <c r="P23" s="101"/>
      <c r="Q23" s="101"/>
      <c r="R23" s="101"/>
      <c r="S23" s="102"/>
      <c r="T23" s="312" t="s">
        <v>60</v>
      </c>
      <c r="U23" s="313" t="s">
        <v>60</v>
      </c>
      <c r="V23" s="313" t="s">
        <v>60</v>
      </c>
      <c r="W23" s="314" t="s">
        <v>60</v>
      </c>
      <c r="X23" s="128">
        <f>VLOOKUP(T23,Data!$B$4:$C$9,2, FALSE)</f>
        <v>0</v>
      </c>
      <c r="Y23" s="129">
        <f>VLOOKUP(U23,Data!$E$4:$F$8,2,FALSE)</f>
        <v>0</v>
      </c>
      <c r="Z23" s="129">
        <f>VLOOKUP(V23,Data!$H$4:$I$8,2,FALSE)</f>
        <v>0</v>
      </c>
      <c r="AA23" s="197">
        <f>VLOOKUP(W23,Data!$K$4:$L$7,2,FALSE)</f>
        <v>0</v>
      </c>
      <c r="AB23" s="133">
        <f t="shared" si="8"/>
        <v>0</v>
      </c>
      <c r="AC23" s="44"/>
      <c r="AD23" s="45"/>
      <c r="AE23" s="45"/>
      <c r="AF23" s="45"/>
      <c r="AG23" s="420">
        <f t="shared" si="3"/>
        <v>1</v>
      </c>
      <c r="AH23" s="459"/>
      <c r="AI23" s="459"/>
      <c r="AJ23" s="459"/>
      <c r="AK23" s="459"/>
      <c r="AL23" s="459"/>
      <c r="AM23" s="390"/>
      <c r="AN23" s="310"/>
      <c r="AO23" s="310"/>
      <c r="AP23" s="309"/>
      <c r="AQ23" s="309"/>
      <c r="AR23" s="368"/>
      <c r="AS23" s="368"/>
      <c r="AT23" s="368"/>
      <c r="AU23" s="368"/>
      <c r="AV23" s="368"/>
      <c r="AW23" s="368"/>
      <c r="AX23" s="368"/>
      <c r="AY23" s="368"/>
      <c r="AZ23" s="368"/>
      <c r="BA23" s="368"/>
      <c r="BB23" s="368"/>
      <c r="BC23" s="368"/>
      <c r="BD23" s="368"/>
      <c r="BE23" s="368"/>
      <c r="BF23" s="368"/>
      <c r="BG23" s="368"/>
      <c r="BH23" s="368"/>
      <c r="BI23" s="368"/>
      <c r="BJ23" s="368"/>
      <c r="BK23" s="368"/>
      <c r="BL23" s="368"/>
      <c r="BM23" s="368"/>
      <c r="BN23" s="368"/>
      <c r="BO23" s="368"/>
      <c r="BP23" s="368"/>
      <c r="BQ23" s="368"/>
      <c r="BR23" s="368"/>
      <c r="BS23" s="368"/>
      <c r="BT23" s="368"/>
      <c r="BU23" s="368"/>
      <c r="BV23" s="368"/>
      <c r="BW23" s="368"/>
      <c r="BX23" s="368"/>
      <c r="BY23" s="368"/>
      <c r="BZ23" s="368"/>
      <c r="CA23" s="368"/>
      <c r="CB23" s="368"/>
      <c r="CC23" s="368"/>
      <c r="CD23" s="368"/>
      <c r="CE23" s="368"/>
      <c r="CF23" s="368"/>
      <c r="CG23" s="368"/>
      <c r="CH23" s="368"/>
      <c r="CI23" s="368"/>
      <c r="CJ23" s="368"/>
      <c r="CK23" s="368"/>
      <c r="CL23" s="368"/>
      <c r="CM23" s="368"/>
      <c r="CN23" s="368"/>
      <c r="CO23" s="368"/>
      <c r="CP23" s="368"/>
      <c r="CQ23" s="368"/>
      <c r="CR23" s="368"/>
      <c r="CS23" s="368"/>
      <c r="CT23" s="368"/>
      <c r="CU23" s="368"/>
      <c r="CV23" s="368"/>
      <c r="CW23" s="368"/>
      <c r="CX23" s="368"/>
      <c r="CY23" s="368"/>
      <c r="CZ23" s="368"/>
      <c r="DA23" s="368"/>
      <c r="DB23" s="368"/>
      <c r="DC23" s="368"/>
      <c r="DD23" s="368"/>
      <c r="DE23" s="368"/>
      <c r="DF23" s="368"/>
      <c r="DG23" s="368"/>
      <c r="DH23" s="368"/>
      <c r="DI23" s="368"/>
      <c r="DJ23" s="368"/>
      <c r="DK23" s="368"/>
      <c r="DL23" s="368"/>
      <c r="DM23" s="368"/>
      <c r="DN23" s="368"/>
      <c r="DO23" s="368"/>
      <c r="DP23" s="368"/>
      <c r="DQ23" s="368"/>
      <c r="DR23" s="368"/>
      <c r="DS23" s="368"/>
      <c r="DT23" s="368"/>
      <c r="DU23" s="368"/>
      <c r="DV23" s="368"/>
      <c r="DW23" s="368"/>
      <c r="DX23" s="368"/>
      <c r="DY23" s="368"/>
      <c r="DZ23" s="368"/>
      <c r="EA23" s="368"/>
      <c r="EB23" s="368"/>
      <c r="EC23" s="368"/>
      <c r="ED23" s="368"/>
      <c r="EE23" s="368"/>
      <c r="EF23" s="368"/>
      <c r="EG23" s="368"/>
      <c r="EH23" s="368"/>
      <c r="EI23" s="368"/>
      <c r="EJ23" s="368"/>
      <c r="EK23" s="368"/>
      <c r="EL23" s="368"/>
      <c r="EM23" s="368"/>
      <c r="EN23" s="368"/>
      <c r="EO23" s="368"/>
      <c r="EP23" s="368"/>
      <c r="EQ23" s="368"/>
      <c r="ER23" s="368"/>
      <c r="ES23" s="368"/>
      <c r="ET23" s="368"/>
      <c r="EU23" s="368"/>
      <c r="EV23" s="368"/>
      <c r="EW23" s="368"/>
      <c r="EX23" s="368"/>
      <c r="EY23" s="368"/>
      <c r="EZ23" s="368"/>
      <c r="FA23" s="368"/>
      <c r="FB23" s="368"/>
      <c r="FC23" s="368"/>
      <c r="FD23" s="368"/>
      <c r="FE23" s="368"/>
      <c r="FF23" s="368"/>
    </row>
    <row r="24" spans="2:162" s="311" customFormat="1" ht="60" customHeight="1" outlineLevel="2" x14ac:dyDescent="0.25">
      <c r="B24" s="386"/>
      <c r="C24" s="409"/>
      <c r="D24" s="309"/>
      <c r="E24" s="309"/>
      <c r="F24" s="428" t="s">
        <v>659</v>
      </c>
      <c r="G24" s="429" t="s">
        <v>663</v>
      </c>
      <c r="H24" s="375">
        <v>0</v>
      </c>
      <c r="I24" s="48"/>
      <c r="J24" s="48"/>
      <c r="K24" s="48"/>
      <c r="L24" s="48"/>
      <c r="M24" s="48"/>
      <c r="N24" s="48"/>
      <c r="O24" s="100"/>
      <c r="P24" s="101"/>
      <c r="Q24" s="101"/>
      <c r="R24" s="101"/>
      <c r="S24" s="102"/>
      <c r="T24" s="312" t="s">
        <v>60</v>
      </c>
      <c r="U24" s="313" t="s">
        <v>60</v>
      </c>
      <c r="V24" s="313" t="s">
        <v>60</v>
      </c>
      <c r="W24" s="314" t="s">
        <v>60</v>
      </c>
      <c r="X24" s="128">
        <f>VLOOKUP(T24,Data!$B$4:$C$9,2, FALSE)</f>
        <v>0</v>
      </c>
      <c r="Y24" s="129">
        <f>VLOOKUP(U24,Data!$E$4:$F$8,2,FALSE)</f>
        <v>0</v>
      </c>
      <c r="Z24" s="129">
        <f>VLOOKUP(V24,Data!$H$4:$I$8,2,FALSE)</f>
        <v>0</v>
      </c>
      <c r="AA24" s="197">
        <f>VLOOKUP(W24,Data!$K$4:$L$7,2,FALSE)</f>
        <v>0</v>
      </c>
      <c r="AB24" s="133">
        <f t="shared" si="8"/>
        <v>0</v>
      </c>
      <c r="AC24" s="44"/>
      <c r="AD24" s="45"/>
      <c r="AE24" s="45"/>
      <c r="AF24" s="45"/>
      <c r="AG24" s="420">
        <f t="shared" si="3"/>
        <v>1</v>
      </c>
      <c r="AH24" s="460"/>
      <c r="AI24" s="460"/>
      <c r="AJ24" s="460"/>
      <c r="AK24" s="460"/>
      <c r="AL24" s="460"/>
      <c r="AM24" s="390"/>
      <c r="AN24" s="310"/>
      <c r="AO24" s="310"/>
      <c r="AP24" s="309"/>
      <c r="AQ24" s="309"/>
      <c r="AR24" s="368"/>
      <c r="AS24" s="368"/>
      <c r="AT24" s="368"/>
      <c r="AU24" s="368"/>
      <c r="AV24" s="368"/>
      <c r="AW24" s="368"/>
      <c r="AX24" s="368"/>
      <c r="AY24" s="368"/>
      <c r="AZ24" s="368"/>
      <c r="BA24" s="368"/>
      <c r="BB24" s="368"/>
      <c r="BC24" s="368"/>
      <c r="BD24" s="368"/>
      <c r="BE24" s="368"/>
      <c r="BF24" s="368"/>
      <c r="BG24" s="368"/>
      <c r="BH24" s="368"/>
      <c r="BI24" s="368"/>
      <c r="BJ24" s="368"/>
      <c r="BK24" s="368"/>
      <c r="BL24" s="368"/>
      <c r="BM24" s="368"/>
      <c r="BN24" s="368"/>
      <c r="BO24" s="368"/>
      <c r="BP24" s="368"/>
      <c r="BQ24" s="368"/>
      <c r="BR24" s="368"/>
      <c r="BS24" s="368"/>
      <c r="BT24" s="368"/>
      <c r="BU24" s="368"/>
      <c r="BV24" s="368"/>
      <c r="BW24" s="368"/>
      <c r="BX24" s="368"/>
      <c r="BY24" s="368"/>
      <c r="BZ24" s="368"/>
      <c r="CA24" s="368"/>
      <c r="CB24" s="368"/>
      <c r="CC24" s="368"/>
      <c r="CD24" s="368"/>
      <c r="CE24" s="368"/>
      <c r="CF24" s="368"/>
      <c r="CG24" s="368"/>
      <c r="CH24" s="368"/>
      <c r="CI24" s="368"/>
      <c r="CJ24" s="368"/>
      <c r="CK24" s="368"/>
      <c r="CL24" s="368"/>
      <c r="CM24" s="368"/>
      <c r="CN24" s="368"/>
      <c r="CO24" s="368"/>
      <c r="CP24" s="368"/>
      <c r="CQ24" s="368"/>
      <c r="CR24" s="368"/>
      <c r="CS24" s="368"/>
      <c r="CT24" s="368"/>
      <c r="CU24" s="368"/>
      <c r="CV24" s="368"/>
      <c r="CW24" s="368"/>
      <c r="CX24" s="368"/>
      <c r="CY24" s="368"/>
      <c r="CZ24" s="368"/>
      <c r="DA24" s="368"/>
      <c r="DB24" s="368"/>
      <c r="DC24" s="368"/>
      <c r="DD24" s="368"/>
      <c r="DE24" s="368"/>
      <c r="DF24" s="368"/>
      <c r="DG24" s="368"/>
      <c r="DH24" s="368"/>
      <c r="DI24" s="368"/>
      <c r="DJ24" s="368"/>
      <c r="DK24" s="368"/>
      <c r="DL24" s="368"/>
      <c r="DM24" s="368"/>
      <c r="DN24" s="368"/>
      <c r="DO24" s="368"/>
      <c r="DP24" s="368"/>
      <c r="DQ24" s="368"/>
      <c r="DR24" s="368"/>
      <c r="DS24" s="368"/>
      <c r="DT24" s="368"/>
      <c r="DU24" s="368"/>
      <c r="DV24" s="368"/>
      <c r="DW24" s="368"/>
      <c r="DX24" s="368"/>
      <c r="DY24" s="368"/>
      <c r="DZ24" s="368"/>
      <c r="EA24" s="368"/>
      <c r="EB24" s="368"/>
      <c r="EC24" s="368"/>
      <c r="ED24" s="368"/>
      <c r="EE24" s="368"/>
      <c r="EF24" s="368"/>
      <c r="EG24" s="368"/>
      <c r="EH24" s="368"/>
      <c r="EI24" s="368"/>
      <c r="EJ24" s="368"/>
      <c r="EK24" s="368"/>
      <c r="EL24" s="368"/>
      <c r="EM24" s="368"/>
      <c r="EN24" s="368"/>
      <c r="EO24" s="368"/>
      <c r="EP24" s="368"/>
      <c r="EQ24" s="368"/>
      <c r="ER24" s="368"/>
      <c r="ES24" s="368"/>
      <c r="ET24" s="368"/>
      <c r="EU24" s="368"/>
      <c r="EV24" s="368"/>
      <c r="EW24" s="368"/>
      <c r="EX24" s="368"/>
      <c r="EY24" s="368"/>
      <c r="EZ24" s="368"/>
      <c r="FA24" s="368"/>
      <c r="FB24" s="368"/>
      <c r="FC24" s="368"/>
      <c r="FD24" s="368"/>
      <c r="FE24" s="368"/>
      <c r="FF24" s="368"/>
    </row>
    <row r="25" spans="2:162" s="311" customFormat="1" ht="60" customHeight="1" outlineLevel="1" x14ac:dyDescent="0.25">
      <c r="B25" s="386"/>
      <c r="C25" s="409"/>
      <c r="D25" s="451" t="s">
        <v>599</v>
      </c>
      <c r="E25" s="426" t="s">
        <v>604</v>
      </c>
      <c r="F25" s="427" t="s">
        <v>664</v>
      </c>
      <c r="G25" s="430"/>
      <c r="H25" s="375">
        <v>0</v>
      </c>
      <c r="I25" s="137" t="str">
        <f>(IF(I26="","",I26&amp;CHAR(10))&amp;(IF(I27="","",I27&amp;CHAR(10))&amp;IF(I28="","",I28&amp;CHAR(10))&amp;IF(I29="","",I29&amp;CHAR(10))&amp;IF(I30="","",I30&amp;CHAR(10))&amp;IF(I35="","",I35)))</f>
        <v/>
      </c>
      <c r="J25" s="465"/>
      <c r="K25" s="466"/>
      <c r="L25" s="466"/>
      <c r="M25" s="466"/>
      <c r="N25" s="467"/>
      <c r="O25" s="176">
        <f>SUM(O26:O35)</f>
        <v>0</v>
      </c>
      <c r="P25" s="177">
        <f t="shared" ref="P25:S25" si="9">SUM(P26:P35)</f>
        <v>0</v>
      </c>
      <c r="Q25" s="177">
        <f t="shared" si="9"/>
        <v>0</v>
      </c>
      <c r="R25" s="177">
        <f t="shared" si="9"/>
        <v>0</v>
      </c>
      <c r="S25" s="178">
        <f t="shared" si="9"/>
        <v>0</v>
      </c>
      <c r="T25" s="462"/>
      <c r="U25" s="463"/>
      <c r="V25" s="463"/>
      <c r="W25" s="463"/>
      <c r="X25" s="463"/>
      <c r="Y25" s="463"/>
      <c r="Z25" s="463"/>
      <c r="AA25" s="464"/>
      <c r="AB25" s="182">
        <f>AVERAGE(AB26:AB30)</f>
        <v>0</v>
      </c>
      <c r="AC25" s="44"/>
      <c r="AD25" s="45"/>
      <c r="AE25" s="45"/>
      <c r="AF25" s="45"/>
      <c r="AG25" s="420">
        <f t="shared" si="3"/>
        <v>1</v>
      </c>
      <c r="AH25" s="453" t="str">
        <f>(IF(AH26="","",AH26&amp;CHAR(10))&amp;(IF(AH27="","",AH27&amp;CHAR(10))))</f>
        <v/>
      </c>
      <c r="AI25" s="453" t="str">
        <f>(IF(AI26="","",AI26&amp;CHAR(10))&amp;(IF(AI27="","",AI27&amp;CHAR(10))))</f>
        <v/>
      </c>
      <c r="AJ25" s="453" t="str">
        <f>(IF(AJ26="","",AJ26&amp;CHAR(10))&amp;(IF(AJ27="","",AJ27&amp;CHAR(10))))</f>
        <v/>
      </c>
      <c r="AK25" s="453" t="str">
        <f>(IF(AK26="","",AK26&amp;CHAR(10))&amp;(IF(AK27="","",AK27&amp;CHAR(10))))</f>
        <v/>
      </c>
      <c r="AL25" s="453" t="str">
        <f>(IF(AL26="","",AL26&amp;CHAR(10))&amp;(IF(AL27="","",AL27&amp;CHAR(10))))</f>
        <v/>
      </c>
      <c r="AM25" s="389"/>
      <c r="AN25" s="310"/>
      <c r="AO25" s="310"/>
      <c r="AP25" s="309"/>
      <c r="AQ25" s="309"/>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row>
    <row r="26" spans="2:162" s="311" customFormat="1" ht="60" customHeight="1" outlineLevel="2" x14ac:dyDescent="0.25">
      <c r="B26" s="386"/>
      <c r="C26" s="409"/>
      <c r="D26" s="309"/>
      <c r="E26" s="309"/>
      <c r="F26" s="414" t="s">
        <v>665</v>
      </c>
      <c r="G26" s="425" t="s">
        <v>671</v>
      </c>
      <c r="H26" s="375">
        <v>0</v>
      </c>
      <c r="I26" s="48"/>
      <c r="J26" s="48"/>
      <c r="K26" s="48"/>
      <c r="L26" s="48"/>
      <c r="M26" s="48"/>
      <c r="N26" s="48"/>
      <c r="O26" s="100"/>
      <c r="P26" s="101"/>
      <c r="Q26" s="101"/>
      <c r="R26" s="101"/>
      <c r="S26" s="102"/>
      <c r="T26" s="312" t="s">
        <v>60</v>
      </c>
      <c r="U26" s="313" t="s">
        <v>60</v>
      </c>
      <c r="V26" s="313" t="s">
        <v>60</v>
      </c>
      <c r="W26" s="314" t="s">
        <v>60</v>
      </c>
      <c r="X26" s="128">
        <f>VLOOKUP(T26,Data!$B$4:$C$9,2, FALSE)</f>
        <v>0</v>
      </c>
      <c r="Y26" s="129">
        <f>VLOOKUP(U26,Data!$E$4:$F$8,2,FALSE)</f>
        <v>0</v>
      </c>
      <c r="Z26" s="129">
        <f>VLOOKUP(V26,Data!$H$4:$I$8,2,FALSE)</f>
        <v>0</v>
      </c>
      <c r="AA26" s="197">
        <f>VLOOKUP(W26,Data!$K$4:$L$7,2,FALSE)</f>
        <v>0</v>
      </c>
      <c r="AB26" s="133">
        <f t="shared" ref="AB26:AB27" si="10">SUM(X26:AA26)</f>
        <v>0</v>
      </c>
      <c r="AC26" s="44"/>
      <c r="AD26" s="45"/>
      <c r="AE26" s="45"/>
      <c r="AF26" s="45"/>
      <c r="AG26" s="420">
        <f t="shared" si="3"/>
        <v>1</v>
      </c>
      <c r="AH26" s="458"/>
      <c r="AI26" s="458"/>
      <c r="AJ26" s="458"/>
      <c r="AK26" s="458"/>
      <c r="AL26" s="458"/>
      <c r="AM26" s="390"/>
      <c r="AN26" s="310"/>
      <c r="AO26" s="310"/>
      <c r="AP26" s="309"/>
      <c r="AQ26" s="309"/>
      <c r="AR26" s="368"/>
      <c r="AS26" s="368"/>
      <c r="AT26" s="368"/>
      <c r="AU26" s="368"/>
      <c r="AV26" s="368"/>
      <c r="AW26" s="368"/>
      <c r="AX26" s="368"/>
      <c r="AY26" s="368"/>
      <c r="AZ26" s="368"/>
      <c r="BA26" s="368"/>
      <c r="BB26" s="368"/>
      <c r="BC26" s="368"/>
      <c r="BD26" s="368"/>
      <c r="BE26" s="368"/>
      <c r="BF26" s="368"/>
      <c r="BG26" s="368"/>
      <c r="BH26" s="368"/>
      <c r="BI26" s="368"/>
      <c r="BJ26" s="368"/>
      <c r="BK26" s="368"/>
      <c r="BL26" s="368"/>
      <c r="BM26" s="368"/>
      <c r="BN26" s="368"/>
      <c r="BO26" s="368"/>
      <c r="BP26" s="368"/>
      <c r="BQ26" s="368"/>
      <c r="BR26" s="368"/>
      <c r="BS26" s="368"/>
      <c r="BT26" s="368"/>
      <c r="BU26" s="368"/>
      <c r="BV26" s="368"/>
      <c r="BW26" s="368"/>
      <c r="BX26" s="368"/>
      <c r="BY26" s="368"/>
      <c r="BZ26" s="368"/>
      <c r="CA26" s="368"/>
      <c r="CB26" s="368"/>
      <c r="CC26" s="368"/>
      <c r="CD26" s="368"/>
      <c r="CE26" s="368"/>
      <c r="CF26" s="368"/>
      <c r="CG26" s="368"/>
      <c r="CH26" s="368"/>
      <c r="CI26" s="368"/>
      <c r="CJ26" s="368"/>
      <c r="CK26" s="368"/>
      <c r="CL26" s="368"/>
      <c r="CM26" s="368"/>
      <c r="CN26" s="368"/>
      <c r="CO26" s="368"/>
      <c r="CP26" s="368"/>
      <c r="CQ26" s="368"/>
      <c r="CR26" s="368"/>
      <c r="CS26" s="368"/>
      <c r="CT26" s="368"/>
      <c r="CU26" s="368"/>
      <c r="CV26" s="368"/>
      <c r="CW26" s="368"/>
      <c r="CX26" s="368"/>
      <c r="CY26" s="368"/>
      <c r="CZ26" s="368"/>
      <c r="DA26" s="368"/>
      <c r="DB26" s="368"/>
      <c r="DC26" s="368"/>
      <c r="DD26" s="368"/>
      <c r="DE26" s="368"/>
      <c r="DF26" s="368"/>
      <c r="DG26" s="368"/>
      <c r="DH26" s="368"/>
      <c r="DI26" s="368"/>
      <c r="DJ26" s="368"/>
      <c r="DK26" s="368"/>
      <c r="DL26" s="368"/>
      <c r="DM26" s="368"/>
      <c r="DN26" s="368"/>
      <c r="DO26" s="368"/>
      <c r="DP26" s="368"/>
      <c r="DQ26" s="368"/>
      <c r="DR26" s="368"/>
      <c r="DS26" s="368"/>
      <c r="DT26" s="368"/>
      <c r="DU26" s="368"/>
      <c r="DV26" s="368"/>
      <c r="DW26" s="368"/>
      <c r="DX26" s="368"/>
      <c r="DY26" s="368"/>
      <c r="DZ26" s="368"/>
      <c r="EA26" s="368"/>
      <c r="EB26" s="368"/>
      <c r="EC26" s="368"/>
      <c r="ED26" s="368"/>
      <c r="EE26" s="368"/>
      <c r="EF26" s="368"/>
      <c r="EG26" s="368"/>
      <c r="EH26" s="368"/>
      <c r="EI26" s="368"/>
      <c r="EJ26" s="368"/>
      <c r="EK26" s="368"/>
      <c r="EL26" s="368"/>
      <c r="EM26" s="368"/>
      <c r="EN26" s="368"/>
      <c r="EO26" s="368"/>
      <c r="EP26" s="368"/>
      <c r="EQ26" s="368"/>
      <c r="ER26" s="368"/>
      <c r="ES26" s="368"/>
      <c r="ET26" s="368"/>
      <c r="EU26" s="368"/>
      <c r="EV26" s="368"/>
      <c r="EW26" s="368"/>
      <c r="EX26" s="368"/>
      <c r="EY26" s="368"/>
      <c r="EZ26" s="368"/>
      <c r="FA26" s="368"/>
      <c r="FB26" s="368"/>
      <c r="FC26" s="368"/>
      <c r="FD26" s="368"/>
      <c r="FE26" s="368"/>
      <c r="FF26" s="368"/>
    </row>
    <row r="27" spans="2:162" s="311" customFormat="1" ht="60" customHeight="1" outlineLevel="2" x14ac:dyDescent="0.25">
      <c r="B27" s="386"/>
      <c r="C27" s="409"/>
      <c r="D27" s="309"/>
      <c r="E27" s="309"/>
      <c r="F27" s="428" t="s">
        <v>666</v>
      </c>
      <c r="G27" s="429" t="s">
        <v>672</v>
      </c>
      <c r="H27" s="375">
        <v>0</v>
      </c>
      <c r="I27" s="48"/>
      <c r="J27" s="48"/>
      <c r="K27" s="48"/>
      <c r="L27" s="48"/>
      <c r="M27" s="48"/>
      <c r="N27" s="48"/>
      <c r="O27" s="100"/>
      <c r="P27" s="101"/>
      <c r="Q27" s="101"/>
      <c r="R27" s="101"/>
      <c r="S27" s="102"/>
      <c r="T27" s="312" t="s">
        <v>60</v>
      </c>
      <c r="U27" s="313" t="s">
        <v>60</v>
      </c>
      <c r="V27" s="313" t="s">
        <v>60</v>
      </c>
      <c r="W27" s="314" t="s">
        <v>60</v>
      </c>
      <c r="X27" s="128">
        <f>VLOOKUP(T27,Data!$B$4:$C$9,2, FALSE)</f>
        <v>0</v>
      </c>
      <c r="Y27" s="129">
        <f>VLOOKUP(U27,Data!$E$4:$F$8,2,FALSE)</f>
        <v>0</v>
      </c>
      <c r="Z27" s="129">
        <f>VLOOKUP(V27,Data!$H$4:$I$8,2,FALSE)</f>
        <v>0</v>
      </c>
      <c r="AA27" s="197">
        <f>VLOOKUP(W27,Data!$K$4:$L$7,2,FALSE)</f>
        <v>0</v>
      </c>
      <c r="AB27" s="133">
        <f t="shared" si="10"/>
        <v>0</v>
      </c>
      <c r="AC27" s="44"/>
      <c r="AD27" s="45"/>
      <c r="AE27" s="45"/>
      <c r="AF27" s="45"/>
      <c r="AG27" s="420">
        <f t="shared" si="3"/>
        <v>1</v>
      </c>
      <c r="AH27" s="460"/>
      <c r="AI27" s="460"/>
      <c r="AJ27" s="460"/>
      <c r="AK27" s="460"/>
      <c r="AL27" s="460"/>
      <c r="AM27" s="390"/>
      <c r="AN27" s="310"/>
      <c r="AO27" s="310"/>
      <c r="AP27" s="309"/>
      <c r="AQ27" s="309"/>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row>
    <row r="28" spans="2:162" s="311" customFormat="1" ht="60" customHeight="1" outlineLevel="1" x14ac:dyDescent="0.25">
      <c r="B28" s="386"/>
      <c r="C28" s="409"/>
      <c r="D28" s="451" t="s">
        <v>600</v>
      </c>
      <c r="E28" s="426" t="s">
        <v>605</v>
      </c>
      <c r="F28" s="427" t="s">
        <v>673</v>
      </c>
      <c r="G28" s="430"/>
      <c r="H28" s="375">
        <v>0</v>
      </c>
      <c r="I28" s="137" t="str">
        <f>(IF(I29="","",I29&amp;CHAR(10))&amp;(IF(I30="","",I30&amp;CHAR(10))&amp;IF(I31="","",I31&amp;CHAR(10))&amp;IF(I32="","",I32&amp;CHAR(10))&amp;IF(I33="","",I33&amp;CHAR(10))&amp;IF(I38="","",I38)))</f>
        <v/>
      </c>
      <c r="J28" s="465"/>
      <c r="K28" s="466"/>
      <c r="L28" s="466"/>
      <c r="M28" s="466"/>
      <c r="N28" s="467"/>
      <c r="O28" s="176">
        <f>SUM(O29:O38)</f>
        <v>0</v>
      </c>
      <c r="P28" s="177">
        <f t="shared" ref="P28:S28" si="11">SUM(P29:P38)</f>
        <v>0</v>
      </c>
      <c r="Q28" s="177">
        <f t="shared" si="11"/>
        <v>0</v>
      </c>
      <c r="R28" s="177">
        <f t="shared" si="11"/>
        <v>0</v>
      </c>
      <c r="S28" s="178">
        <f t="shared" si="11"/>
        <v>0</v>
      </c>
      <c r="T28" s="462"/>
      <c r="U28" s="463"/>
      <c r="V28" s="463"/>
      <c r="W28" s="463"/>
      <c r="X28" s="463"/>
      <c r="Y28" s="463"/>
      <c r="Z28" s="463"/>
      <c r="AA28" s="464"/>
      <c r="AB28" s="182">
        <f>AVERAGE(AB29:AB33)</f>
        <v>0</v>
      </c>
      <c r="AC28" s="44"/>
      <c r="AD28" s="45"/>
      <c r="AE28" s="45"/>
      <c r="AF28" s="45"/>
      <c r="AG28" s="420">
        <f t="shared" si="3"/>
        <v>1</v>
      </c>
      <c r="AH28" s="453" t="str">
        <f>(IF(AH29="","",AH29&amp;CHAR(10))&amp;(IF(AH30="","",AH30&amp;CHAR(10))&amp;IF(AH31="","",AH31&amp;CHAR(10))))</f>
        <v/>
      </c>
      <c r="AI28" s="453" t="str">
        <f>(IF(AI29="","",AI29&amp;CHAR(10))&amp;(IF(AI30="","",AI30&amp;CHAR(10))&amp;IF(AI31="","",AI31&amp;CHAR(10))))</f>
        <v/>
      </c>
      <c r="AJ28" s="453" t="str">
        <f>(IF(AJ29="","",AJ29&amp;CHAR(10))&amp;(IF(AJ30="","",AJ30&amp;CHAR(10))&amp;IF(AJ31="","",AJ31&amp;CHAR(10))))</f>
        <v/>
      </c>
      <c r="AK28" s="453" t="str">
        <f>(IF(AK29="","",AK29&amp;CHAR(10))&amp;(IF(AK30="","",AK30&amp;CHAR(10))&amp;IF(AK31="","",AK31&amp;CHAR(10))))</f>
        <v/>
      </c>
      <c r="AL28" s="453" t="str">
        <f>(IF(AL29="","",AL29&amp;CHAR(10))&amp;(IF(AL30="","",AL30&amp;CHAR(10))&amp;IF(AL31="","",AL31&amp;CHAR(10))))</f>
        <v/>
      </c>
      <c r="AM28" s="389"/>
      <c r="AN28" s="310"/>
      <c r="AO28" s="310"/>
      <c r="AP28" s="309"/>
      <c r="AQ28" s="309"/>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row>
    <row r="29" spans="2:162" s="311" customFormat="1" ht="60" customHeight="1" outlineLevel="2" x14ac:dyDescent="0.25">
      <c r="B29" s="386"/>
      <c r="C29" s="409"/>
      <c r="D29" s="309"/>
      <c r="E29" s="309"/>
      <c r="F29" s="414" t="s">
        <v>667</v>
      </c>
      <c r="G29" s="425" t="s">
        <v>675</v>
      </c>
      <c r="H29" s="375">
        <v>0</v>
      </c>
      <c r="I29" s="48"/>
      <c r="J29" s="48"/>
      <c r="K29" s="48"/>
      <c r="L29" s="48"/>
      <c r="M29" s="48"/>
      <c r="N29" s="48"/>
      <c r="O29" s="100"/>
      <c r="P29" s="101"/>
      <c r="Q29" s="101"/>
      <c r="R29" s="101"/>
      <c r="S29" s="102"/>
      <c r="T29" s="312" t="s">
        <v>60</v>
      </c>
      <c r="U29" s="313" t="s">
        <v>60</v>
      </c>
      <c r="V29" s="313" t="s">
        <v>60</v>
      </c>
      <c r="W29" s="314" t="s">
        <v>60</v>
      </c>
      <c r="X29" s="128">
        <f>VLOOKUP(T29,Data!$B$4:$C$9,2, FALSE)</f>
        <v>0</v>
      </c>
      <c r="Y29" s="129">
        <f>VLOOKUP(U29,Data!$E$4:$F$8,2,FALSE)</f>
        <v>0</v>
      </c>
      <c r="Z29" s="129">
        <f>VLOOKUP(V29,Data!$H$4:$I$8,2,FALSE)</f>
        <v>0</v>
      </c>
      <c r="AA29" s="197">
        <f>VLOOKUP(W29,Data!$K$4:$L$7,2,FALSE)</f>
        <v>0</v>
      </c>
      <c r="AB29" s="133">
        <f t="shared" ref="AB29:AB31" si="12">SUM(X29:AA29)</f>
        <v>0</v>
      </c>
      <c r="AC29" s="44"/>
      <c r="AD29" s="45"/>
      <c r="AE29" s="45"/>
      <c r="AF29" s="45"/>
      <c r="AG29" s="420">
        <f t="shared" si="3"/>
        <v>1</v>
      </c>
      <c r="AH29" s="458"/>
      <c r="AI29" s="458"/>
      <c r="AJ29" s="458"/>
      <c r="AK29" s="458"/>
      <c r="AL29" s="458"/>
      <c r="AM29" s="390"/>
      <c r="AN29" s="310"/>
      <c r="AO29" s="310"/>
      <c r="AP29" s="309"/>
      <c r="AQ29" s="309"/>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row>
    <row r="30" spans="2:162" s="311" customFormat="1" ht="60" customHeight="1" outlineLevel="2" x14ac:dyDescent="0.25">
      <c r="B30" s="386"/>
      <c r="C30" s="409"/>
      <c r="D30" s="309"/>
      <c r="E30" s="309"/>
      <c r="F30" s="413" t="s">
        <v>668</v>
      </c>
      <c r="G30" s="410" t="s">
        <v>676</v>
      </c>
      <c r="H30" s="375">
        <v>0</v>
      </c>
      <c r="I30" s="48"/>
      <c r="J30" s="48"/>
      <c r="K30" s="48"/>
      <c r="L30" s="48"/>
      <c r="M30" s="48"/>
      <c r="N30" s="48"/>
      <c r="O30" s="100"/>
      <c r="P30" s="101"/>
      <c r="Q30" s="101"/>
      <c r="R30" s="101"/>
      <c r="S30" s="102"/>
      <c r="T30" s="312" t="s">
        <v>60</v>
      </c>
      <c r="U30" s="313" t="s">
        <v>60</v>
      </c>
      <c r="V30" s="313" t="s">
        <v>60</v>
      </c>
      <c r="W30" s="314" t="s">
        <v>60</v>
      </c>
      <c r="X30" s="128">
        <f>VLOOKUP(T30,Data!$B$4:$C$9,2, FALSE)</f>
        <v>0</v>
      </c>
      <c r="Y30" s="129">
        <f>VLOOKUP(U30,Data!$E$4:$F$8,2,FALSE)</f>
        <v>0</v>
      </c>
      <c r="Z30" s="129">
        <f>VLOOKUP(V30,Data!$H$4:$I$8,2,FALSE)</f>
        <v>0</v>
      </c>
      <c r="AA30" s="197">
        <f>VLOOKUP(W30,Data!$K$4:$L$7,2,FALSE)</f>
        <v>0</v>
      </c>
      <c r="AB30" s="133">
        <f t="shared" si="12"/>
        <v>0</v>
      </c>
      <c r="AC30" s="44"/>
      <c r="AD30" s="45"/>
      <c r="AE30" s="45"/>
      <c r="AF30" s="45"/>
      <c r="AG30" s="420">
        <f t="shared" si="3"/>
        <v>1</v>
      </c>
      <c r="AH30" s="459"/>
      <c r="AI30" s="459"/>
      <c r="AJ30" s="459"/>
      <c r="AK30" s="459"/>
      <c r="AL30" s="459"/>
      <c r="AM30" s="390"/>
      <c r="AN30" s="310"/>
      <c r="AO30" s="310"/>
      <c r="AP30" s="309"/>
      <c r="AQ30" s="309"/>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row>
    <row r="31" spans="2:162" s="311" customFormat="1" ht="60" customHeight="1" outlineLevel="2" x14ac:dyDescent="0.25">
      <c r="B31" s="386"/>
      <c r="C31" s="409"/>
      <c r="D31" s="368"/>
      <c r="E31" s="309"/>
      <c r="F31" s="428" t="s">
        <v>674</v>
      </c>
      <c r="G31" s="429" t="s">
        <v>677</v>
      </c>
      <c r="H31" s="375">
        <v>0</v>
      </c>
      <c r="I31" s="48"/>
      <c r="J31" s="48"/>
      <c r="K31" s="48"/>
      <c r="L31" s="48"/>
      <c r="M31" s="48"/>
      <c r="N31" s="48"/>
      <c r="O31" s="100"/>
      <c r="P31" s="101"/>
      <c r="Q31" s="101"/>
      <c r="R31" s="101"/>
      <c r="S31" s="102"/>
      <c r="T31" s="312" t="s">
        <v>60</v>
      </c>
      <c r="U31" s="313" t="s">
        <v>60</v>
      </c>
      <c r="V31" s="313" t="s">
        <v>60</v>
      </c>
      <c r="W31" s="314" t="s">
        <v>60</v>
      </c>
      <c r="X31" s="128">
        <f>VLOOKUP(T31,Data!$B$4:$C$9,2, FALSE)</f>
        <v>0</v>
      </c>
      <c r="Y31" s="129">
        <f>VLOOKUP(U31,Data!$E$4:$F$8,2,FALSE)</f>
        <v>0</v>
      </c>
      <c r="Z31" s="129">
        <f>VLOOKUP(V31,Data!$H$4:$I$8,2,FALSE)</f>
        <v>0</v>
      </c>
      <c r="AA31" s="197">
        <f>VLOOKUP(W31,Data!$K$4:$L$7,2,FALSE)</f>
        <v>0</v>
      </c>
      <c r="AB31" s="133">
        <f t="shared" si="12"/>
        <v>0</v>
      </c>
      <c r="AC31" s="44"/>
      <c r="AD31" s="45"/>
      <c r="AE31" s="45"/>
      <c r="AF31" s="45"/>
      <c r="AG31" s="420">
        <f t="shared" si="3"/>
        <v>1</v>
      </c>
      <c r="AH31" s="460"/>
      <c r="AI31" s="460"/>
      <c r="AJ31" s="460"/>
      <c r="AK31" s="460"/>
      <c r="AL31" s="460"/>
      <c r="AM31" s="390"/>
      <c r="AN31" s="310"/>
      <c r="AO31" s="310"/>
      <c r="AP31" s="309"/>
      <c r="AQ31" s="309"/>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row>
    <row r="32" spans="2:162" s="311" customFormat="1" ht="60" customHeight="1" outlineLevel="1" x14ac:dyDescent="0.25">
      <c r="B32" s="386"/>
      <c r="C32" s="409"/>
      <c r="D32" s="451" t="s">
        <v>601</v>
      </c>
      <c r="E32" s="426" t="s">
        <v>607</v>
      </c>
      <c r="F32" s="427" t="s">
        <v>678</v>
      </c>
      <c r="G32" s="430"/>
      <c r="H32" s="375">
        <v>0</v>
      </c>
      <c r="I32" s="137" t="str">
        <f>(IF(I33="","",I33&amp;CHAR(10))&amp;(IF(I34="","",I34&amp;CHAR(10))&amp;IF(I35="","",I35&amp;CHAR(10))&amp;IF(I36="","",I36&amp;CHAR(10))&amp;IF(I37="","",I37&amp;CHAR(10))&amp;IF(I42="","",I42)))</f>
        <v/>
      </c>
      <c r="J32" s="465"/>
      <c r="K32" s="466"/>
      <c r="L32" s="466"/>
      <c r="M32" s="466"/>
      <c r="N32" s="467"/>
      <c r="O32" s="176">
        <f>SUM(O33:O42)</f>
        <v>0</v>
      </c>
      <c r="P32" s="177">
        <f t="shared" ref="P32:S32" si="13">SUM(P33:P42)</f>
        <v>0</v>
      </c>
      <c r="Q32" s="177">
        <f t="shared" si="13"/>
        <v>0</v>
      </c>
      <c r="R32" s="177">
        <f t="shared" si="13"/>
        <v>0</v>
      </c>
      <c r="S32" s="178">
        <f t="shared" si="13"/>
        <v>0</v>
      </c>
      <c r="T32" s="462"/>
      <c r="U32" s="463"/>
      <c r="V32" s="463"/>
      <c r="W32" s="463"/>
      <c r="X32" s="463"/>
      <c r="Y32" s="463"/>
      <c r="Z32" s="463"/>
      <c r="AA32" s="464"/>
      <c r="AB32" s="182">
        <f>AVERAGE(AB33:AB37)</f>
        <v>0</v>
      </c>
      <c r="AC32" s="44"/>
      <c r="AD32" s="45"/>
      <c r="AE32" s="45"/>
      <c r="AF32" s="45"/>
      <c r="AG32" s="420">
        <f t="shared" si="3"/>
        <v>1</v>
      </c>
      <c r="AH32" s="453" t="str">
        <f>(IF(AH33="","",AH33&amp;CHAR(10))&amp;(IF(AH34="","",AH34&amp;CHAR(10))&amp;IF(AH35="","",AH35&amp;CHAR(10))&amp;IF(AH36="","",AH36&amp;CHAR(10))&amp;IF(AH37="","",AH37&amp;CHAR(10))&amp;IF(AH38="","",AH38&amp;CHAR(10))&amp;IF(AH39="","",AH39&amp;CHAR(10))&amp;IF(AH40="","",AH40&amp;CHAR(10))&amp;IF(AH41="","",AH41&amp;CHAR(10))&amp;IF(AH42="","",AH42&amp;CHAR(10))))</f>
        <v/>
      </c>
      <c r="AI32" s="453" t="str">
        <f>(IF(AI33="","",AI33&amp;CHAR(10))&amp;(IF(AI34="","",AI34&amp;CHAR(10))&amp;IF(AI35="","",AI35&amp;CHAR(10))&amp;IF(AI36="","",AI36&amp;CHAR(10))&amp;IF(AI37="","",AI37&amp;CHAR(10))&amp;IF(AI38="","",AI38&amp;CHAR(10))&amp;IF(AI39="","",AI39&amp;CHAR(10))&amp;IF(AI40="","",AI40&amp;CHAR(10))&amp;IF(AI41="","",AI41&amp;CHAR(10))&amp;IF(AI42="","",AI42&amp;CHAR(10))))</f>
        <v/>
      </c>
      <c r="AJ32" s="453" t="str">
        <f>(IF(AJ33="","",AJ33&amp;CHAR(10))&amp;(IF(AJ34="","",AJ34&amp;CHAR(10))&amp;IF(AJ35="","",AJ35&amp;CHAR(10))&amp;IF(AJ36="","",AJ36&amp;CHAR(10))&amp;IF(AJ37="","",AJ37&amp;CHAR(10))&amp;IF(AJ38="","",AJ38&amp;CHAR(10))&amp;IF(AJ39="","",AJ39&amp;CHAR(10))&amp;IF(AJ40="","",AJ40&amp;CHAR(10))&amp;IF(AJ41="","",AJ41&amp;CHAR(10))&amp;IF(AJ42="","",AJ42&amp;CHAR(10))))</f>
        <v/>
      </c>
      <c r="AK32" s="453" t="str">
        <f>(IF(AK33="","",AK33&amp;CHAR(10))&amp;(IF(AK34="","",AK34&amp;CHAR(10))&amp;IF(AK35="","",AK35&amp;CHAR(10))&amp;IF(AK36="","",AK36&amp;CHAR(10))&amp;IF(AK37="","",AK37&amp;CHAR(10))&amp;IF(AK38="","",AK38&amp;CHAR(10))&amp;IF(AK39="","",AK39&amp;CHAR(10))&amp;IF(AK40="","",AK40&amp;CHAR(10))&amp;IF(AK41="","",AK41&amp;CHAR(10))&amp;IF(AK42="","",AK42&amp;CHAR(10))))</f>
        <v/>
      </c>
      <c r="AL32" s="453" t="str">
        <f>(IF(AL33="","",AL33&amp;CHAR(10))&amp;(IF(AL34="","",AL34&amp;CHAR(10))&amp;IF(AL35="","",AL35&amp;CHAR(10))&amp;IF(AL36="","",AL36&amp;CHAR(10))&amp;IF(AL37="","",AL37&amp;CHAR(10))&amp;IF(AL38="","",AL38&amp;CHAR(10))&amp;IF(AL39="","",AL39&amp;CHAR(10))&amp;IF(AL40="","",AL40&amp;CHAR(10))&amp;IF(AL41="","",AL41&amp;CHAR(10))&amp;IF(AL42="","",AL42&amp;CHAR(10))))</f>
        <v/>
      </c>
      <c r="AM32" s="389"/>
      <c r="AN32" s="310"/>
      <c r="AO32" s="310"/>
      <c r="AP32" s="309"/>
      <c r="AQ32" s="309"/>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row>
    <row r="33" spans="2:162" s="311" customFormat="1" ht="60" customHeight="1" outlineLevel="2" x14ac:dyDescent="0.25">
      <c r="B33" s="386"/>
      <c r="C33" s="409"/>
      <c r="D33" s="309"/>
      <c r="E33" s="309"/>
      <c r="F33" s="414" t="s">
        <v>669</v>
      </c>
      <c r="G33" s="425" t="s">
        <v>687</v>
      </c>
      <c r="H33" s="375">
        <v>0</v>
      </c>
      <c r="I33" s="48"/>
      <c r="J33" s="48"/>
      <c r="K33" s="48"/>
      <c r="L33" s="48"/>
      <c r="M33" s="48"/>
      <c r="N33" s="48"/>
      <c r="O33" s="100"/>
      <c r="P33" s="101"/>
      <c r="Q33" s="101"/>
      <c r="R33" s="101"/>
      <c r="S33" s="102"/>
      <c r="T33" s="312" t="s">
        <v>60</v>
      </c>
      <c r="U33" s="313" t="s">
        <v>60</v>
      </c>
      <c r="V33" s="313" t="s">
        <v>60</v>
      </c>
      <c r="W33" s="314" t="s">
        <v>60</v>
      </c>
      <c r="X33" s="128">
        <f>VLOOKUP(T33,Data!$B$4:$C$9,2, FALSE)</f>
        <v>0</v>
      </c>
      <c r="Y33" s="129">
        <f>VLOOKUP(U33,Data!$E$4:$F$8,2,FALSE)</f>
        <v>0</v>
      </c>
      <c r="Z33" s="129">
        <f>VLOOKUP(V33,Data!$H$4:$I$8,2,FALSE)</f>
        <v>0</v>
      </c>
      <c r="AA33" s="197">
        <f>VLOOKUP(W33,Data!$K$4:$L$7,2,FALSE)</f>
        <v>0</v>
      </c>
      <c r="AB33" s="133">
        <f t="shared" ref="AB33:AB42" si="14">SUM(X33:AA33)</f>
        <v>0</v>
      </c>
      <c r="AC33" s="44"/>
      <c r="AD33" s="45"/>
      <c r="AE33" s="45"/>
      <c r="AF33" s="45"/>
      <c r="AG33" s="420">
        <f t="shared" si="3"/>
        <v>1</v>
      </c>
      <c r="AH33" s="458"/>
      <c r="AI33" s="458"/>
      <c r="AJ33" s="458"/>
      <c r="AK33" s="458"/>
      <c r="AL33" s="458"/>
      <c r="AM33" s="390"/>
      <c r="AN33" s="310"/>
      <c r="AO33" s="310"/>
      <c r="AP33" s="309"/>
      <c r="AQ33" s="309"/>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row>
    <row r="34" spans="2:162" s="311" customFormat="1" ht="60" customHeight="1" outlineLevel="2" x14ac:dyDescent="0.25">
      <c r="B34" s="386"/>
      <c r="C34" s="409"/>
      <c r="D34" s="309"/>
      <c r="E34" s="309"/>
      <c r="F34" s="413" t="s">
        <v>670</v>
      </c>
      <c r="G34" s="410" t="s">
        <v>688</v>
      </c>
      <c r="H34" s="375">
        <v>0</v>
      </c>
      <c r="I34" s="48"/>
      <c r="J34" s="48"/>
      <c r="K34" s="48"/>
      <c r="L34" s="48"/>
      <c r="M34" s="48"/>
      <c r="N34" s="48"/>
      <c r="O34" s="100"/>
      <c r="P34" s="101"/>
      <c r="Q34" s="101"/>
      <c r="R34" s="101"/>
      <c r="S34" s="102"/>
      <c r="T34" s="312" t="s">
        <v>60</v>
      </c>
      <c r="U34" s="313" t="s">
        <v>60</v>
      </c>
      <c r="V34" s="313" t="s">
        <v>60</v>
      </c>
      <c r="W34" s="314" t="s">
        <v>60</v>
      </c>
      <c r="X34" s="128">
        <f>VLOOKUP(T34,Data!$B$4:$C$9,2, FALSE)</f>
        <v>0</v>
      </c>
      <c r="Y34" s="129">
        <f>VLOOKUP(U34,Data!$E$4:$F$8,2,FALSE)</f>
        <v>0</v>
      </c>
      <c r="Z34" s="129">
        <f>VLOOKUP(V34,Data!$H$4:$I$8,2,FALSE)</f>
        <v>0</v>
      </c>
      <c r="AA34" s="197">
        <f>VLOOKUP(W34,Data!$K$4:$L$7,2,FALSE)</f>
        <v>0</v>
      </c>
      <c r="AB34" s="133">
        <f t="shared" si="14"/>
        <v>0</v>
      </c>
      <c r="AC34" s="44"/>
      <c r="AD34" s="45"/>
      <c r="AE34" s="45"/>
      <c r="AF34" s="45"/>
      <c r="AG34" s="420">
        <f t="shared" si="3"/>
        <v>1</v>
      </c>
      <c r="AH34" s="459"/>
      <c r="AI34" s="459"/>
      <c r="AJ34" s="459"/>
      <c r="AK34" s="459"/>
      <c r="AL34" s="459"/>
      <c r="AM34" s="390"/>
      <c r="AN34" s="310"/>
      <c r="AO34" s="310"/>
      <c r="AP34" s="309"/>
      <c r="AQ34" s="309"/>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row>
    <row r="35" spans="2:162" s="311" customFormat="1" ht="60" customHeight="1" outlineLevel="2" x14ac:dyDescent="0.25">
      <c r="B35" s="386"/>
      <c r="C35" s="409"/>
      <c r="D35" s="309"/>
      <c r="E35" s="309"/>
      <c r="F35" s="413" t="s">
        <v>679</v>
      </c>
      <c r="G35" s="410" t="s">
        <v>689</v>
      </c>
      <c r="H35" s="375">
        <v>0</v>
      </c>
      <c r="I35" s="48"/>
      <c r="J35" s="48"/>
      <c r="K35" s="48"/>
      <c r="L35" s="48"/>
      <c r="M35" s="48"/>
      <c r="N35" s="48"/>
      <c r="O35" s="100"/>
      <c r="P35" s="101"/>
      <c r="Q35" s="101"/>
      <c r="R35" s="101"/>
      <c r="S35" s="102"/>
      <c r="T35" s="312" t="s">
        <v>60</v>
      </c>
      <c r="U35" s="313" t="s">
        <v>60</v>
      </c>
      <c r="V35" s="313" t="s">
        <v>60</v>
      </c>
      <c r="W35" s="314" t="s">
        <v>60</v>
      </c>
      <c r="X35" s="128">
        <f>VLOOKUP(T35,Data!$B$4:$C$9,2, FALSE)</f>
        <v>0</v>
      </c>
      <c r="Y35" s="129">
        <f>VLOOKUP(U35,Data!$E$4:$F$8,2,FALSE)</f>
        <v>0</v>
      </c>
      <c r="Z35" s="129">
        <f>VLOOKUP(V35,Data!$H$4:$I$8,2,FALSE)</f>
        <v>0</v>
      </c>
      <c r="AA35" s="197">
        <f>VLOOKUP(W35,Data!$K$4:$L$7,2,FALSE)</f>
        <v>0</v>
      </c>
      <c r="AB35" s="133">
        <f t="shared" si="14"/>
        <v>0</v>
      </c>
      <c r="AC35" s="44"/>
      <c r="AD35" s="45"/>
      <c r="AE35" s="45"/>
      <c r="AF35" s="45"/>
      <c r="AG35" s="420">
        <f t="shared" si="3"/>
        <v>1</v>
      </c>
      <c r="AH35" s="459"/>
      <c r="AI35" s="459"/>
      <c r="AJ35" s="459"/>
      <c r="AK35" s="459"/>
      <c r="AL35" s="459"/>
      <c r="AM35" s="390"/>
      <c r="AN35" s="310"/>
      <c r="AO35" s="310"/>
      <c r="AP35" s="309"/>
      <c r="AQ35" s="309"/>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row>
    <row r="36" spans="2:162" s="311" customFormat="1" ht="60" customHeight="1" outlineLevel="2" x14ac:dyDescent="0.25">
      <c r="B36" s="386"/>
      <c r="C36" s="409"/>
      <c r="D36" s="309"/>
      <c r="E36" s="309"/>
      <c r="F36" s="413" t="s">
        <v>680</v>
      </c>
      <c r="G36" s="410" t="s">
        <v>690</v>
      </c>
      <c r="H36" s="375">
        <v>0</v>
      </c>
      <c r="I36" s="48"/>
      <c r="J36" s="48"/>
      <c r="K36" s="48"/>
      <c r="L36" s="48"/>
      <c r="M36" s="48"/>
      <c r="N36" s="48"/>
      <c r="O36" s="100"/>
      <c r="P36" s="101"/>
      <c r="Q36" s="101"/>
      <c r="R36" s="101"/>
      <c r="S36" s="102"/>
      <c r="T36" s="312" t="s">
        <v>60</v>
      </c>
      <c r="U36" s="313" t="s">
        <v>60</v>
      </c>
      <c r="V36" s="313" t="s">
        <v>60</v>
      </c>
      <c r="W36" s="314" t="s">
        <v>60</v>
      </c>
      <c r="X36" s="128">
        <f>VLOOKUP(T36,Data!$B$4:$C$9,2, FALSE)</f>
        <v>0</v>
      </c>
      <c r="Y36" s="129">
        <f>VLOOKUP(U36,Data!$E$4:$F$8,2,FALSE)</f>
        <v>0</v>
      </c>
      <c r="Z36" s="129">
        <f>VLOOKUP(V36,Data!$H$4:$I$8,2,FALSE)</f>
        <v>0</v>
      </c>
      <c r="AA36" s="197">
        <f>VLOOKUP(W36,Data!$K$4:$L$7,2,FALSE)</f>
        <v>0</v>
      </c>
      <c r="AB36" s="133">
        <f t="shared" si="14"/>
        <v>0</v>
      </c>
      <c r="AC36" s="44"/>
      <c r="AD36" s="45"/>
      <c r="AE36" s="45"/>
      <c r="AF36" s="45"/>
      <c r="AG36" s="420">
        <f t="shared" si="3"/>
        <v>1</v>
      </c>
      <c r="AH36" s="459"/>
      <c r="AI36" s="459"/>
      <c r="AJ36" s="459"/>
      <c r="AK36" s="459"/>
      <c r="AL36" s="459"/>
      <c r="AM36" s="390"/>
      <c r="AN36" s="310"/>
      <c r="AO36" s="310"/>
      <c r="AP36" s="309"/>
      <c r="AQ36" s="309"/>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row>
    <row r="37" spans="2:162" s="311" customFormat="1" ht="60" customHeight="1" outlineLevel="2" x14ac:dyDescent="0.25">
      <c r="B37" s="386"/>
      <c r="C37" s="409"/>
      <c r="D37" s="309"/>
      <c r="E37" s="309"/>
      <c r="F37" s="413" t="s">
        <v>681</v>
      </c>
      <c r="G37" s="410" t="s">
        <v>691</v>
      </c>
      <c r="H37" s="375">
        <v>0</v>
      </c>
      <c r="I37" s="48"/>
      <c r="J37" s="48"/>
      <c r="K37" s="48"/>
      <c r="L37" s="48"/>
      <c r="M37" s="48"/>
      <c r="N37" s="48"/>
      <c r="O37" s="100"/>
      <c r="P37" s="101"/>
      <c r="Q37" s="101"/>
      <c r="R37" s="101"/>
      <c r="S37" s="102"/>
      <c r="T37" s="312" t="s">
        <v>60</v>
      </c>
      <c r="U37" s="313" t="s">
        <v>60</v>
      </c>
      <c r="V37" s="313" t="s">
        <v>60</v>
      </c>
      <c r="W37" s="314" t="s">
        <v>60</v>
      </c>
      <c r="X37" s="128">
        <f>VLOOKUP(T37,Data!$B$4:$C$9,2, FALSE)</f>
        <v>0</v>
      </c>
      <c r="Y37" s="129">
        <f>VLOOKUP(U37,Data!$E$4:$F$8,2,FALSE)</f>
        <v>0</v>
      </c>
      <c r="Z37" s="129">
        <f>VLOOKUP(V37,Data!$H$4:$I$8,2,FALSE)</f>
        <v>0</v>
      </c>
      <c r="AA37" s="197">
        <f>VLOOKUP(W37,Data!$K$4:$L$7,2,FALSE)</f>
        <v>0</v>
      </c>
      <c r="AB37" s="133">
        <f t="shared" si="14"/>
        <v>0</v>
      </c>
      <c r="AC37" s="44"/>
      <c r="AD37" s="45"/>
      <c r="AE37" s="45"/>
      <c r="AF37" s="45"/>
      <c r="AG37" s="420">
        <f t="shared" si="3"/>
        <v>1</v>
      </c>
      <c r="AH37" s="459"/>
      <c r="AI37" s="459"/>
      <c r="AJ37" s="459"/>
      <c r="AK37" s="459"/>
      <c r="AL37" s="459"/>
      <c r="AM37" s="390"/>
      <c r="AN37" s="310"/>
      <c r="AO37" s="310"/>
      <c r="AP37" s="309"/>
      <c r="AQ37" s="309"/>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row>
    <row r="38" spans="2:162" s="311" customFormat="1" ht="60" customHeight="1" outlineLevel="2" x14ac:dyDescent="0.25">
      <c r="B38" s="386"/>
      <c r="C38" s="409"/>
      <c r="D38" s="309"/>
      <c r="E38" s="309"/>
      <c r="F38" s="413" t="s">
        <v>682</v>
      </c>
      <c r="G38" s="410" t="s">
        <v>692</v>
      </c>
      <c r="H38" s="375">
        <v>0</v>
      </c>
      <c r="I38" s="48"/>
      <c r="J38" s="48"/>
      <c r="K38" s="48"/>
      <c r="L38" s="48"/>
      <c r="M38" s="48"/>
      <c r="N38" s="48"/>
      <c r="O38" s="100"/>
      <c r="P38" s="101"/>
      <c r="Q38" s="101"/>
      <c r="R38" s="101"/>
      <c r="S38" s="102"/>
      <c r="T38" s="312" t="s">
        <v>60</v>
      </c>
      <c r="U38" s="313" t="s">
        <v>60</v>
      </c>
      <c r="V38" s="313" t="s">
        <v>60</v>
      </c>
      <c r="W38" s="314" t="s">
        <v>60</v>
      </c>
      <c r="X38" s="128">
        <f>VLOOKUP(T38,Data!$B$4:$C$9,2, FALSE)</f>
        <v>0</v>
      </c>
      <c r="Y38" s="129">
        <f>VLOOKUP(U38,Data!$E$4:$F$8,2,FALSE)</f>
        <v>0</v>
      </c>
      <c r="Z38" s="129">
        <f>VLOOKUP(V38,Data!$H$4:$I$8,2,FALSE)</f>
        <v>0</v>
      </c>
      <c r="AA38" s="197">
        <f>VLOOKUP(W38,Data!$K$4:$L$7,2,FALSE)</f>
        <v>0</v>
      </c>
      <c r="AB38" s="133">
        <f t="shared" si="14"/>
        <v>0</v>
      </c>
      <c r="AC38" s="44"/>
      <c r="AD38" s="45"/>
      <c r="AE38" s="45"/>
      <c r="AF38" s="45"/>
      <c r="AG38" s="420">
        <f t="shared" si="3"/>
        <v>1</v>
      </c>
      <c r="AH38" s="459"/>
      <c r="AI38" s="459"/>
      <c r="AJ38" s="459"/>
      <c r="AK38" s="459"/>
      <c r="AL38" s="459"/>
      <c r="AM38" s="390"/>
      <c r="AN38" s="310"/>
      <c r="AO38" s="310"/>
      <c r="AP38" s="309"/>
      <c r="AQ38" s="309"/>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row>
    <row r="39" spans="2:162" s="311" customFormat="1" ht="60" customHeight="1" outlineLevel="2" x14ac:dyDescent="0.25">
      <c r="B39" s="386"/>
      <c r="C39" s="409"/>
      <c r="D39" s="309"/>
      <c r="E39" s="309"/>
      <c r="F39" s="413" t="s">
        <v>683</v>
      </c>
      <c r="G39" s="410" t="s">
        <v>693</v>
      </c>
      <c r="H39" s="375">
        <v>0</v>
      </c>
      <c r="I39" s="48"/>
      <c r="J39" s="48"/>
      <c r="K39" s="48"/>
      <c r="L39" s="48"/>
      <c r="M39" s="48"/>
      <c r="N39" s="48"/>
      <c r="O39" s="100"/>
      <c r="P39" s="101"/>
      <c r="Q39" s="101"/>
      <c r="R39" s="101"/>
      <c r="S39" s="102"/>
      <c r="T39" s="312" t="s">
        <v>60</v>
      </c>
      <c r="U39" s="313" t="s">
        <v>60</v>
      </c>
      <c r="V39" s="313" t="s">
        <v>60</v>
      </c>
      <c r="W39" s="314" t="s">
        <v>60</v>
      </c>
      <c r="X39" s="128">
        <f>VLOOKUP(T39,Data!$B$4:$C$9,2, FALSE)</f>
        <v>0</v>
      </c>
      <c r="Y39" s="129">
        <f>VLOOKUP(U39,Data!$E$4:$F$8,2,FALSE)</f>
        <v>0</v>
      </c>
      <c r="Z39" s="129">
        <f>VLOOKUP(V39,Data!$H$4:$I$8,2,FALSE)</f>
        <v>0</v>
      </c>
      <c r="AA39" s="197">
        <f>VLOOKUP(W39,Data!$K$4:$L$7,2,FALSE)</f>
        <v>0</v>
      </c>
      <c r="AB39" s="133">
        <f t="shared" si="14"/>
        <v>0</v>
      </c>
      <c r="AC39" s="44"/>
      <c r="AD39" s="45"/>
      <c r="AE39" s="45"/>
      <c r="AF39" s="45"/>
      <c r="AG39" s="420">
        <f t="shared" si="3"/>
        <v>1</v>
      </c>
      <c r="AH39" s="459"/>
      <c r="AI39" s="459"/>
      <c r="AJ39" s="459"/>
      <c r="AK39" s="459"/>
      <c r="AL39" s="459"/>
      <c r="AM39" s="390"/>
      <c r="AN39" s="310"/>
      <c r="AO39" s="310"/>
      <c r="AP39" s="309"/>
      <c r="AQ39" s="309"/>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row>
    <row r="40" spans="2:162" s="311" customFormat="1" ht="60" customHeight="1" outlineLevel="2" x14ac:dyDescent="0.25">
      <c r="B40" s="386"/>
      <c r="C40" s="409"/>
      <c r="D40" s="309"/>
      <c r="E40" s="309"/>
      <c r="F40" s="413" t="s">
        <v>684</v>
      </c>
      <c r="G40" s="410" t="s">
        <v>694</v>
      </c>
      <c r="H40" s="375">
        <v>0</v>
      </c>
      <c r="I40" s="48"/>
      <c r="J40" s="48"/>
      <c r="K40" s="48"/>
      <c r="L40" s="48"/>
      <c r="M40" s="48"/>
      <c r="N40" s="48"/>
      <c r="O40" s="100"/>
      <c r="P40" s="101"/>
      <c r="Q40" s="101"/>
      <c r="R40" s="101"/>
      <c r="S40" s="102"/>
      <c r="T40" s="312" t="s">
        <v>60</v>
      </c>
      <c r="U40" s="313" t="s">
        <v>60</v>
      </c>
      <c r="V40" s="313" t="s">
        <v>60</v>
      </c>
      <c r="W40" s="314" t="s">
        <v>60</v>
      </c>
      <c r="X40" s="128">
        <f>VLOOKUP(T40,Data!$B$4:$C$9,2, FALSE)</f>
        <v>0</v>
      </c>
      <c r="Y40" s="129">
        <f>VLOOKUP(U40,Data!$E$4:$F$8,2,FALSE)</f>
        <v>0</v>
      </c>
      <c r="Z40" s="129">
        <f>VLOOKUP(V40,Data!$H$4:$I$8,2,FALSE)</f>
        <v>0</v>
      </c>
      <c r="AA40" s="197">
        <f>VLOOKUP(W40,Data!$K$4:$L$7,2,FALSE)</f>
        <v>0</v>
      </c>
      <c r="AB40" s="133">
        <f t="shared" si="14"/>
        <v>0</v>
      </c>
      <c r="AC40" s="44"/>
      <c r="AD40" s="45"/>
      <c r="AE40" s="45"/>
      <c r="AF40" s="45"/>
      <c r="AG40" s="420">
        <f t="shared" si="3"/>
        <v>1</v>
      </c>
      <c r="AH40" s="459"/>
      <c r="AI40" s="459"/>
      <c r="AJ40" s="459"/>
      <c r="AK40" s="459"/>
      <c r="AL40" s="459"/>
      <c r="AM40" s="390"/>
      <c r="AN40" s="310"/>
      <c r="AO40" s="310"/>
      <c r="AP40" s="309"/>
      <c r="AQ40" s="309"/>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row>
    <row r="41" spans="2:162" s="311" customFormat="1" ht="60" customHeight="1" outlineLevel="2" x14ac:dyDescent="0.25">
      <c r="B41" s="386"/>
      <c r="C41" s="409"/>
      <c r="D41" s="309"/>
      <c r="E41" s="309"/>
      <c r="F41" s="413" t="s">
        <v>685</v>
      </c>
      <c r="G41" s="410" t="s">
        <v>695</v>
      </c>
      <c r="H41" s="375">
        <v>0</v>
      </c>
      <c r="I41" s="48"/>
      <c r="J41" s="48"/>
      <c r="K41" s="48"/>
      <c r="L41" s="48"/>
      <c r="M41" s="48"/>
      <c r="N41" s="48"/>
      <c r="O41" s="100"/>
      <c r="P41" s="101"/>
      <c r="Q41" s="101"/>
      <c r="R41" s="101"/>
      <c r="S41" s="102"/>
      <c r="T41" s="312" t="s">
        <v>60</v>
      </c>
      <c r="U41" s="313" t="s">
        <v>60</v>
      </c>
      <c r="V41" s="313" t="s">
        <v>60</v>
      </c>
      <c r="W41" s="314" t="s">
        <v>60</v>
      </c>
      <c r="X41" s="128">
        <f>VLOOKUP(T41,Data!$B$4:$C$9,2, FALSE)</f>
        <v>0</v>
      </c>
      <c r="Y41" s="129">
        <f>VLOOKUP(U41,Data!$E$4:$F$8,2,FALSE)</f>
        <v>0</v>
      </c>
      <c r="Z41" s="129">
        <f>VLOOKUP(V41,Data!$H$4:$I$8,2,FALSE)</f>
        <v>0</v>
      </c>
      <c r="AA41" s="197">
        <f>VLOOKUP(W41,Data!$K$4:$L$7,2,FALSE)</f>
        <v>0</v>
      </c>
      <c r="AB41" s="133">
        <f t="shared" si="14"/>
        <v>0</v>
      </c>
      <c r="AC41" s="44"/>
      <c r="AD41" s="45"/>
      <c r="AE41" s="45"/>
      <c r="AF41" s="45"/>
      <c r="AG41" s="420">
        <f t="shared" si="3"/>
        <v>1</v>
      </c>
      <c r="AH41" s="459"/>
      <c r="AI41" s="459"/>
      <c r="AJ41" s="459"/>
      <c r="AK41" s="459"/>
      <c r="AL41" s="459"/>
      <c r="AM41" s="390"/>
      <c r="AN41" s="310"/>
      <c r="AO41" s="310"/>
      <c r="AP41" s="309"/>
      <c r="AQ41" s="309"/>
      <c r="AR41" s="368"/>
      <c r="AS41" s="368"/>
      <c r="AT41" s="368"/>
      <c r="AU41" s="368"/>
      <c r="AV41" s="368"/>
      <c r="AW41" s="368"/>
      <c r="AX41" s="368"/>
      <c r="AY41" s="368"/>
      <c r="AZ41" s="368"/>
      <c r="BA41" s="368"/>
      <c r="BB41" s="368"/>
      <c r="BC41" s="368"/>
      <c r="BD41" s="368"/>
      <c r="BE41" s="368"/>
      <c r="BF41" s="368"/>
      <c r="BG41" s="368"/>
      <c r="BH41" s="368"/>
      <c r="BI41" s="368"/>
      <c r="BJ41" s="368"/>
      <c r="BK41" s="368"/>
      <c r="BL41" s="368"/>
      <c r="BM41" s="368"/>
      <c r="BN41" s="368"/>
      <c r="BO41" s="368"/>
      <c r="BP41" s="368"/>
      <c r="BQ41" s="368"/>
      <c r="BR41" s="368"/>
      <c r="BS41" s="368"/>
      <c r="BT41" s="368"/>
      <c r="BU41" s="368"/>
      <c r="BV41" s="368"/>
      <c r="BW41" s="368"/>
      <c r="BX41" s="368"/>
      <c r="BY41" s="368"/>
      <c r="BZ41" s="368"/>
      <c r="CA41" s="368"/>
      <c r="CB41" s="368"/>
      <c r="CC41" s="368"/>
      <c r="CD41" s="368"/>
      <c r="CE41" s="368"/>
      <c r="CF41" s="368"/>
      <c r="CG41" s="368"/>
      <c r="CH41" s="368"/>
      <c r="CI41" s="368"/>
      <c r="CJ41" s="368"/>
      <c r="CK41" s="368"/>
      <c r="CL41" s="368"/>
      <c r="CM41" s="368"/>
      <c r="CN41" s="368"/>
      <c r="CO41" s="368"/>
      <c r="CP41" s="368"/>
      <c r="CQ41" s="368"/>
      <c r="CR41" s="368"/>
      <c r="CS41" s="368"/>
      <c r="CT41" s="368"/>
      <c r="CU41" s="368"/>
      <c r="CV41" s="368"/>
      <c r="CW41" s="368"/>
      <c r="CX41" s="368"/>
      <c r="CY41" s="368"/>
      <c r="CZ41" s="368"/>
      <c r="DA41" s="368"/>
      <c r="DB41" s="368"/>
      <c r="DC41" s="368"/>
      <c r="DD41" s="368"/>
      <c r="DE41" s="368"/>
      <c r="DF41" s="368"/>
      <c r="DG41" s="368"/>
      <c r="DH41" s="368"/>
      <c r="DI41" s="368"/>
      <c r="DJ41" s="368"/>
      <c r="DK41" s="368"/>
      <c r="DL41" s="368"/>
      <c r="DM41" s="368"/>
      <c r="DN41" s="368"/>
      <c r="DO41" s="368"/>
      <c r="DP41" s="368"/>
      <c r="DQ41" s="368"/>
      <c r="DR41" s="368"/>
      <c r="DS41" s="368"/>
      <c r="DT41" s="368"/>
      <c r="DU41" s="368"/>
      <c r="DV41" s="368"/>
      <c r="DW41" s="368"/>
      <c r="DX41" s="368"/>
      <c r="DY41" s="368"/>
      <c r="DZ41" s="368"/>
      <c r="EA41" s="368"/>
      <c r="EB41" s="368"/>
      <c r="EC41" s="368"/>
      <c r="ED41" s="368"/>
      <c r="EE41" s="368"/>
      <c r="EF41" s="368"/>
      <c r="EG41" s="368"/>
      <c r="EH41" s="368"/>
      <c r="EI41" s="368"/>
      <c r="EJ41" s="368"/>
      <c r="EK41" s="368"/>
      <c r="EL41" s="368"/>
      <c r="EM41" s="368"/>
      <c r="EN41" s="368"/>
      <c r="EO41" s="368"/>
      <c r="EP41" s="368"/>
      <c r="EQ41" s="368"/>
      <c r="ER41" s="368"/>
      <c r="ES41" s="368"/>
      <c r="ET41" s="368"/>
      <c r="EU41" s="368"/>
      <c r="EV41" s="368"/>
      <c r="EW41" s="368"/>
      <c r="EX41" s="368"/>
      <c r="EY41" s="368"/>
      <c r="EZ41" s="368"/>
      <c r="FA41" s="368"/>
      <c r="FB41" s="368"/>
      <c r="FC41" s="368"/>
      <c r="FD41" s="368"/>
      <c r="FE41" s="368"/>
      <c r="FF41" s="368"/>
    </row>
    <row r="42" spans="2:162" s="311" customFormat="1" ht="60" customHeight="1" outlineLevel="2" thickBot="1" x14ac:dyDescent="0.3">
      <c r="B42" s="386"/>
      <c r="C42" s="409"/>
      <c r="D42" s="309"/>
      <c r="E42" s="309"/>
      <c r="F42" s="428" t="s">
        <v>686</v>
      </c>
      <c r="G42" s="429" t="s">
        <v>696</v>
      </c>
      <c r="H42" s="510">
        <v>0</v>
      </c>
      <c r="I42" s="271"/>
      <c r="J42" s="271"/>
      <c r="K42" s="271"/>
      <c r="L42" s="271"/>
      <c r="M42" s="271"/>
      <c r="N42" s="271"/>
      <c r="O42" s="103"/>
      <c r="P42" s="104"/>
      <c r="Q42" s="104"/>
      <c r="R42" s="104"/>
      <c r="S42" s="105"/>
      <c r="T42" s="312" t="s">
        <v>60</v>
      </c>
      <c r="U42" s="313" t="s">
        <v>60</v>
      </c>
      <c r="V42" s="313" t="s">
        <v>60</v>
      </c>
      <c r="W42" s="314" t="s">
        <v>60</v>
      </c>
      <c r="X42" s="492">
        <f>VLOOKUP(T42,Data!$B$4:$C$9,2, FALSE)</f>
        <v>0</v>
      </c>
      <c r="Y42" s="493">
        <f>VLOOKUP(U42,Data!$E$4:$F$8,2,FALSE)</f>
        <v>0</v>
      </c>
      <c r="Z42" s="493">
        <f>VLOOKUP(V42,Data!$H$4:$I$8,2,FALSE)</f>
        <v>0</v>
      </c>
      <c r="AA42" s="494">
        <f>VLOOKUP(W42,Data!$K$4:$L$7,2,FALSE)</f>
        <v>0</v>
      </c>
      <c r="AB42" s="273">
        <f t="shared" si="14"/>
        <v>0</v>
      </c>
      <c r="AC42" s="54"/>
      <c r="AD42" s="55"/>
      <c r="AE42" s="55"/>
      <c r="AF42" s="55"/>
      <c r="AG42" s="420">
        <f t="shared" si="3"/>
        <v>1</v>
      </c>
      <c r="AH42" s="460"/>
      <c r="AI42" s="460"/>
      <c r="AJ42" s="460"/>
      <c r="AK42" s="460"/>
      <c r="AL42" s="460"/>
      <c r="AM42" s="390"/>
      <c r="AN42" s="310"/>
      <c r="AO42" s="310"/>
      <c r="AP42" s="309"/>
      <c r="AQ42" s="309"/>
      <c r="AR42" s="368"/>
      <c r="AS42" s="368"/>
      <c r="AT42" s="368"/>
      <c r="AU42" s="368"/>
      <c r="AV42" s="368"/>
      <c r="AW42" s="368"/>
      <c r="AX42" s="368"/>
      <c r="AY42" s="368"/>
      <c r="AZ42" s="368"/>
      <c r="BA42" s="368"/>
      <c r="BB42" s="368"/>
      <c r="BC42" s="368"/>
      <c r="BD42" s="368"/>
      <c r="BE42" s="368"/>
      <c r="BF42" s="368"/>
      <c r="BG42" s="368"/>
      <c r="BH42" s="368"/>
      <c r="BI42" s="368"/>
      <c r="BJ42" s="368"/>
      <c r="BK42" s="368"/>
      <c r="BL42" s="368"/>
      <c r="BM42" s="368"/>
      <c r="BN42" s="368"/>
      <c r="BO42" s="368"/>
      <c r="BP42" s="368"/>
      <c r="BQ42" s="368"/>
      <c r="BR42" s="368"/>
      <c r="BS42" s="368"/>
      <c r="BT42" s="368"/>
      <c r="BU42" s="368"/>
      <c r="BV42" s="368"/>
      <c r="BW42" s="368"/>
      <c r="BX42" s="368"/>
      <c r="BY42" s="368"/>
      <c r="BZ42" s="368"/>
      <c r="CA42" s="368"/>
      <c r="CB42" s="368"/>
      <c r="CC42" s="368"/>
      <c r="CD42" s="368"/>
      <c r="CE42" s="368"/>
      <c r="CF42" s="368"/>
      <c r="CG42" s="368"/>
      <c r="CH42" s="368"/>
      <c r="CI42" s="368"/>
      <c r="CJ42" s="368"/>
      <c r="CK42" s="368"/>
      <c r="CL42" s="368"/>
      <c r="CM42" s="368"/>
      <c r="CN42" s="368"/>
      <c r="CO42" s="368"/>
      <c r="CP42" s="368"/>
      <c r="CQ42" s="368"/>
      <c r="CR42" s="368"/>
      <c r="CS42" s="368"/>
      <c r="CT42" s="368"/>
      <c r="CU42" s="368"/>
      <c r="CV42" s="368"/>
      <c r="CW42" s="368"/>
      <c r="CX42" s="368"/>
      <c r="CY42" s="368"/>
      <c r="CZ42" s="368"/>
      <c r="DA42" s="368"/>
      <c r="DB42" s="368"/>
      <c r="DC42" s="368"/>
      <c r="DD42" s="368"/>
      <c r="DE42" s="368"/>
      <c r="DF42" s="368"/>
      <c r="DG42" s="368"/>
      <c r="DH42" s="368"/>
      <c r="DI42" s="368"/>
      <c r="DJ42" s="368"/>
      <c r="DK42" s="368"/>
      <c r="DL42" s="368"/>
      <c r="DM42" s="368"/>
      <c r="DN42" s="368"/>
      <c r="DO42" s="368"/>
      <c r="DP42" s="368"/>
      <c r="DQ42" s="368"/>
      <c r="DR42" s="368"/>
      <c r="DS42" s="368"/>
      <c r="DT42" s="368"/>
      <c r="DU42" s="368"/>
      <c r="DV42" s="368"/>
      <c r="DW42" s="368"/>
      <c r="DX42" s="368"/>
      <c r="DY42" s="368"/>
      <c r="DZ42" s="368"/>
      <c r="EA42" s="368"/>
      <c r="EB42" s="368"/>
      <c r="EC42" s="368"/>
      <c r="ED42" s="368"/>
      <c r="EE42" s="368"/>
      <c r="EF42" s="368"/>
      <c r="EG42" s="368"/>
      <c r="EH42" s="368"/>
      <c r="EI42" s="368"/>
      <c r="EJ42" s="368"/>
      <c r="EK42" s="368"/>
      <c r="EL42" s="368"/>
      <c r="EM42" s="368"/>
      <c r="EN42" s="368"/>
      <c r="EO42" s="368"/>
      <c r="EP42" s="368"/>
      <c r="EQ42" s="368"/>
      <c r="ER42" s="368"/>
      <c r="ES42" s="368"/>
      <c r="ET42" s="368"/>
      <c r="EU42" s="368"/>
      <c r="EV42" s="368"/>
      <c r="EW42" s="368"/>
      <c r="EX42" s="368"/>
      <c r="EY42" s="368"/>
      <c r="EZ42" s="368"/>
      <c r="FA42" s="368"/>
      <c r="FB42" s="368"/>
      <c r="FC42" s="368"/>
      <c r="FD42" s="368"/>
      <c r="FE42" s="368"/>
      <c r="FF42" s="368"/>
    </row>
    <row r="43" spans="2:162" s="311" customFormat="1" ht="14.25" customHeight="1" outlineLevel="1" thickBot="1" x14ac:dyDescent="0.3">
      <c r="B43" s="386"/>
      <c r="C43" s="502"/>
      <c r="D43" s="503"/>
      <c r="E43" s="503"/>
      <c r="F43" s="503"/>
      <c r="G43" s="503"/>
      <c r="H43" s="503"/>
      <c r="I43" s="503"/>
      <c r="J43" s="503"/>
      <c r="K43" s="503"/>
      <c r="L43" s="503"/>
      <c r="M43" s="503"/>
      <c r="N43" s="503"/>
      <c r="O43" s="503"/>
      <c r="P43" s="503"/>
      <c r="Q43" s="503"/>
      <c r="R43" s="503"/>
      <c r="S43" s="503"/>
      <c r="T43" s="503"/>
      <c r="U43" s="503"/>
      <c r="V43" s="503"/>
      <c r="W43" s="503"/>
      <c r="X43" s="503"/>
      <c r="Y43" s="503"/>
      <c r="Z43" s="503"/>
      <c r="AA43" s="503"/>
      <c r="AB43" s="503"/>
      <c r="AC43" s="503"/>
      <c r="AD43" s="503"/>
      <c r="AE43" s="503"/>
      <c r="AF43" s="503"/>
      <c r="AG43" s="503"/>
      <c r="AH43" s="503"/>
      <c r="AI43" s="503"/>
      <c r="AJ43" s="503"/>
      <c r="AK43" s="503"/>
      <c r="AL43" s="504"/>
      <c r="AM43" s="390"/>
      <c r="AN43" s="310"/>
      <c r="AO43" s="310"/>
      <c r="AP43" s="309"/>
      <c r="AQ43" s="309"/>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row>
    <row r="44" spans="2:162" ht="90" customHeight="1" x14ac:dyDescent="0.25">
      <c r="B44" s="384"/>
      <c r="C44" s="478"/>
      <c r="D44" s="479" t="s">
        <v>590</v>
      </c>
      <c r="E44" s="328" t="s">
        <v>697</v>
      </c>
      <c r="F44" s="328"/>
      <c r="G44" s="329"/>
      <c r="H44" s="496">
        <v>0</v>
      </c>
      <c r="I44" s="369" t="str">
        <f>(IF(I45="","",I45&amp;CHAR(10))&amp;IF(I53="","",I53&amp;CHAR(10))&amp;IF(I64="","",I64&amp;CHAR(10)))</f>
        <v/>
      </c>
      <c r="J44" s="468"/>
      <c r="K44" s="469"/>
      <c r="L44" s="469"/>
      <c r="M44" s="469"/>
      <c r="N44" s="470"/>
      <c r="O44" s="176">
        <f>O45+O53+O64</f>
        <v>0</v>
      </c>
      <c r="P44" s="177">
        <f>P45+P53+P64</f>
        <v>0</v>
      </c>
      <c r="Q44" s="177">
        <f>Q45+Q53+Q64</f>
        <v>0</v>
      </c>
      <c r="R44" s="177">
        <f>R45+R53+R64</f>
        <v>0</v>
      </c>
      <c r="S44" s="178">
        <f>S45+S53+S64</f>
        <v>0</v>
      </c>
      <c r="T44" s="498"/>
      <c r="U44" s="499"/>
      <c r="V44" s="499"/>
      <c r="W44" s="499"/>
      <c r="X44" s="499"/>
      <c r="Y44" s="499"/>
      <c r="Z44" s="499"/>
      <c r="AA44" s="500"/>
      <c r="AB44" s="501">
        <f>AVERAGE(AB45,AB53,AB64)</f>
        <v>0</v>
      </c>
      <c r="AC44" s="365"/>
      <c r="AD44" s="366"/>
      <c r="AE44" s="366"/>
      <c r="AF44" s="366"/>
      <c r="AG44" s="434">
        <f t="shared" si="3"/>
        <v>1</v>
      </c>
      <c r="AH44" s="369" t="str">
        <f>(IF(AH45="","",AH45&amp;CHAR(10))&amp;IF(AH53="","",AH53&amp;CHAR(10))&amp;IF(AH64="","",AH64&amp;CHAR(10)))</f>
        <v/>
      </c>
      <c r="AI44" s="369" t="str">
        <f>(IF(AI45="","",AI45&amp;CHAR(10))&amp;IF(AI53="","",AI53&amp;CHAR(10))&amp;IF(AI64="","",AI64&amp;CHAR(10)))</f>
        <v/>
      </c>
      <c r="AJ44" s="369" t="str">
        <f>(IF(AJ45="","",AJ45&amp;CHAR(10))&amp;IF(AJ53="","",AJ53&amp;CHAR(10))&amp;IF(AJ64="","",AJ64&amp;CHAR(10)))</f>
        <v/>
      </c>
      <c r="AK44" s="369" t="str">
        <f>(IF(AK45="","",AK45&amp;CHAR(10))&amp;IF(AK53="","",AK53&amp;CHAR(10))&amp;IF(AK64="","",AK64&amp;CHAR(10)))</f>
        <v/>
      </c>
      <c r="AL44" s="369" t="str">
        <f>(IF(AL45="","",AL45&amp;CHAR(10))&amp;IF(AL53="","",AL53&amp;CHAR(10))&amp;IF(AL64="","",AL64&amp;CHAR(10)))</f>
        <v/>
      </c>
      <c r="AM44" s="385"/>
    </row>
    <row r="45" spans="2:162" ht="60" customHeight="1" outlineLevel="1" x14ac:dyDescent="0.25">
      <c r="B45" s="384"/>
      <c r="C45" s="478"/>
      <c r="D45" s="480" t="s">
        <v>698</v>
      </c>
      <c r="E45" s="426" t="s">
        <v>42</v>
      </c>
      <c r="F45" s="427" t="s">
        <v>699</v>
      </c>
      <c r="G45" s="427"/>
      <c r="H45" s="151">
        <f>AVERAGE(H46:H50)</f>
        <v>0</v>
      </c>
      <c r="I45" s="266" t="str">
        <f>(IF(I46="","",I46&amp;CHAR(10))&amp;(IF(I47="","",I47&amp;CHAR(10))&amp;IF(I48="","",I48&amp;CHAR(10))&amp;IF(I49="","",I49&amp;CHAR(10))&amp;IF(I50="","",I50&amp;CHAR(10))&amp;IF(I51="","",I51&amp;CHAR(10))&amp;IF(I52="","",I52&amp;CHAR(10))))</f>
        <v/>
      </c>
      <c r="J45" s="465"/>
      <c r="K45" s="466"/>
      <c r="L45" s="466"/>
      <c r="M45" s="466"/>
      <c r="N45" s="467"/>
      <c r="O45" s="176">
        <f>SUM(O46:O52)</f>
        <v>0</v>
      </c>
      <c r="P45" s="177">
        <f>SUM(P46:P52)</f>
        <v>0</v>
      </c>
      <c r="Q45" s="177">
        <f>SUM(Q46:Q52)</f>
        <v>0</v>
      </c>
      <c r="R45" s="177">
        <f>SUM(R46:R52)</f>
        <v>0</v>
      </c>
      <c r="S45" s="178">
        <f>SUM(S46:S52)</f>
        <v>0</v>
      </c>
      <c r="T45" s="462"/>
      <c r="U45" s="463"/>
      <c r="V45" s="463"/>
      <c r="W45" s="463"/>
      <c r="X45" s="463"/>
      <c r="Y45" s="463"/>
      <c r="Z45" s="463"/>
      <c r="AA45" s="464"/>
      <c r="AB45" s="182">
        <f>AVERAGE(AB46:AB50)</f>
        <v>0</v>
      </c>
      <c r="AC45" s="44"/>
      <c r="AD45" s="45"/>
      <c r="AE45" s="45"/>
      <c r="AF45" s="45"/>
      <c r="AG45" s="420">
        <f t="shared" si="3"/>
        <v>1</v>
      </c>
      <c r="AH45" s="266" t="str">
        <f>(IF(AH46="","",AH46&amp;CHAR(10))&amp;(IF(AH47="","",AH47&amp;CHAR(10))&amp;IF(AH48="","",AH48&amp;CHAR(10))&amp;IF(AH49="","",AH49&amp;CHAR(10))&amp;IF(AH50="","",AH50&amp;CHAR(10))&amp;IF(AH51="","",AH51&amp;CHAR(10))&amp;IF(AH52="","",AH52&amp;CHAR(10))))</f>
        <v/>
      </c>
      <c r="AI45" s="266" t="str">
        <f>(IF(AI46="","",AI46&amp;CHAR(10))&amp;(IF(AI47="","",AI47&amp;CHAR(10))&amp;IF(AI48="","",AI48&amp;CHAR(10))&amp;IF(AI49="","",AI49&amp;CHAR(10))&amp;IF(AI50="","",AI50&amp;CHAR(10))&amp;IF(AI51="","",AI51&amp;CHAR(10))&amp;IF(AI52="","",AI52&amp;CHAR(10))))</f>
        <v/>
      </c>
      <c r="AJ45" s="266" t="str">
        <f>(IF(AJ46="","",AJ46&amp;CHAR(10))&amp;(IF(AJ47="","",AJ47&amp;CHAR(10))&amp;IF(AJ48="","",AJ48&amp;CHAR(10))&amp;IF(AJ49="","",AJ49&amp;CHAR(10))&amp;IF(AJ50="","",AJ50&amp;CHAR(10))&amp;IF(AJ51="","",AJ51&amp;CHAR(10))&amp;IF(AJ52="","",AJ52&amp;CHAR(10))))</f>
        <v/>
      </c>
      <c r="AK45" s="266" t="str">
        <f>(IF(AK46="","",AK46&amp;CHAR(10))&amp;(IF(AK47="","",AK47&amp;CHAR(10))&amp;IF(AK48="","",AK48&amp;CHAR(10))&amp;IF(AK49="","",AK49&amp;CHAR(10))&amp;IF(AK50="","",AK50&amp;CHAR(10))&amp;IF(AK51="","",AK51&amp;CHAR(10))&amp;IF(AK52="","",AK52&amp;CHAR(10))))</f>
        <v/>
      </c>
      <c r="AL45" s="266" t="str">
        <f>(IF(AL46="","",AL46&amp;CHAR(10))&amp;(IF(AL47="","",AL47&amp;CHAR(10))&amp;IF(AL48="","",AL48&amp;CHAR(10))&amp;IF(AL49="","",AL49&amp;CHAR(10))&amp;IF(AL50="","",AL50&amp;CHAR(10))&amp;IF(AL51="","",AL51&amp;CHAR(10))&amp;IF(AL52="","",AL52&amp;CHAR(10))))</f>
        <v/>
      </c>
      <c r="AM45" s="385"/>
    </row>
    <row r="46" spans="2:162" ht="45" customHeight="1" outlineLevel="2" x14ac:dyDescent="0.25">
      <c r="B46" s="384"/>
      <c r="C46" s="478"/>
      <c r="D46" s="408"/>
      <c r="E46" s="411"/>
      <c r="F46" s="414" t="s">
        <v>700</v>
      </c>
      <c r="G46" s="425" t="s">
        <v>705</v>
      </c>
      <c r="H46" s="49">
        <v>0</v>
      </c>
      <c r="I46" s="48"/>
      <c r="J46" s="48"/>
      <c r="K46" s="48"/>
      <c r="L46" s="48"/>
      <c r="M46" s="48"/>
      <c r="N46" s="48"/>
      <c r="O46" s="100"/>
      <c r="P46" s="101"/>
      <c r="Q46" s="101"/>
      <c r="R46" s="101"/>
      <c r="S46" s="102"/>
      <c r="T46" s="312" t="s">
        <v>60</v>
      </c>
      <c r="U46" s="313" t="s">
        <v>60</v>
      </c>
      <c r="V46" s="313" t="s">
        <v>60</v>
      </c>
      <c r="W46" s="314" t="s">
        <v>60</v>
      </c>
      <c r="X46" s="128">
        <f>VLOOKUP(T46,Data!$B$4:$C$9,2, FALSE)</f>
        <v>0</v>
      </c>
      <c r="Y46" s="129">
        <f>VLOOKUP(U46,Data!$E$4:$F$8,2,FALSE)</f>
        <v>0</v>
      </c>
      <c r="Z46" s="129">
        <f>VLOOKUP(V46,Data!$H$4:$I$8,2,FALSE)</f>
        <v>0</v>
      </c>
      <c r="AA46" s="197">
        <f>VLOOKUP(W46,Data!$K$4:$L$7,2,FALSE)</f>
        <v>0</v>
      </c>
      <c r="AB46" s="133">
        <f t="shared" ref="AB46:AB52" si="15">SUM(X46:AA46)</f>
        <v>0</v>
      </c>
      <c r="AC46" s="44"/>
      <c r="AD46" s="45"/>
      <c r="AE46" s="45"/>
      <c r="AF46" s="45"/>
      <c r="AG46" s="420">
        <f t="shared" si="3"/>
        <v>1</v>
      </c>
      <c r="AH46" s="458"/>
      <c r="AI46" s="458"/>
      <c r="AJ46" s="458"/>
      <c r="AK46" s="458"/>
      <c r="AL46" s="458"/>
      <c r="AM46" s="385"/>
    </row>
    <row r="47" spans="2:162" ht="45" customHeight="1" outlineLevel="2" x14ac:dyDescent="0.25">
      <c r="B47" s="384"/>
      <c r="C47" s="478"/>
      <c r="D47" s="408"/>
      <c r="E47" s="411"/>
      <c r="F47" s="413" t="s">
        <v>702</v>
      </c>
      <c r="G47" s="410" t="s">
        <v>706</v>
      </c>
      <c r="H47" s="49">
        <v>0</v>
      </c>
      <c r="I47" s="48"/>
      <c r="J47" s="48"/>
      <c r="K47" s="48"/>
      <c r="L47" s="48"/>
      <c r="M47" s="48"/>
      <c r="N47" s="48"/>
      <c r="O47" s="100"/>
      <c r="P47" s="101"/>
      <c r="Q47" s="101"/>
      <c r="R47" s="101"/>
      <c r="S47" s="102"/>
      <c r="T47" s="312" t="s">
        <v>60</v>
      </c>
      <c r="U47" s="313" t="s">
        <v>60</v>
      </c>
      <c r="V47" s="313" t="s">
        <v>60</v>
      </c>
      <c r="W47" s="314" t="s">
        <v>60</v>
      </c>
      <c r="X47" s="128">
        <f>VLOOKUP(T47,Data!$B$4:$C$9,2, FALSE)</f>
        <v>0</v>
      </c>
      <c r="Y47" s="129">
        <f>VLOOKUP(U47,Data!$E$4:$F$8,2,FALSE)</f>
        <v>0</v>
      </c>
      <c r="Z47" s="129">
        <f>VLOOKUP(V47,Data!$H$4:$I$8,2,FALSE)</f>
        <v>0</v>
      </c>
      <c r="AA47" s="197">
        <f>VLOOKUP(W47,Data!$K$4:$L$7,2,FALSE)</f>
        <v>0</v>
      </c>
      <c r="AB47" s="133">
        <f t="shared" si="15"/>
        <v>0</v>
      </c>
      <c r="AC47" s="44"/>
      <c r="AD47" s="45"/>
      <c r="AE47" s="45"/>
      <c r="AF47" s="45"/>
      <c r="AG47" s="420">
        <f t="shared" si="3"/>
        <v>1</v>
      </c>
      <c r="AH47" s="459"/>
      <c r="AI47" s="459"/>
      <c r="AJ47" s="459"/>
      <c r="AK47" s="459"/>
      <c r="AL47" s="459"/>
      <c r="AM47" s="385"/>
    </row>
    <row r="48" spans="2:162" ht="45" customHeight="1" outlineLevel="2" x14ac:dyDescent="0.25">
      <c r="B48" s="384"/>
      <c r="C48" s="478"/>
      <c r="D48" s="408"/>
      <c r="E48" s="411"/>
      <c r="F48" s="413" t="s">
        <v>701</v>
      </c>
      <c r="G48" s="410" t="s">
        <v>707</v>
      </c>
      <c r="H48" s="49">
        <v>0</v>
      </c>
      <c r="I48" s="48"/>
      <c r="J48" s="48"/>
      <c r="K48" s="48"/>
      <c r="L48" s="48"/>
      <c r="M48" s="48"/>
      <c r="N48" s="48"/>
      <c r="O48" s="100"/>
      <c r="P48" s="101"/>
      <c r="Q48" s="101"/>
      <c r="R48" s="101"/>
      <c r="S48" s="102"/>
      <c r="T48" s="312" t="s">
        <v>60</v>
      </c>
      <c r="U48" s="313" t="s">
        <v>60</v>
      </c>
      <c r="V48" s="313" t="s">
        <v>60</v>
      </c>
      <c r="W48" s="314" t="s">
        <v>60</v>
      </c>
      <c r="X48" s="128">
        <f>VLOOKUP(T48,Data!$B$4:$C$9,2, FALSE)</f>
        <v>0</v>
      </c>
      <c r="Y48" s="129">
        <f>VLOOKUP(U48,Data!$E$4:$F$8,2,FALSE)</f>
        <v>0</v>
      </c>
      <c r="Z48" s="129">
        <f>VLOOKUP(V48,Data!$H$4:$I$8,2,FALSE)</f>
        <v>0</v>
      </c>
      <c r="AA48" s="197">
        <f>VLOOKUP(W48,Data!$K$4:$L$7,2,FALSE)</f>
        <v>0</v>
      </c>
      <c r="AB48" s="133">
        <f t="shared" si="15"/>
        <v>0</v>
      </c>
      <c r="AC48" s="44"/>
      <c r="AD48" s="45"/>
      <c r="AE48" s="45"/>
      <c r="AF48" s="45"/>
      <c r="AG48" s="420">
        <f t="shared" si="3"/>
        <v>1</v>
      </c>
      <c r="AH48" s="459"/>
      <c r="AI48" s="459"/>
      <c r="AJ48" s="459"/>
      <c r="AK48" s="459"/>
      <c r="AL48" s="459"/>
      <c r="AM48" s="385"/>
    </row>
    <row r="49" spans="2:39" ht="45" customHeight="1" outlineLevel="2" x14ac:dyDescent="0.25">
      <c r="B49" s="384"/>
      <c r="C49" s="478"/>
      <c r="D49" s="408"/>
      <c r="E49" s="411"/>
      <c r="F49" s="413" t="s">
        <v>703</v>
      </c>
      <c r="G49" s="410" t="s">
        <v>708</v>
      </c>
      <c r="H49" s="49">
        <v>0</v>
      </c>
      <c r="I49" s="48"/>
      <c r="J49" s="48"/>
      <c r="K49" s="48"/>
      <c r="L49" s="48"/>
      <c r="M49" s="48"/>
      <c r="N49" s="48"/>
      <c r="O49" s="100"/>
      <c r="P49" s="101"/>
      <c r="Q49" s="101"/>
      <c r="R49" s="101"/>
      <c r="S49" s="102"/>
      <c r="T49" s="312" t="s">
        <v>60</v>
      </c>
      <c r="U49" s="313" t="s">
        <v>60</v>
      </c>
      <c r="V49" s="313" t="s">
        <v>60</v>
      </c>
      <c r="W49" s="314" t="s">
        <v>60</v>
      </c>
      <c r="X49" s="128">
        <f>VLOOKUP(T49,Data!$B$4:$C$9,2, FALSE)</f>
        <v>0</v>
      </c>
      <c r="Y49" s="129">
        <f>VLOOKUP(U49,Data!$E$4:$F$8,2,FALSE)</f>
        <v>0</v>
      </c>
      <c r="Z49" s="129">
        <f>VLOOKUP(V49,Data!$H$4:$I$8,2,FALSE)</f>
        <v>0</v>
      </c>
      <c r="AA49" s="197">
        <f>VLOOKUP(W49,Data!$K$4:$L$7,2,FALSE)</f>
        <v>0</v>
      </c>
      <c r="AB49" s="133">
        <f t="shared" si="15"/>
        <v>0</v>
      </c>
      <c r="AC49" s="44"/>
      <c r="AD49" s="45"/>
      <c r="AE49" s="45"/>
      <c r="AF49" s="45"/>
      <c r="AG49" s="420">
        <f t="shared" si="3"/>
        <v>1</v>
      </c>
      <c r="AH49" s="459"/>
      <c r="AI49" s="459"/>
      <c r="AJ49" s="459"/>
      <c r="AK49" s="459"/>
      <c r="AL49" s="459"/>
      <c r="AM49" s="385"/>
    </row>
    <row r="50" spans="2:39" ht="45" customHeight="1" outlineLevel="2" x14ac:dyDescent="0.25">
      <c r="B50" s="384"/>
      <c r="C50" s="478"/>
      <c r="D50" s="408"/>
      <c r="E50" s="411"/>
      <c r="F50" s="413" t="s">
        <v>704</v>
      </c>
      <c r="G50" s="410" t="s">
        <v>709</v>
      </c>
      <c r="H50" s="49">
        <v>0</v>
      </c>
      <c r="I50" s="48"/>
      <c r="J50" s="48"/>
      <c r="K50" s="48"/>
      <c r="L50" s="48"/>
      <c r="M50" s="48"/>
      <c r="N50" s="48"/>
      <c r="O50" s="100"/>
      <c r="P50" s="101"/>
      <c r="Q50" s="101"/>
      <c r="R50" s="101"/>
      <c r="S50" s="102"/>
      <c r="T50" s="312" t="s">
        <v>60</v>
      </c>
      <c r="U50" s="313" t="s">
        <v>60</v>
      </c>
      <c r="V50" s="313" t="s">
        <v>60</v>
      </c>
      <c r="W50" s="314" t="s">
        <v>60</v>
      </c>
      <c r="X50" s="128">
        <f>VLOOKUP(T50,Data!$B$4:$C$9,2, FALSE)</f>
        <v>0</v>
      </c>
      <c r="Y50" s="129">
        <f>VLOOKUP(U50,Data!$E$4:$F$8,2,FALSE)</f>
        <v>0</v>
      </c>
      <c r="Z50" s="129">
        <f>VLOOKUP(V50,Data!$H$4:$I$8,2,FALSE)</f>
        <v>0</v>
      </c>
      <c r="AA50" s="197">
        <f>VLOOKUP(W50,Data!$K$4:$L$7,2,FALSE)</f>
        <v>0</v>
      </c>
      <c r="AB50" s="133">
        <f t="shared" si="15"/>
        <v>0</v>
      </c>
      <c r="AC50" s="44"/>
      <c r="AD50" s="45"/>
      <c r="AE50" s="45"/>
      <c r="AF50" s="45"/>
      <c r="AG50" s="420">
        <f t="shared" si="3"/>
        <v>1</v>
      </c>
      <c r="AH50" s="459"/>
      <c r="AI50" s="459"/>
      <c r="AJ50" s="459"/>
      <c r="AK50" s="459"/>
      <c r="AL50" s="459"/>
      <c r="AM50" s="385"/>
    </row>
    <row r="51" spans="2:39" ht="45" customHeight="1" outlineLevel="2" x14ac:dyDescent="0.25">
      <c r="B51" s="384"/>
      <c r="C51" s="478"/>
      <c r="D51" s="406"/>
      <c r="E51" s="411"/>
      <c r="F51" s="413" t="s">
        <v>710</v>
      </c>
      <c r="G51" s="410" t="s">
        <v>712</v>
      </c>
      <c r="H51" s="49">
        <v>0</v>
      </c>
      <c r="I51" s="48"/>
      <c r="J51" s="48"/>
      <c r="K51" s="48"/>
      <c r="L51" s="48"/>
      <c r="M51" s="48"/>
      <c r="N51" s="48"/>
      <c r="O51" s="100"/>
      <c r="P51" s="101"/>
      <c r="Q51" s="101"/>
      <c r="R51" s="101"/>
      <c r="S51" s="102"/>
      <c r="T51" s="312" t="s">
        <v>60</v>
      </c>
      <c r="U51" s="313" t="s">
        <v>60</v>
      </c>
      <c r="V51" s="313" t="s">
        <v>60</v>
      </c>
      <c r="W51" s="314" t="s">
        <v>60</v>
      </c>
      <c r="X51" s="128">
        <f>VLOOKUP(T51,Data!$B$4:$C$9,2, FALSE)</f>
        <v>0</v>
      </c>
      <c r="Y51" s="129">
        <f>VLOOKUP(U51,Data!$E$4:$F$8,2,FALSE)</f>
        <v>0</v>
      </c>
      <c r="Z51" s="129">
        <f>VLOOKUP(V51,Data!$H$4:$I$8,2,FALSE)</f>
        <v>0</v>
      </c>
      <c r="AA51" s="197">
        <f>VLOOKUP(W51,Data!$K$4:$L$7,2,FALSE)</f>
        <v>0</v>
      </c>
      <c r="AB51" s="133">
        <f t="shared" si="15"/>
        <v>0</v>
      </c>
      <c r="AC51" s="44"/>
      <c r="AD51" s="45"/>
      <c r="AE51" s="45"/>
      <c r="AF51" s="45"/>
      <c r="AG51" s="420">
        <f t="shared" si="3"/>
        <v>1</v>
      </c>
      <c r="AH51" s="459"/>
      <c r="AI51" s="459"/>
      <c r="AJ51" s="459"/>
      <c r="AK51" s="459"/>
      <c r="AL51" s="459"/>
      <c r="AM51" s="385"/>
    </row>
    <row r="52" spans="2:39" ht="45" customHeight="1" outlineLevel="2" x14ac:dyDescent="0.25">
      <c r="B52" s="384"/>
      <c r="C52" s="478"/>
      <c r="D52" s="408"/>
      <c r="E52" s="411"/>
      <c r="F52" s="428" t="s">
        <v>711</v>
      </c>
      <c r="G52" s="429" t="s">
        <v>713</v>
      </c>
      <c r="H52" s="49">
        <v>0</v>
      </c>
      <c r="I52" s="48"/>
      <c r="J52" s="48"/>
      <c r="K52" s="48"/>
      <c r="L52" s="48"/>
      <c r="M52" s="48"/>
      <c r="N52" s="48"/>
      <c r="O52" s="100"/>
      <c r="P52" s="101"/>
      <c r="Q52" s="101"/>
      <c r="R52" s="101"/>
      <c r="S52" s="102"/>
      <c r="T52" s="312" t="s">
        <v>60</v>
      </c>
      <c r="U52" s="313" t="s">
        <v>60</v>
      </c>
      <c r="V52" s="313" t="s">
        <v>60</v>
      </c>
      <c r="W52" s="314" t="s">
        <v>60</v>
      </c>
      <c r="X52" s="128">
        <f>VLOOKUP(T52,Data!$B$4:$C$9,2, FALSE)</f>
        <v>0</v>
      </c>
      <c r="Y52" s="129">
        <f>VLOOKUP(U52,Data!$E$4:$F$8,2,FALSE)</f>
        <v>0</v>
      </c>
      <c r="Z52" s="129">
        <f>VLOOKUP(V52,Data!$H$4:$I$8,2,FALSE)</f>
        <v>0</v>
      </c>
      <c r="AA52" s="197">
        <f>VLOOKUP(W52,Data!$K$4:$L$7,2,FALSE)</f>
        <v>0</v>
      </c>
      <c r="AB52" s="133">
        <f t="shared" si="15"/>
        <v>0</v>
      </c>
      <c r="AC52" s="44"/>
      <c r="AD52" s="45"/>
      <c r="AE52" s="45"/>
      <c r="AF52" s="45"/>
      <c r="AG52" s="420">
        <f t="shared" si="3"/>
        <v>1</v>
      </c>
      <c r="AH52" s="459"/>
      <c r="AI52" s="459"/>
      <c r="AJ52" s="459"/>
      <c r="AK52" s="459"/>
      <c r="AL52" s="459"/>
      <c r="AM52" s="385"/>
    </row>
    <row r="53" spans="2:39" ht="60" customHeight="1" outlineLevel="1" x14ac:dyDescent="0.25">
      <c r="B53" s="384"/>
      <c r="C53" s="478"/>
      <c r="D53" s="480" t="s">
        <v>865</v>
      </c>
      <c r="E53" s="426" t="s">
        <v>90</v>
      </c>
      <c r="F53" s="427" t="s">
        <v>714</v>
      </c>
      <c r="G53" s="427"/>
      <c r="H53" s="151">
        <f>AVERAGE(H54:H63)</f>
        <v>0</v>
      </c>
      <c r="I53" s="137" t="str">
        <f>(IF(I54="","",I54&amp;CHAR(10))&amp;(IF(I55="","",I55&amp;CHAR(10))&amp;IF(I56="","",I56&amp;CHAR(10))&amp;IF(I57="","",I57&amp;CHAR(10))&amp;IF(I58="","",I58&amp;CHAR(10))&amp;IF(I59="","",I59&amp;CHAR(10))&amp;IF(I60="","",I60&amp;CHAR(10))&amp;IF(I61="","",I61&amp;CHAR(10))&amp;IF(I62="","",I62&amp;CHAR(10))&amp;IF(I63="","",I63&amp;CHAR(10))))</f>
        <v/>
      </c>
      <c r="J53" s="465"/>
      <c r="K53" s="466"/>
      <c r="L53" s="466"/>
      <c r="M53" s="466"/>
      <c r="N53" s="467"/>
      <c r="O53" s="176">
        <f>SUM(O54:O63)</f>
        <v>0</v>
      </c>
      <c r="P53" s="177">
        <f>SUM(P54:P63)</f>
        <v>0</v>
      </c>
      <c r="Q53" s="177">
        <f>SUM(Q54:Q63)</f>
        <v>0</v>
      </c>
      <c r="R53" s="177">
        <f>SUM(R54:R63)</f>
        <v>0</v>
      </c>
      <c r="S53" s="178">
        <f>SUM(S54:S63)</f>
        <v>0</v>
      </c>
      <c r="T53" s="462"/>
      <c r="U53" s="463"/>
      <c r="V53" s="463"/>
      <c r="W53" s="463"/>
      <c r="X53" s="463"/>
      <c r="Y53" s="463"/>
      <c r="Z53" s="463"/>
      <c r="AA53" s="464"/>
      <c r="AB53" s="182">
        <f>AVERAGE(AB54:AB63)</f>
        <v>0</v>
      </c>
      <c r="AC53" s="44"/>
      <c r="AD53" s="45"/>
      <c r="AE53" s="45"/>
      <c r="AF53" s="45"/>
      <c r="AG53" s="420">
        <f t="shared" si="3"/>
        <v>1</v>
      </c>
      <c r="AH53" s="137" t="str">
        <f>(IF(AH54="","",AH54&amp;CHAR(10))&amp;(IF(AH55="","",AH55&amp;CHAR(10))&amp;IF(AH56="","",AH56&amp;CHAR(10))&amp;IF(AH57="","",AH57&amp;CHAR(10))&amp;IF(AH58="","",AH58&amp;CHAR(10))&amp;IF(AH59="","",AH59&amp;CHAR(10))&amp;IF(AH60="","",AH60&amp;CHAR(10))&amp;IF(AH61="","",AH61&amp;CHAR(10))&amp;IF(AH62="","",AH62&amp;CHAR(10))&amp;IF(AH63="","",AH63&amp;CHAR(10))))</f>
        <v/>
      </c>
      <c r="AI53" s="137" t="str">
        <f>(IF(AI54="","",AI54&amp;CHAR(10))&amp;(IF(AI55="","",AI55&amp;CHAR(10))&amp;IF(AI56="","",AI56&amp;CHAR(10))&amp;IF(AI57="","",AI57&amp;CHAR(10))&amp;IF(AI58="","",AI58&amp;CHAR(10))&amp;IF(AI59="","",AI59&amp;CHAR(10))&amp;IF(AI60="","",AI60&amp;CHAR(10))&amp;IF(AI61="","",AI61&amp;CHAR(10))&amp;IF(AI62="","",AI62&amp;CHAR(10))&amp;IF(AI63="","",AI63&amp;CHAR(10))))</f>
        <v/>
      </c>
      <c r="AJ53" s="137" t="str">
        <f>(IF(AJ54="","",AJ54&amp;CHAR(10))&amp;(IF(AJ55="","",AJ55&amp;CHAR(10))&amp;IF(AJ56="","",AJ56&amp;CHAR(10))&amp;IF(AJ57="","",AJ57&amp;CHAR(10))&amp;IF(AJ58="","",AJ58&amp;CHAR(10))&amp;IF(AJ59="","",AJ59&amp;CHAR(10))&amp;IF(AJ60="","",AJ60&amp;CHAR(10))&amp;IF(AJ61="","",AJ61&amp;CHAR(10))&amp;IF(AJ62="","",AJ62&amp;CHAR(10))&amp;IF(AJ63="","",AJ63&amp;CHAR(10))))</f>
        <v/>
      </c>
      <c r="AK53" s="137" t="str">
        <f>(IF(AK54="","",AK54&amp;CHAR(10))&amp;(IF(AK55="","",AK55&amp;CHAR(10))&amp;IF(AK56="","",AK56&amp;CHAR(10))&amp;IF(AK57="","",AK57&amp;CHAR(10))&amp;IF(AK58="","",AK58&amp;CHAR(10))&amp;IF(AK59="","",AK59&amp;CHAR(10))&amp;IF(AK60="","",AK60&amp;CHAR(10))&amp;IF(AK61="","",AK61&amp;CHAR(10))&amp;IF(AK62="","",AK62&amp;CHAR(10))&amp;IF(AK63="","",AK63&amp;CHAR(10))))</f>
        <v/>
      </c>
      <c r="AL53" s="137" t="str">
        <f>(IF(AL54="","",AL54&amp;CHAR(10))&amp;(IF(AL55="","",AL55&amp;CHAR(10))&amp;IF(AL56="","",AL56&amp;CHAR(10))&amp;IF(AL57="","",AL57&amp;CHAR(10))&amp;IF(AL58="","",AL58&amp;CHAR(10))&amp;IF(AL59="","",AL59&amp;CHAR(10))&amp;IF(AL60="","",AL60&amp;CHAR(10))&amp;IF(AL61="","",AL61&amp;CHAR(10))&amp;IF(AL62="","",AL62&amp;CHAR(10))&amp;IF(AL63="","",AL63&amp;CHAR(10))))</f>
        <v/>
      </c>
      <c r="AM53" s="385"/>
    </row>
    <row r="54" spans="2:39" ht="45" customHeight="1" outlineLevel="2" x14ac:dyDescent="0.25">
      <c r="B54" s="384"/>
      <c r="C54" s="478"/>
      <c r="D54" s="408"/>
      <c r="E54" s="411"/>
      <c r="F54" s="414" t="s">
        <v>715</v>
      </c>
      <c r="G54" s="425" t="s">
        <v>725</v>
      </c>
      <c r="H54" s="49">
        <v>0</v>
      </c>
      <c r="I54" s="48"/>
      <c r="J54" s="48"/>
      <c r="K54" s="48"/>
      <c r="L54" s="48"/>
      <c r="M54" s="48"/>
      <c r="N54" s="48"/>
      <c r="O54" s="100"/>
      <c r="P54" s="101"/>
      <c r="Q54" s="101"/>
      <c r="R54" s="101"/>
      <c r="S54" s="102"/>
      <c r="T54" s="312" t="s">
        <v>60</v>
      </c>
      <c r="U54" s="313" t="s">
        <v>60</v>
      </c>
      <c r="V54" s="313" t="s">
        <v>60</v>
      </c>
      <c r="W54" s="314" t="s">
        <v>60</v>
      </c>
      <c r="X54" s="128">
        <f>VLOOKUP(T54,Data!$B$4:$C$9,2, FALSE)</f>
        <v>0</v>
      </c>
      <c r="Y54" s="129">
        <f>VLOOKUP(U54,Data!$E$4:$F$8,2,FALSE)</f>
        <v>0</v>
      </c>
      <c r="Z54" s="129">
        <f>VLOOKUP(V54,Data!$H$4:$I$8,2,FALSE)</f>
        <v>0</v>
      </c>
      <c r="AA54" s="197">
        <f>VLOOKUP(W54,Data!$K$4:$L$7,2,FALSE)</f>
        <v>0</v>
      </c>
      <c r="AB54" s="133">
        <f t="shared" ref="AB54:AB68" si="16">SUM(X54:AA54)</f>
        <v>0</v>
      </c>
      <c r="AC54" s="44"/>
      <c r="AD54" s="45"/>
      <c r="AE54" s="45"/>
      <c r="AF54" s="45"/>
      <c r="AG54" s="420">
        <f t="shared" si="3"/>
        <v>1</v>
      </c>
      <c r="AH54" s="458"/>
      <c r="AI54" s="458"/>
      <c r="AJ54" s="458"/>
      <c r="AK54" s="458"/>
      <c r="AL54" s="458"/>
      <c r="AM54" s="385"/>
    </row>
    <row r="55" spans="2:39" ht="45" customHeight="1" outlineLevel="2" x14ac:dyDescent="0.25">
      <c r="B55" s="384"/>
      <c r="C55" s="478"/>
      <c r="D55" s="408"/>
      <c r="E55" s="411"/>
      <c r="F55" s="413" t="s">
        <v>716</v>
      </c>
      <c r="G55" s="410" t="s">
        <v>726</v>
      </c>
      <c r="H55" s="49">
        <v>0</v>
      </c>
      <c r="I55" s="48"/>
      <c r="J55" s="48"/>
      <c r="K55" s="48"/>
      <c r="L55" s="48"/>
      <c r="M55" s="48"/>
      <c r="N55" s="48"/>
      <c r="O55" s="100"/>
      <c r="P55" s="101"/>
      <c r="Q55" s="101"/>
      <c r="R55" s="101"/>
      <c r="S55" s="102"/>
      <c r="T55" s="312" t="s">
        <v>60</v>
      </c>
      <c r="U55" s="313" t="s">
        <v>60</v>
      </c>
      <c r="V55" s="313" t="s">
        <v>60</v>
      </c>
      <c r="W55" s="314" t="s">
        <v>60</v>
      </c>
      <c r="X55" s="128">
        <f>VLOOKUP(T55,Data!$B$4:$C$9,2, FALSE)</f>
        <v>0</v>
      </c>
      <c r="Y55" s="129">
        <f>VLOOKUP(U55,Data!$E$4:$F$8,2,FALSE)</f>
        <v>0</v>
      </c>
      <c r="Z55" s="129">
        <f>VLOOKUP(V55,Data!$H$4:$I$8,2,FALSE)</f>
        <v>0</v>
      </c>
      <c r="AA55" s="197">
        <f>VLOOKUP(W55,Data!$K$4:$L$7,2,FALSE)</f>
        <v>0</v>
      </c>
      <c r="AB55" s="133">
        <f t="shared" si="16"/>
        <v>0</v>
      </c>
      <c r="AC55" s="44"/>
      <c r="AD55" s="45"/>
      <c r="AE55" s="45"/>
      <c r="AF55" s="45"/>
      <c r="AG55" s="420">
        <f t="shared" si="3"/>
        <v>1</v>
      </c>
      <c r="AH55" s="459"/>
      <c r="AI55" s="459"/>
      <c r="AJ55" s="459"/>
      <c r="AK55" s="459"/>
      <c r="AL55" s="459"/>
      <c r="AM55" s="385"/>
    </row>
    <row r="56" spans="2:39" ht="45" customHeight="1" outlineLevel="2" x14ac:dyDescent="0.25">
      <c r="B56" s="384"/>
      <c r="C56" s="478"/>
      <c r="D56" s="408"/>
      <c r="E56" s="411"/>
      <c r="F56" s="413" t="s">
        <v>717</v>
      </c>
      <c r="G56" s="410" t="s">
        <v>727</v>
      </c>
      <c r="H56" s="49">
        <v>0</v>
      </c>
      <c r="I56" s="48"/>
      <c r="J56" s="48"/>
      <c r="K56" s="48"/>
      <c r="L56" s="48"/>
      <c r="M56" s="48"/>
      <c r="N56" s="48"/>
      <c r="O56" s="100"/>
      <c r="P56" s="101"/>
      <c r="Q56" s="101"/>
      <c r="R56" s="101"/>
      <c r="S56" s="102"/>
      <c r="T56" s="312" t="s">
        <v>60</v>
      </c>
      <c r="U56" s="313" t="s">
        <v>60</v>
      </c>
      <c r="V56" s="313" t="s">
        <v>60</v>
      </c>
      <c r="W56" s="314" t="s">
        <v>60</v>
      </c>
      <c r="X56" s="128">
        <f>VLOOKUP(T56,Data!$B$4:$C$9,2, FALSE)</f>
        <v>0</v>
      </c>
      <c r="Y56" s="129">
        <f>VLOOKUP(U56,Data!$E$4:$F$8,2,FALSE)</f>
        <v>0</v>
      </c>
      <c r="Z56" s="129">
        <f>VLOOKUP(V56,Data!$H$4:$I$8,2,FALSE)</f>
        <v>0</v>
      </c>
      <c r="AA56" s="197">
        <f>VLOOKUP(W56,Data!$K$4:$L$7,2,FALSE)</f>
        <v>0</v>
      </c>
      <c r="AB56" s="133">
        <f t="shared" si="16"/>
        <v>0</v>
      </c>
      <c r="AC56" s="44"/>
      <c r="AD56" s="45"/>
      <c r="AE56" s="45"/>
      <c r="AF56" s="45"/>
      <c r="AG56" s="420">
        <f t="shared" si="3"/>
        <v>1</v>
      </c>
      <c r="AH56" s="459"/>
      <c r="AI56" s="459"/>
      <c r="AJ56" s="459"/>
      <c r="AK56" s="459"/>
      <c r="AL56" s="459"/>
      <c r="AM56" s="385"/>
    </row>
    <row r="57" spans="2:39" ht="45" customHeight="1" outlineLevel="2" x14ac:dyDescent="0.25">
      <c r="B57" s="384"/>
      <c r="C57" s="478"/>
      <c r="D57" s="408"/>
      <c r="E57" s="411"/>
      <c r="F57" s="413" t="s">
        <v>718</v>
      </c>
      <c r="G57" s="410" t="s">
        <v>728</v>
      </c>
      <c r="H57" s="49">
        <v>0</v>
      </c>
      <c r="I57" s="48"/>
      <c r="J57" s="48"/>
      <c r="K57" s="48"/>
      <c r="L57" s="48"/>
      <c r="M57" s="48"/>
      <c r="N57" s="48"/>
      <c r="O57" s="100"/>
      <c r="P57" s="101"/>
      <c r="Q57" s="101"/>
      <c r="R57" s="101"/>
      <c r="S57" s="102"/>
      <c r="T57" s="312" t="s">
        <v>60</v>
      </c>
      <c r="U57" s="313" t="s">
        <v>60</v>
      </c>
      <c r="V57" s="313" t="s">
        <v>60</v>
      </c>
      <c r="W57" s="314" t="s">
        <v>60</v>
      </c>
      <c r="X57" s="128">
        <f>VLOOKUP(T57,Data!$B$4:$C$9,2, FALSE)</f>
        <v>0</v>
      </c>
      <c r="Y57" s="129">
        <f>VLOOKUP(U57,Data!$E$4:$F$8,2,FALSE)</f>
        <v>0</v>
      </c>
      <c r="Z57" s="129">
        <f>VLOOKUP(V57,Data!$H$4:$I$8,2,FALSE)</f>
        <v>0</v>
      </c>
      <c r="AA57" s="197">
        <f>VLOOKUP(W57,Data!$K$4:$L$7,2,FALSE)</f>
        <v>0</v>
      </c>
      <c r="AB57" s="133">
        <f t="shared" si="16"/>
        <v>0</v>
      </c>
      <c r="AC57" s="44"/>
      <c r="AD57" s="45"/>
      <c r="AE57" s="45"/>
      <c r="AF57" s="45"/>
      <c r="AG57" s="420">
        <f t="shared" si="3"/>
        <v>1</v>
      </c>
      <c r="AH57" s="459"/>
      <c r="AI57" s="459"/>
      <c r="AJ57" s="459"/>
      <c r="AK57" s="459"/>
      <c r="AL57" s="459"/>
      <c r="AM57" s="385"/>
    </row>
    <row r="58" spans="2:39" ht="45" customHeight="1" outlineLevel="2" x14ac:dyDescent="0.25">
      <c r="B58" s="384"/>
      <c r="C58" s="478"/>
      <c r="D58" s="408"/>
      <c r="E58" s="411"/>
      <c r="F58" s="413" t="s">
        <v>719</v>
      </c>
      <c r="G58" s="410" t="s">
        <v>729</v>
      </c>
      <c r="H58" s="49">
        <v>0</v>
      </c>
      <c r="I58" s="48"/>
      <c r="J58" s="48"/>
      <c r="K58" s="48"/>
      <c r="L58" s="48"/>
      <c r="M58" s="48"/>
      <c r="N58" s="48"/>
      <c r="O58" s="100"/>
      <c r="P58" s="101"/>
      <c r="Q58" s="101"/>
      <c r="R58" s="101"/>
      <c r="S58" s="102"/>
      <c r="T58" s="312" t="s">
        <v>60</v>
      </c>
      <c r="U58" s="313" t="s">
        <v>60</v>
      </c>
      <c r="V58" s="313" t="s">
        <v>60</v>
      </c>
      <c r="W58" s="314" t="s">
        <v>60</v>
      </c>
      <c r="X58" s="128">
        <f>VLOOKUP(T58,Data!$B$4:$C$9,2, FALSE)</f>
        <v>0</v>
      </c>
      <c r="Y58" s="129">
        <f>VLOOKUP(U58,Data!$E$4:$F$8,2,FALSE)</f>
        <v>0</v>
      </c>
      <c r="Z58" s="129">
        <f>VLOOKUP(V58,Data!$H$4:$I$8,2,FALSE)</f>
        <v>0</v>
      </c>
      <c r="AA58" s="197">
        <f>VLOOKUP(W58,Data!$K$4:$L$7,2,FALSE)</f>
        <v>0</v>
      </c>
      <c r="AB58" s="133">
        <f t="shared" si="16"/>
        <v>0</v>
      </c>
      <c r="AC58" s="44"/>
      <c r="AD58" s="45"/>
      <c r="AE58" s="45"/>
      <c r="AF58" s="45"/>
      <c r="AG58" s="420">
        <f t="shared" si="3"/>
        <v>1</v>
      </c>
      <c r="AH58" s="459"/>
      <c r="AI58" s="459"/>
      <c r="AJ58" s="459"/>
      <c r="AK58" s="459"/>
      <c r="AL58" s="459"/>
      <c r="AM58" s="385"/>
    </row>
    <row r="59" spans="2:39" ht="45" customHeight="1" outlineLevel="2" x14ac:dyDescent="0.25">
      <c r="B59" s="384"/>
      <c r="C59" s="478"/>
      <c r="D59" s="408"/>
      <c r="E59" s="411"/>
      <c r="F59" s="413" t="s">
        <v>720</v>
      </c>
      <c r="G59" s="410" t="s">
        <v>730</v>
      </c>
      <c r="H59" s="49">
        <v>0</v>
      </c>
      <c r="I59" s="48"/>
      <c r="J59" s="48"/>
      <c r="K59" s="48"/>
      <c r="L59" s="48"/>
      <c r="M59" s="48"/>
      <c r="N59" s="48"/>
      <c r="O59" s="100"/>
      <c r="P59" s="101"/>
      <c r="Q59" s="101"/>
      <c r="R59" s="101"/>
      <c r="S59" s="102"/>
      <c r="T59" s="312" t="s">
        <v>60</v>
      </c>
      <c r="U59" s="313" t="s">
        <v>60</v>
      </c>
      <c r="V59" s="313" t="s">
        <v>60</v>
      </c>
      <c r="W59" s="314" t="s">
        <v>60</v>
      </c>
      <c r="X59" s="128">
        <f>VLOOKUP(T59,Data!$B$4:$C$9,2, FALSE)</f>
        <v>0</v>
      </c>
      <c r="Y59" s="129">
        <f>VLOOKUP(U59,Data!$E$4:$F$8,2,FALSE)</f>
        <v>0</v>
      </c>
      <c r="Z59" s="129">
        <f>VLOOKUP(V59,Data!$H$4:$I$8,2,FALSE)</f>
        <v>0</v>
      </c>
      <c r="AA59" s="197">
        <f>VLOOKUP(W59,Data!$K$4:$L$7,2,FALSE)</f>
        <v>0</v>
      </c>
      <c r="AB59" s="133">
        <f t="shared" ref="AB59:AB62" si="17">SUM(X59:AA59)</f>
        <v>0</v>
      </c>
      <c r="AC59" s="44"/>
      <c r="AD59" s="45"/>
      <c r="AE59" s="45"/>
      <c r="AF59" s="45"/>
      <c r="AG59" s="420">
        <f t="shared" si="3"/>
        <v>1</v>
      </c>
      <c r="AH59" s="459"/>
      <c r="AI59" s="459"/>
      <c r="AJ59" s="459"/>
      <c r="AK59" s="459"/>
      <c r="AL59" s="459"/>
      <c r="AM59" s="385"/>
    </row>
    <row r="60" spans="2:39" ht="45" customHeight="1" outlineLevel="2" x14ac:dyDescent="0.25">
      <c r="B60" s="384"/>
      <c r="C60" s="478"/>
      <c r="D60" s="408"/>
      <c r="E60" s="411"/>
      <c r="F60" s="413" t="s">
        <v>721</v>
      </c>
      <c r="G60" s="410" t="s">
        <v>731</v>
      </c>
      <c r="H60" s="49">
        <v>0</v>
      </c>
      <c r="I60" s="48"/>
      <c r="J60" s="48"/>
      <c r="K60" s="48"/>
      <c r="L60" s="48"/>
      <c r="M60" s="48"/>
      <c r="N60" s="48"/>
      <c r="O60" s="100"/>
      <c r="P60" s="101"/>
      <c r="Q60" s="101"/>
      <c r="R60" s="101"/>
      <c r="S60" s="102"/>
      <c r="T60" s="312" t="s">
        <v>60</v>
      </c>
      <c r="U60" s="313" t="s">
        <v>60</v>
      </c>
      <c r="V60" s="313" t="s">
        <v>60</v>
      </c>
      <c r="W60" s="314" t="s">
        <v>60</v>
      </c>
      <c r="X60" s="128">
        <f>VLOOKUP(T60,Data!$B$4:$C$9,2, FALSE)</f>
        <v>0</v>
      </c>
      <c r="Y60" s="129">
        <f>VLOOKUP(U60,Data!$E$4:$F$8,2,FALSE)</f>
        <v>0</v>
      </c>
      <c r="Z60" s="129">
        <f>VLOOKUP(V60,Data!$H$4:$I$8,2,FALSE)</f>
        <v>0</v>
      </c>
      <c r="AA60" s="197">
        <f>VLOOKUP(W60,Data!$K$4:$L$7,2,FALSE)</f>
        <v>0</v>
      </c>
      <c r="AB60" s="133">
        <f t="shared" si="17"/>
        <v>0</v>
      </c>
      <c r="AC60" s="44"/>
      <c r="AD60" s="45"/>
      <c r="AE60" s="45"/>
      <c r="AF60" s="45"/>
      <c r="AG60" s="420">
        <f t="shared" si="3"/>
        <v>1</v>
      </c>
      <c r="AH60" s="459"/>
      <c r="AI60" s="459"/>
      <c r="AJ60" s="459"/>
      <c r="AK60" s="459"/>
      <c r="AL60" s="459"/>
      <c r="AM60" s="385"/>
    </row>
    <row r="61" spans="2:39" ht="45" customHeight="1" outlineLevel="2" x14ac:dyDescent="0.25">
      <c r="B61" s="384"/>
      <c r="C61" s="478"/>
      <c r="D61" s="408"/>
      <c r="E61" s="411"/>
      <c r="F61" s="413" t="s">
        <v>722</v>
      </c>
      <c r="G61" s="410" t="s">
        <v>732</v>
      </c>
      <c r="H61" s="49">
        <v>0</v>
      </c>
      <c r="I61" s="48"/>
      <c r="J61" s="48"/>
      <c r="K61" s="48"/>
      <c r="L61" s="48"/>
      <c r="M61" s="48"/>
      <c r="N61" s="48"/>
      <c r="O61" s="100"/>
      <c r="P61" s="101"/>
      <c r="Q61" s="101"/>
      <c r="R61" s="101"/>
      <c r="S61" s="102"/>
      <c r="T61" s="312" t="s">
        <v>60</v>
      </c>
      <c r="U61" s="313" t="s">
        <v>60</v>
      </c>
      <c r="V61" s="313" t="s">
        <v>60</v>
      </c>
      <c r="W61" s="314" t="s">
        <v>60</v>
      </c>
      <c r="X61" s="128">
        <f>VLOOKUP(T61,Data!$B$4:$C$9,2, FALSE)</f>
        <v>0</v>
      </c>
      <c r="Y61" s="129">
        <f>VLOOKUP(U61,Data!$E$4:$F$8,2,FALSE)</f>
        <v>0</v>
      </c>
      <c r="Z61" s="129">
        <f>VLOOKUP(V61,Data!$H$4:$I$8,2,FALSE)</f>
        <v>0</v>
      </c>
      <c r="AA61" s="197">
        <f>VLOOKUP(W61,Data!$K$4:$L$7,2,FALSE)</f>
        <v>0</v>
      </c>
      <c r="AB61" s="133">
        <f t="shared" si="17"/>
        <v>0</v>
      </c>
      <c r="AC61" s="44"/>
      <c r="AD61" s="45"/>
      <c r="AE61" s="45"/>
      <c r="AF61" s="45"/>
      <c r="AG61" s="420">
        <f t="shared" si="3"/>
        <v>1</v>
      </c>
      <c r="AH61" s="459"/>
      <c r="AI61" s="459"/>
      <c r="AJ61" s="459"/>
      <c r="AK61" s="459"/>
      <c r="AL61" s="459"/>
      <c r="AM61" s="385"/>
    </row>
    <row r="62" spans="2:39" ht="45" customHeight="1" outlineLevel="2" x14ac:dyDescent="0.25">
      <c r="B62" s="384"/>
      <c r="C62" s="478"/>
      <c r="D62" s="408"/>
      <c r="E62" s="411"/>
      <c r="F62" s="413" t="s">
        <v>723</v>
      </c>
      <c r="G62" s="410" t="s">
        <v>733</v>
      </c>
      <c r="H62" s="49">
        <v>0</v>
      </c>
      <c r="I62" s="48"/>
      <c r="J62" s="48"/>
      <c r="K62" s="48"/>
      <c r="L62" s="48"/>
      <c r="M62" s="48"/>
      <c r="N62" s="48"/>
      <c r="O62" s="100"/>
      <c r="P62" s="101"/>
      <c r="Q62" s="101"/>
      <c r="R62" s="101"/>
      <c r="S62" s="102"/>
      <c r="T62" s="312" t="s">
        <v>60</v>
      </c>
      <c r="U62" s="313" t="s">
        <v>60</v>
      </c>
      <c r="V62" s="313" t="s">
        <v>60</v>
      </c>
      <c r="W62" s="314" t="s">
        <v>60</v>
      </c>
      <c r="X62" s="128">
        <f>VLOOKUP(T62,Data!$B$4:$C$9,2, FALSE)</f>
        <v>0</v>
      </c>
      <c r="Y62" s="129">
        <f>VLOOKUP(U62,Data!$E$4:$F$8,2,FALSE)</f>
        <v>0</v>
      </c>
      <c r="Z62" s="129">
        <f>VLOOKUP(V62,Data!$H$4:$I$8,2,FALSE)</f>
        <v>0</v>
      </c>
      <c r="AA62" s="197">
        <f>VLOOKUP(W62,Data!$K$4:$L$7,2,FALSE)</f>
        <v>0</v>
      </c>
      <c r="AB62" s="133">
        <f t="shared" si="17"/>
        <v>0</v>
      </c>
      <c r="AC62" s="44"/>
      <c r="AD62" s="45"/>
      <c r="AE62" s="45"/>
      <c r="AF62" s="45"/>
      <c r="AG62" s="420">
        <f t="shared" si="3"/>
        <v>1</v>
      </c>
      <c r="AH62" s="459"/>
      <c r="AI62" s="459"/>
      <c r="AJ62" s="459"/>
      <c r="AK62" s="459"/>
      <c r="AL62" s="459"/>
      <c r="AM62" s="385"/>
    </row>
    <row r="63" spans="2:39" ht="45" customHeight="1" outlineLevel="2" x14ac:dyDescent="0.25">
      <c r="B63" s="384"/>
      <c r="C63" s="478"/>
      <c r="D63" s="408"/>
      <c r="E63" s="411"/>
      <c r="F63" s="428" t="s">
        <v>724</v>
      </c>
      <c r="G63" s="429" t="s">
        <v>734</v>
      </c>
      <c r="H63" s="49">
        <v>0</v>
      </c>
      <c r="I63" s="48"/>
      <c r="J63" s="48"/>
      <c r="K63" s="48"/>
      <c r="L63" s="48"/>
      <c r="M63" s="48"/>
      <c r="N63" s="48"/>
      <c r="O63" s="100"/>
      <c r="P63" s="101"/>
      <c r="Q63" s="101"/>
      <c r="R63" s="101"/>
      <c r="S63" s="102"/>
      <c r="T63" s="312" t="s">
        <v>60</v>
      </c>
      <c r="U63" s="313" t="s">
        <v>60</v>
      </c>
      <c r="V63" s="313" t="s">
        <v>60</v>
      </c>
      <c r="W63" s="314" t="s">
        <v>60</v>
      </c>
      <c r="X63" s="128">
        <f>VLOOKUP(T63,Data!$B$4:$C$9,2, FALSE)</f>
        <v>0</v>
      </c>
      <c r="Y63" s="129">
        <f>VLOOKUP(U63,Data!$E$4:$F$8,2,FALSE)</f>
        <v>0</v>
      </c>
      <c r="Z63" s="129">
        <f>VLOOKUP(V63,Data!$H$4:$I$8,2,FALSE)</f>
        <v>0</v>
      </c>
      <c r="AA63" s="197">
        <f>VLOOKUP(W63,Data!$K$4:$L$7,2,FALSE)</f>
        <v>0</v>
      </c>
      <c r="AB63" s="134">
        <f t="shared" si="16"/>
        <v>0</v>
      </c>
      <c r="AC63" s="44"/>
      <c r="AD63" s="45"/>
      <c r="AE63" s="45"/>
      <c r="AF63" s="45"/>
      <c r="AG63" s="420">
        <f t="shared" si="3"/>
        <v>1</v>
      </c>
      <c r="AH63" s="459"/>
      <c r="AI63" s="459"/>
      <c r="AJ63" s="459"/>
      <c r="AK63" s="459"/>
      <c r="AL63" s="459"/>
      <c r="AM63" s="385"/>
    </row>
    <row r="64" spans="2:39" ht="45" customHeight="1" outlineLevel="1" x14ac:dyDescent="0.25">
      <c r="B64" s="384"/>
      <c r="C64" s="478"/>
      <c r="D64" s="480" t="s">
        <v>608</v>
      </c>
      <c r="E64" s="426" t="s">
        <v>609</v>
      </c>
      <c r="F64" s="427" t="s">
        <v>735</v>
      </c>
      <c r="G64" s="427"/>
      <c r="H64" s="49">
        <v>0</v>
      </c>
      <c r="I64" s="137" t="str">
        <f>(IF(I65="","",I65&amp;CHAR(10))&amp;(IF(I66="","",I66&amp;CHAR(10))&amp;IF(I67="","",I67&amp;CHAR(10))&amp;IF(I68="","",I68&amp;CHAR(10))))</f>
        <v/>
      </c>
      <c r="J64" s="465"/>
      <c r="K64" s="466"/>
      <c r="L64" s="466"/>
      <c r="M64" s="466"/>
      <c r="N64" s="467"/>
      <c r="O64" s="176">
        <f>SUM(O65:O68)</f>
        <v>0</v>
      </c>
      <c r="P64" s="177">
        <f>SUM(P65:P68)</f>
        <v>0</v>
      </c>
      <c r="Q64" s="177">
        <f>SUM(Q65:Q68)</f>
        <v>0</v>
      </c>
      <c r="R64" s="177">
        <f>SUM(R65:R68)</f>
        <v>0</v>
      </c>
      <c r="S64" s="178">
        <f>SUM(S65:S68)</f>
        <v>0</v>
      </c>
      <c r="T64" s="462"/>
      <c r="U64" s="463"/>
      <c r="V64" s="463"/>
      <c r="W64" s="463"/>
      <c r="X64" s="463"/>
      <c r="Y64" s="463"/>
      <c r="Z64" s="463"/>
      <c r="AA64" s="464"/>
      <c r="AB64" s="182">
        <f>AVERAGE(AB65:AB68)</f>
        <v>0</v>
      </c>
      <c r="AC64" s="44"/>
      <c r="AD64" s="45"/>
      <c r="AE64" s="45"/>
      <c r="AF64" s="45"/>
      <c r="AG64" s="420">
        <f t="shared" ref="AG64" si="18">IF(AB64&gt;0.8,4,IF(AB64&gt;0.5,3,IF(AB64&gt;0.2,2,1)))</f>
        <v>1</v>
      </c>
      <c r="AH64" s="137" t="str">
        <f>(IF(AH65="","",AH65&amp;CHAR(10))&amp;(IF(AH66="","",AH66&amp;CHAR(10))&amp;IF(AH67="","",AH67&amp;CHAR(10))&amp;IF(AH68="","",AH68&amp;CHAR(10))))</f>
        <v/>
      </c>
      <c r="AI64" s="137" t="str">
        <f>(IF(AI65="","",AI65&amp;CHAR(10))&amp;(IF(AI66="","",AI66&amp;CHAR(10))&amp;IF(AI67="","",AI67&amp;CHAR(10))&amp;IF(AI68="","",AI68&amp;CHAR(10))))</f>
        <v/>
      </c>
      <c r="AJ64" s="137" t="str">
        <f>(IF(AJ65="","",AJ65&amp;CHAR(10))&amp;(IF(AJ66="","",AJ66&amp;CHAR(10))&amp;IF(AJ67="","",AJ67&amp;CHAR(10))&amp;IF(AJ68="","",AJ68&amp;CHAR(10))))</f>
        <v/>
      </c>
      <c r="AK64" s="137" t="str">
        <f>(IF(AK65="","",AK65&amp;CHAR(10))&amp;(IF(AK66="","",AK66&amp;CHAR(10))&amp;IF(AK67="","",AK67&amp;CHAR(10))&amp;IF(AK68="","",AK68&amp;CHAR(10))))</f>
        <v/>
      </c>
      <c r="AL64" s="137" t="str">
        <f>(IF(AL65="","",AL65&amp;CHAR(10))&amp;(IF(AL66="","",AL66&amp;CHAR(10))&amp;IF(AL67="","",AL67&amp;CHAR(10))&amp;IF(AL68="","",AL68&amp;CHAR(10))))</f>
        <v/>
      </c>
      <c r="AM64" s="385"/>
    </row>
    <row r="65" spans="2:39" ht="45" customHeight="1" outlineLevel="2" x14ac:dyDescent="0.25">
      <c r="B65" s="384"/>
      <c r="C65" s="478"/>
      <c r="D65" s="408"/>
      <c r="E65" s="411"/>
      <c r="F65" s="414" t="s">
        <v>736</v>
      </c>
      <c r="G65" s="425" t="s">
        <v>740</v>
      </c>
      <c r="H65" s="49">
        <v>0</v>
      </c>
      <c r="I65" s="48"/>
      <c r="J65" s="48"/>
      <c r="K65" s="48"/>
      <c r="L65" s="48"/>
      <c r="M65" s="48"/>
      <c r="N65" s="48"/>
      <c r="O65" s="100"/>
      <c r="P65" s="101"/>
      <c r="Q65" s="101"/>
      <c r="R65" s="101"/>
      <c r="S65" s="102"/>
      <c r="T65" s="312" t="s">
        <v>60</v>
      </c>
      <c r="U65" s="313" t="s">
        <v>60</v>
      </c>
      <c r="V65" s="313" t="s">
        <v>60</v>
      </c>
      <c r="W65" s="314" t="s">
        <v>60</v>
      </c>
      <c r="X65" s="128">
        <f>VLOOKUP(T65,Data!$B$4:$C$9,2, FALSE)</f>
        <v>0</v>
      </c>
      <c r="Y65" s="129">
        <f>VLOOKUP(U65,Data!$E$4:$F$8,2,FALSE)</f>
        <v>0</v>
      </c>
      <c r="Z65" s="129">
        <f>VLOOKUP(V65,Data!$H$4:$I$8,2,FALSE)</f>
        <v>0</v>
      </c>
      <c r="AA65" s="197">
        <f>VLOOKUP(W65,Data!$K$4:$L$7,2,FALSE)</f>
        <v>0</v>
      </c>
      <c r="AB65" s="133">
        <f t="shared" si="16"/>
        <v>0</v>
      </c>
      <c r="AC65" s="44"/>
      <c r="AD65" s="45"/>
      <c r="AE65" s="45"/>
      <c r="AF65" s="45"/>
      <c r="AG65" s="420">
        <f t="shared" si="3"/>
        <v>1</v>
      </c>
      <c r="AH65" s="459"/>
      <c r="AI65" s="459"/>
      <c r="AJ65" s="459"/>
      <c r="AK65" s="459"/>
      <c r="AL65" s="459"/>
      <c r="AM65" s="385"/>
    </row>
    <row r="66" spans="2:39" ht="45" customHeight="1" outlineLevel="2" x14ac:dyDescent="0.25">
      <c r="B66" s="384"/>
      <c r="C66" s="478"/>
      <c r="D66" s="408"/>
      <c r="E66" s="411"/>
      <c r="F66" s="413" t="s">
        <v>737</v>
      </c>
      <c r="G66" s="410" t="s">
        <v>741</v>
      </c>
      <c r="H66" s="49">
        <v>0</v>
      </c>
      <c r="I66" s="48"/>
      <c r="J66" s="48"/>
      <c r="K66" s="48"/>
      <c r="L66" s="48"/>
      <c r="M66" s="48"/>
      <c r="N66" s="48"/>
      <c r="O66" s="100"/>
      <c r="P66" s="101"/>
      <c r="Q66" s="101"/>
      <c r="R66" s="101"/>
      <c r="S66" s="102"/>
      <c r="T66" s="312" t="s">
        <v>60</v>
      </c>
      <c r="U66" s="313" t="s">
        <v>60</v>
      </c>
      <c r="V66" s="313" t="s">
        <v>60</v>
      </c>
      <c r="W66" s="314" t="s">
        <v>60</v>
      </c>
      <c r="X66" s="128">
        <f>VLOOKUP(T66,Data!$B$4:$C$9,2, FALSE)</f>
        <v>0</v>
      </c>
      <c r="Y66" s="129">
        <f>VLOOKUP(U66,Data!$E$4:$F$8,2,FALSE)</f>
        <v>0</v>
      </c>
      <c r="Z66" s="129">
        <f>VLOOKUP(V66,Data!$H$4:$I$8,2,FALSE)</f>
        <v>0</v>
      </c>
      <c r="AA66" s="197">
        <f>VLOOKUP(W66,Data!$K$4:$L$7,2,FALSE)</f>
        <v>0</v>
      </c>
      <c r="AB66" s="133">
        <f t="shared" si="16"/>
        <v>0</v>
      </c>
      <c r="AC66" s="44"/>
      <c r="AD66" s="45"/>
      <c r="AE66" s="45"/>
      <c r="AF66" s="45"/>
      <c r="AG66" s="420">
        <f t="shared" si="3"/>
        <v>1</v>
      </c>
      <c r="AH66" s="459"/>
      <c r="AI66" s="459"/>
      <c r="AJ66" s="459"/>
      <c r="AK66" s="459"/>
      <c r="AL66" s="459"/>
      <c r="AM66" s="385"/>
    </row>
    <row r="67" spans="2:39" ht="45" customHeight="1" outlineLevel="2" x14ac:dyDescent="0.25">
      <c r="B67" s="384"/>
      <c r="C67" s="478"/>
      <c r="D67" s="408"/>
      <c r="E67" s="411"/>
      <c r="F67" s="413" t="s">
        <v>738</v>
      </c>
      <c r="G67" s="410" t="s">
        <v>742</v>
      </c>
      <c r="H67" s="49">
        <v>0</v>
      </c>
      <c r="I67" s="48"/>
      <c r="J67" s="48"/>
      <c r="K67" s="48"/>
      <c r="L67" s="48"/>
      <c r="M67" s="48"/>
      <c r="N67" s="48"/>
      <c r="O67" s="100"/>
      <c r="P67" s="101"/>
      <c r="Q67" s="101"/>
      <c r="R67" s="101"/>
      <c r="S67" s="102"/>
      <c r="T67" s="312" t="s">
        <v>60</v>
      </c>
      <c r="U67" s="313" t="s">
        <v>60</v>
      </c>
      <c r="V67" s="313" t="s">
        <v>60</v>
      </c>
      <c r="W67" s="314" t="s">
        <v>60</v>
      </c>
      <c r="X67" s="128">
        <f>VLOOKUP(T67,Data!$B$4:$C$9,2, FALSE)</f>
        <v>0</v>
      </c>
      <c r="Y67" s="129">
        <f>VLOOKUP(U67,Data!$E$4:$F$8,2,FALSE)</f>
        <v>0</v>
      </c>
      <c r="Z67" s="129">
        <f>VLOOKUP(V67,Data!$H$4:$I$8,2,FALSE)</f>
        <v>0</v>
      </c>
      <c r="AA67" s="197">
        <f>VLOOKUP(W67,Data!$K$4:$L$7,2,FALSE)</f>
        <v>0</v>
      </c>
      <c r="AB67" s="133">
        <f t="shared" si="16"/>
        <v>0</v>
      </c>
      <c r="AC67" s="44"/>
      <c r="AD67" s="45"/>
      <c r="AE67" s="45"/>
      <c r="AF67" s="45"/>
      <c r="AG67" s="420">
        <f t="shared" si="3"/>
        <v>1</v>
      </c>
      <c r="AH67" s="459"/>
      <c r="AI67" s="459"/>
      <c r="AJ67" s="459"/>
      <c r="AK67" s="459"/>
      <c r="AL67" s="459"/>
      <c r="AM67" s="385"/>
    </row>
    <row r="68" spans="2:39" ht="45" customHeight="1" outlineLevel="2" thickBot="1" x14ac:dyDescent="0.3">
      <c r="B68" s="384"/>
      <c r="C68" s="478"/>
      <c r="D68" s="408"/>
      <c r="E68" s="411"/>
      <c r="F68" s="428" t="s">
        <v>739</v>
      </c>
      <c r="G68" s="429" t="s">
        <v>743</v>
      </c>
      <c r="H68" s="276">
        <v>0</v>
      </c>
      <c r="I68" s="271"/>
      <c r="J68" s="271"/>
      <c r="K68" s="271"/>
      <c r="L68" s="271"/>
      <c r="M68" s="271"/>
      <c r="N68" s="271"/>
      <c r="O68" s="103"/>
      <c r="P68" s="104"/>
      <c r="Q68" s="104"/>
      <c r="R68" s="104"/>
      <c r="S68" s="105"/>
      <c r="T68" s="312" t="s">
        <v>60</v>
      </c>
      <c r="U68" s="313" t="s">
        <v>60</v>
      </c>
      <c r="V68" s="313" t="s">
        <v>60</v>
      </c>
      <c r="W68" s="314" t="s">
        <v>60</v>
      </c>
      <c r="X68" s="492">
        <f>VLOOKUP(T68,Data!$B$4:$C$9,2, FALSE)</f>
        <v>0</v>
      </c>
      <c r="Y68" s="493">
        <f>VLOOKUP(U68,Data!$E$4:$F$8,2,FALSE)</f>
        <v>0</v>
      </c>
      <c r="Z68" s="493">
        <f>VLOOKUP(V68,Data!$H$4:$I$8,2,FALSE)</f>
        <v>0</v>
      </c>
      <c r="AA68" s="494">
        <f>VLOOKUP(W68,Data!$K$4:$L$7,2,FALSE)</f>
        <v>0</v>
      </c>
      <c r="AB68" s="273">
        <f t="shared" si="16"/>
        <v>0</v>
      </c>
      <c r="AC68" s="54"/>
      <c r="AD68" s="55"/>
      <c r="AE68" s="55"/>
      <c r="AF68" s="55"/>
      <c r="AG68" s="420">
        <f t="shared" si="3"/>
        <v>1</v>
      </c>
      <c r="AH68" s="460"/>
      <c r="AI68" s="460"/>
      <c r="AJ68" s="460"/>
      <c r="AK68" s="460"/>
      <c r="AL68" s="460"/>
      <c r="AM68" s="385"/>
    </row>
    <row r="69" spans="2:39" ht="18.75" customHeight="1" outlineLevel="1" thickBot="1" x14ac:dyDescent="0.3">
      <c r="B69" s="384"/>
      <c r="C69" s="502"/>
      <c r="D69" s="503"/>
      <c r="E69" s="503"/>
      <c r="F69" s="503"/>
      <c r="G69" s="503"/>
      <c r="H69" s="503"/>
      <c r="I69" s="503"/>
      <c r="J69" s="503"/>
      <c r="K69" s="503"/>
      <c r="L69" s="503"/>
      <c r="M69" s="503"/>
      <c r="N69" s="503"/>
      <c r="O69" s="503"/>
      <c r="P69" s="503"/>
      <c r="Q69" s="503"/>
      <c r="R69" s="503"/>
      <c r="S69" s="503"/>
      <c r="T69" s="503"/>
      <c r="U69" s="503"/>
      <c r="V69" s="503"/>
      <c r="W69" s="503"/>
      <c r="X69" s="503"/>
      <c r="Y69" s="503"/>
      <c r="Z69" s="503"/>
      <c r="AA69" s="503"/>
      <c r="AB69" s="503"/>
      <c r="AC69" s="503"/>
      <c r="AD69" s="503"/>
      <c r="AE69" s="503"/>
      <c r="AF69" s="503"/>
      <c r="AG69" s="503"/>
      <c r="AH69" s="503"/>
      <c r="AI69" s="503"/>
      <c r="AJ69" s="503"/>
      <c r="AK69" s="503"/>
      <c r="AL69" s="504"/>
      <c r="AM69" s="391"/>
    </row>
    <row r="70" spans="2:39" ht="90" customHeight="1" x14ac:dyDescent="0.25">
      <c r="B70" s="384"/>
      <c r="C70" s="481"/>
      <c r="D70" s="484" t="s">
        <v>592</v>
      </c>
      <c r="E70" s="412" t="s">
        <v>744</v>
      </c>
      <c r="F70" s="412"/>
      <c r="G70" s="508"/>
      <c r="H70" s="496">
        <v>0</v>
      </c>
      <c r="I70" s="509" t="str">
        <f>(IF(I71="","",I71&amp;CHAR(10))&amp;(IF(I78="","",I78&amp;CHAR(10))&amp;IF(I81="","",I81&amp;CHAR(10))&amp;IF(I86="","",I86&amp;CHAR(10))&amp;IF(I93="","",I93&amp;CHAR(10))))</f>
        <v/>
      </c>
      <c r="J70" s="468"/>
      <c r="K70" s="469"/>
      <c r="L70" s="469"/>
      <c r="M70" s="469"/>
      <c r="N70" s="470"/>
      <c r="O70" s="176">
        <f>O71+O78+O81+O86+O93</f>
        <v>0</v>
      </c>
      <c r="P70" s="177">
        <f>P71+P78+P81+P86+P93</f>
        <v>0</v>
      </c>
      <c r="Q70" s="177">
        <f>Q71+Q78+Q81+Q86+Q93</f>
        <v>0</v>
      </c>
      <c r="R70" s="177">
        <f>R71+R78+R81+R86+R93</f>
        <v>0</v>
      </c>
      <c r="S70" s="178">
        <f>S71+S78+S81+S86+S93</f>
        <v>0</v>
      </c>
      <c r="T70" s="498"/>
      <c r="U70" s="499"/>
      <c r="V70" s="499"/>
      <c r="W70" s="499"/>
      <c r="X70" s="499"/>
      <c r="Y70" s="499"/>
      <c r="Z70" s="499"/>
      <c r="AA70" s="500"/>
      <c r="AB70" s="501">
        <f>AVERAGE(AB71,AB78,AB81,AB86,AB93)</f>
        <v>0</v>
      </c>
      <c r="AC70" s="365"/>
      <c r="AD70" s="366"/>
      <c r="AE70" s="366"/>
      <c r="AF70" s="366"/>
      <c r="AG70" s="434">
        <f t="shared" si="3"/>
        <v>1</v>
      </c>
      <c r="AH70" s="509" t="str">
        <f>(IF(AH71="","",AH71&amp;CHAR(10))&amp;(IF(AH78="","",AH78&amp;CHAR(10))&amp;IF(AH81="","",AH81&amp;CHAR(10))&amp;IF(AH86="","",AH86&amp;CHAR(10))&amp;IF(AH93="","",AH93&amp;CHAR(10))))</f>
        <v/>
      </c>
      <c r="AI70" s="509" t="str">
        <f>(IF(AI71="","",AI71&amp;CHAR(10))&amp;(IF(AI78="","",AI78&amp;CHAR(10))&amp;IF(AI81="","",AI81&amp;CHAR(10))&amp;IF(AI86="","",AI86&amp;CHAR(10))&amp;IF(AI93="","",AI93&amp;CHAR(10))))</f>
        <v/>
      </c>
      <c r="AJ70" s="509" t="str">
        <f>(IF(AJ71="","",AJ71&amp;CHAR(10))&amp;(IF(AJ78="","",AJ78&amp;CHAR(10))&amp;IF(AJ81="","",AJ81&amp;CHAR(10))&amp;IF(AJ86="","",AJ86&amp;CHAR(10))&amp;IF(AJ93="","",AJ93&amp;CHAR(10))))</f>
        <v/>
      </c>
      <c r="AK70" s="509" t="str">
        <f>(IF(AK71="","",AK71&amp;CHAR(10))&amp;(IF(AK78="","",AK78&amp;CHAR(10))&amp;IF(AK81="","",AK81&amp;CHAR(10))&amp;IF(AK86="","",AK86&amp;CHAR(10))&amp;IF(AK93="","",AK93&amp;CHAR(10))))</f>
        <v/>
      </c>
      <c r="AL70" s="509" t="str">
        <f>(IF(AL71="","",AL71&amp;CHAR(10))&amp;(IF(AL78="","",AL78&amp;CHAR(10))&amp;IF(AL81="","",AL81&amp;CHAR(10))&amp;IF(AL86="","",AL86&amp;CHAR(10))&amp;IF(AL93="","",AL93&amp;CHAR(10))))</f>
        <v/>
      </c>
      <c r="AM70" s="385"/>
    </row>
    <row r="71" spans="2:39" ht="60" customHeight="1" outlineLevel="1" x14ac:dyDescent="0.25">
      <c r="B71" s="384"/>
      <c r="C71" s="481"/>
      <c r="D71" s="480" t="s">
        <v>610</v>
      </c>
      <c r="E71" s="426" t="s">
        <v>611</v>
      </c>
      <c r="F71" s="427" t="s">
        <v>745</v>
      </c>
      <c r="G71" s="427"/>
      <c r="H71" s="151">
        <f>AVERAGE(H72:H77)</f>
        <v>0</v>
      </c>
      <c r="I71" s="137" t="str">
        <f>(IF(I72="","",I72&amp;CHAR(10))&amp;(IF(I73="","",I73&amp;CHAR(10))&amp;IF(I74="","",I74&amp;CHAR(10))&amp;IF(I75="","",I75&amp;CHAR(10))&amp;IF(I76="","",I76&amp;CHAR(10))&amp;IF(I77="","",I77&amp;CHAR(10))))</f>
        <v/>
      </c>
      <c r="J71" s="465"/>
      <c r="K71" s="466"/>
      <c r="L71" s="466"/>
      <c r="M71" s="466"/>
      <c r="N71" s="467"/>
      <c r="O71" s="176">
        <f>SUM(O72:O77)</f>
        <v>0</v>
      </c>
      <c r="P71" s="177">
        <f>SUM(P72:P77)</f>
        <v>0</v>
      </c>
      <c r="Q71" s="177">
        <f>SUM(Q72:Q77)</f>
        <v>0</v>
      </c>
      <c r="R71" s="177">
        <f>SUM(R72:R77)</f>
        <v>0</v>
      </c>
      <c r="S71" s="178">
        <f>SUM(S72:S77)</f>
        <v>0</v>
      </c>
      <c r="T71" s="462"/>
      <c r="U71" s="463"/>
      <c r="V71" s="463"/>
      <c r="W71" s="463"/>
      <c r="X71" s="463"/>
      <c r="Y71" s="463"/>
      <c r="Z71" s="463"/>
      <c r="AA71" s="464"/>
      <c r="AB71" s="182">
        <f>AVERAGE(AB72:AB77)</f>
        <v>0</v>
      </c>
      <c r="AC71" s="44"/>
      <c r="AD71" s="45"/>
      <c r="AE71" s="45"/>
      <c r="AF71" s="45"/>
      <c r="AG71" s="420">
        <f t="shared" si="3"/>
        <v>1</v>
      </c>
      <c r="AH71" s="137" t="str">
        <f>(IF(AH72="","",AH72&amp;CHAR(10))&amp;(IF(AH73="","",AH73&amp;CHAR(10))&amp;IF(AH74="","",AH74&amp;CHAR(10))&amp;IF(AH75="","",AH75&amp;CHAR(10))&amp;IF(AH76="","",AH76&amp;CHAR(10))&amp;IF(AH77="","",AH77&amp;CHAR(10))))</f>
        <v/>
      </c>
      <c r="AI71" s="137" t="str">
        <f>(IF(AI72="","",AI72&amp;CHAR(10))&amp;(IF(AI73="","",AI73&amp;CHAR(10))&amp;IF(AI74="","",AI74&amp;CHAR(10))&amp;IF(AI75="","",AI75&amp;CHAR(10))&amp;IF(AI76="","",AI76&amp;CHAR(10))&amp;IF(AI77="","",AI77&amp;CHAR(10))))</f>
        <v/>
      </c>
      <c r="AJ71" s="137" t="str">
        <f>(IF(AJ72="","",AJ72&amp;CHAR(10))&amp;(IF(AJ73="","",AJ73&amp;CHAR(10))&amp;IF(AJ74="","",AJ74&amp;CHAR(10))&amp;IF(AJ75="","",AJ75&amp;CHAR(10))&amp;IF(AJ76="","",AJ76&amp;CHAR(10))&amp;IF(AJ77="","",AJ77&amp;CHAR(10))))</f>
        <v/>
      </c>
      <c r="AK71" s="137" t="str">
        <f>(IF(AK72="","",AK72&amp;CHAR(10))&amp;(IF(AK73="","",AK73&amp;CHAR(10))&amp;IF(AK74="","",AK74&amp;CHAR(10))&amp;IF(AK75="","",AK75&amp;CHAR(10))&amp;IF(AK76="","",AK76&amp;CHAR(10))&amp;IF(AK77="","",AK77&amp;CHAR(10))))</f>
        <v/>
      </c>
      <c r="AL71" s="137" t="str">
        <f>(IF(AL72="","",AL72&amp;CHAR(10))&amp;(IF(AL73="","",AL73&amp;CHAR(10))&amp;IF(AL74="","",AL74&amp;CHAR(10))&amp;IF(AL75="","",AL75&amp;CHAR(10))&amp;IF(AL76="","",AL76&amp;CHAR(10))&amp;IF(AL77="","",AL77&amp;CHAR(10))))</f>
        <v/>
      </c>
      <c r="AM71" s="385"/>
    </row>
    <row r="72" spans="2:39" ht="45" customHeight="1" outlineLevel="2" x14ac:dyDescent="0.25">
      <c r="B72" s="384"/>
      <c r="C72" s="481"/>
      <c r="D72" s="408"/>
      <c r="E72" s="411"/>
      <c r="F72" s="414" t="s">
        <v>746</v>
      </c>
      <c r="G72" s="425" t="s">
        <v>752</v>
      </c>
      <c r="H72" s="49">
        <v>0</v>
      </c>
      <c r="I72" s="48"/>
      <c r="J72" s="48"/>
      <c r="K72" s="48"/>
      <c r="L72" s="48"/>
      <c r="M72" s="48"/>
      <c r="N72" s="48"/>
      <c r="O72" s="70"/>
      <c r="P72" s="101"/>
      <c r="Q72" s="101"/>
      <c r="R72" s="101"/>
      <c r="S72" s="102"/>
      <c r="T72" s="312" t="s">
        <v>60</v>
      </c>
      <c r="U72" s="313" t="s">
        <v>60</v>
      </c>
      <c r="V72" s="313" t="s">
        <v>60</v>
      </c>
      <c r="W72" s="314" t="s">
        <v>60</v>
      </c>
      <c r="X72" s="128">
        <f>VLOOKUP(T72,Data!$B$4:$C$9,2, FALSE)</f>
        <v>0</v>
      </c>
      <c r="Y72" s="129">
        <f>VLOOKUP(U72,Data!$E$4:$F$8,2,FALSE)</f>
        <v>0</v>
      </c>
      <c r="Z72" s="129">
        <f>VLOOKUP(V72,Data!$H$4:$I$8,2,FALSE)</f>
        <v>0</v>
      </c>
      <c r="AA72" s="197">
        <f>VLOOKUP(W72,Data!$K$4:$L$7,2,FALSE)</f>
        <v>0</v>
      </c>
      <c r="AB72" s="133">
        <f t="shared" ref="AB72:AB77" si="19">SUM(X72:AA72)</f>
        <v>0</v>
      </c>
      <c r="AC72" s="44"/>
      <c r="AD72" s="45"/>
      <c r="AE72" s="45"/>
      <c r="AF72" s="45"/>
      <c r="AG72" s="420">
        <f t="shared" si="3"/>
        <v>1</v>
      </c>
      <c r="AH72" s="458"/>
      <c r="AI72" s="458"/>
      <c r="AJ72" s="458"/>
      <c r="AK72" s="458"/>
      <c r="AL72" s="458"/>
      <c r="AM72" s="385"/>
    </row>
    <row r="73" spans="2:39" ht="45" customHeight="1" outlineLevel="2" x14ac:dyDescent="0.25">
      <c r="B73" s="384"/>
      <c r="C73" s="481"/>
      <c r="D73" s="408"/>
      <c r="E73" s="411"/>
      <c r="F73" s="413" t="s">
        <v>747</v>
      </c>
      <c r="G73" s="410" t="s">
        <v>753</v>
      </c>
      <c r="H73" s="49">
        <v>0</v>
      </c>
      <c r="I73" s="48"/>
      <c r="J73" s="48"/>
      <c r="K73" s="48"/>
      <c r="L73" s="48"/>
      <c r="M73" s="48"/>
      <c r="N73" s="48"/>
      <c r="O73" s="100"/>
      <c r="P73" s="101"/>
      <c r="Q73" s="101"/>
      <c r="R73" s="101"/>
      <c r="S73" s="102"/>
      <c r="T73" s="312" t="s">
        <v>60</v>
      </c>
      <c r="U73" s="313" t="s">
        <v>60</v>
      </c>
      <c r="V73" s="313" t="s">
        <v>60</v>
      </c>
      <c r="W73" s="314" t="s">
        <v>60</v>
      </c>
      <c r="X73" s="128">
        <f>VLOOKUP(T73,Data!$B$4:$C$9,2, FALSE)</f>
        <v>0</v>
      </c>
      <c r="Y73" s="129">
        <f>VLOOKUP(U73,Data!$E$4:$F$8,2,FALSE)</f>
        <v>0</v>
      </c>
      <c r="Z73" s="129">
        <f>VLOOKUP(V73,Data!$H$4:$I$8,2,FALSE)</f>
        <v>0</v>
      </c>
      <c r="AA73" s="197">
        <f>VLOOKUP(W73,Data!$K$4:$L$7,2,FALSE)</f>
        <v>0</v>
      </c>
      <c r="AB73" s="133">
        <f t="shared" si="19"/>
        <v>0</v>
      </c>
      <c r="AC73" s="44"/>
      <c r="AD73" s="45"/>
      <c r="AE73" s="45"/>
      <c r="AF73" s="45"/>
      <c r="AG73" s="420">
        <f t="shared" si="3"/>
        <v>1</v>
      </c>
      <c r="AH73" s="459"/>
      <c r="AI73" s="459"/>
      <c r="AJ73" s="459"/>
      <c r="AK73" s="459"/>
      <c r="AL73" s="459"/>
      <c r="AM73" s="385"/>
    </row>
    <row r="74" spans="2:39" ht="45" customHeight="1" outlineLevel="2" x14ac:dyDescent="0.25">
      <c r="B74" s="384"/>
      <c r="C74" s="481"/>
      <c r="D74" s="408"/>
      <c r="E74" s="411"/>
      <c r="F74" s="413" t="s">
        <v>748</v>
      </c>
      <c r="G74" s="410" t="s">
        <v>754</v>
      </c>
      <c r="H74" s="49">
        <v>0</v>
      </c>
      <c r="I74" s="48"/>
      <c r="J74" s="48"/>
      <c r="K74" s="48"/>
      <c r="L74" s="48"/>
      <c r="M74" s="48"/>
      <c r="N74" s="48"/>
      <c r="O74" s="70"/>
      <c r="P74" s="101"/>
      <c r="Q74" s="101"/>
      <c r="R74" s="101"/>
      <c r="S74" s="102"/>
      <c r="T74" s="312" t="s">
        <v>60</v>
      </c>
      <c r="U74" s="313" t="s">
        <v>60</v>
      </c>
      <c r="V74" s="313" t="s">
        <v>60</v>
      </c>
      <c r="W74" s="314" t="s">
        <v>60</v>
      </c>
      <c r="X74" s="128">
        <f>VLOOKUP(T74,Data!$B$4:$C$9,2, FALSE)</f>
        <v>0</v>
      </c>
      <c r="Y74" s="129">
        <f>VLOOKUP(U74,Data!$E$4:$F$8,2,FALSE)</f>
        <v>0</v>
      </c>
      <c r="Z74" s="129">
        <f>VLOOKUP(V74,Data!$H$4:$I$8,2,FALSE)</f>
        <v>0</v>
      </c>
      <c r="AA74" s="197">
        <f>VLOOKUP(W74,Data!$K$4:$L$7,2,FALSE)</f>
        <v>0</v>
      </c>
      <c r="AB74" s="133">
        <f t="shared" si="19"/>
        <v>0</v>
      </c>
      <c r="AC74" s="44"/>
      <c r="AD74" s="45"/>
      <c r="AE74" s="45"/>
      <c r="AF74" s="45"/>
      <c r="AG74" s="420">
        <f t="shared" si="3"/>
        <v>1</v>
      </c>
      <c r="AH74" s="459"/>
      <c r="AI74" s="459"/>
      <c r="AJ74" s="459"/>
      <c r="AK74" s="459"/>
      <c r="AL74" s="459"/>
      <c r="AM74" s="385"/>
    </row>
    <row r="75" spans="2:39" ht="45" customHeight="1" outlineLevel="2" x14ac:dyDescent="0.25">
      <c r="B75" s="384"/>
      <c r="C75" s="481"/>
      <c r="D75" s="408"/>
      <c r="E75" s="411"/>
      <c r="F75" s="413" t="s">
        <v>749</v>
      </c>
      <c r="G75" s="410" t="s">
        <v>755</v>
      </c>
      <c r="H75" s="49">
        <v>0</v>
      </c>
      <c r="I75" s="48"/>
      <c r="J75" s="48"/>
      <c r="K75" s="48"/>
      <c r="L75" s="48"/>
      <c r="M75" s="48"/>
      <c r="N75" s="48"/>
      <c r="O75" s="100"/>
      <c r="P75" s="101"/>
      <c r="Q75" s="101"/>
      <c r="R75" s="101"/>
      <c r="S75" s="102"/>
      <c r="T75" s="312" t="s">
        <v>60</v>
      </c>
      <c r="U75" s="313" t="s">
        <v>60</v>
      </c>
      <c r="V75" s="313" t="s">
        <v>60</v>
      </c>
      <c r="W75" s="314" t="s">
        <v>60</v>
      </c>
      <c r="X75" s="128">
        <f>VLOOKUP(T75,Data!$B$4:$C$9,2, FALSE)</f>
        <v>0</v>
      </c>
      <c r="Y75" s="129">
        <f>VLOOKUP(U75,Data!$E$4:$F$8,2,FALSE)</f>
        <v>0</v>
      </c>
      <c r="Z75" s="129">
        <f>VLOOKUP(V75,Data!$H$4:$I$8,2,FALSE)</f>
        <v>0</v>
      </c>
      <c r="AA75" s="197">
        <f>VLOOKUP(W75,Data!$K$4:$L$7,2,FALSE)</f>
        <v>0</v>
      </c>
      <c r="AB75" s="133">
        <f t="shared" si="19"/>
        <v>0</v>
      </c>
      <c r="AC75" s="44"/>
      <c r="AD75" s="45"/>
      <c r="AE75" s="45"/>
      <c r="AF75" s="45"/>
      <c r="AG75" s="420">
        <f t="shared" ref="AG75:AG141" si="20">IF(AB75&gt;0.8,4,IF(AB75&gt;0.5,3,IF(AB75&gt;0.2,2,1)))</f>
        <v>1</v>
      </c>
      <c r="AH75" s="459"/>
      <c r="AI75" s="459"/>
      <c r="AJ75" s="459"/>
      <c r="AK75" s="459"/>
      <c r="AL75" s="459"/>
      <c r="AM75" s="385"/>
    </row>
    <row r="76" spans="2:39" ht="45" customHeight="1" outlineLevel="2" x14ac:dyDescent="0.25">
      <c r="B76" s="384"/>
      <c r="C76" s="481"/>
      <c r="D76" s="408"/>
      <c r="E76" s="411"/>
      <c r="F76" s="413" t="s">
        <v>750</v>
      </c>
      <c r="G76" s="410" t="s">
        <v>756</v>
      </c>
      <c r="H76" s="49">
        <v>0</v>
      </c>
      <c r="I76" s="48"/>
      <c r="J76" s="31"/>
      <c r="K76" s="31"/>
      <c r="L76" s="31"/>
      <c r="M76" s="31"/>
      <c r="N76" s="31"/>
      <c r="O76" s="297"/>
      <c r="P76" s="101"/>
      <c r="Q76" s="101"/>
      <c r="R76" s="101"/>
      <c r="S76" s="102"/>
      <c r="T76" s="312" t="s">
        <v>60</v>
      </c>
      <c r="U76" s="313" t="s">
        <v>60</v>
      </c>
      <c r="V76" s="313" t="s">
        <v>60</v>
      </c>
      <c r="W76" s="314" t="s">
        <v>60</v>
      </c>
      <c r="X76" s="128">
        <f>VLOOKUP(T76,Data!$B$4:$C$9,2, FALSE)</f>
        <v>0</v>
      </c>
      <c r="Y76" s="129">
        <f>VLOOKUP(U76,Data!$E$4:$F$8,2,FALSE)</f>
        <v>0</v>
      </c>
      <c r="Z76" s="129">
        <f>VLOOKUP(V76,Data!$H$4:$I$8,2,FALSE)</f>
        <v>0</v>
      </c>
      <c r="AA76" s="197">
        <f>VLOOKUP(W76,Data!$K$4:$L$7,2,FALSE)</f>
        <v>0</v>
      </c>
      <c r="AB76" s="133">
        <f t="shared" si="19"/>
        <v>0</v>
      </c>
      <c r="AC76" s="44"/>
      <c r="AD76" s="45"/>
      <c r="AE76" s="45"/>
      <c r="AF76" s="45"/>
      <c r="AG76" s="420">
        <f t="shared" si="20"/>
        <v>1</v>
      </c>
      <c r="AH76" s="459"/>
      <c r="AI76" s="459"/>
      <c r="AJ76" s="459"/>
      <c r="AK76" s="459"/>
      <c r="AL76" s="459"/>
      <c r="AM76" s="385"/>
    </row>
    <row r="77" spans="2:39" ht="45" customHeight="1" outlineLevel="2" x14ac:dyDescent="0.25">
      <c r="B77" s="384"/>
      <c r="C77" s="481"/>
      <c r="D77" s="408"/>
      <c r="E77" s="411"/>
      <c r="F77" s="428" t="s">
        <v>751</v>
      </c>
      <c r="G77" s="429" t="s">
        <v>757</v>
      </c>
      <c r="H77" s="49">
        <v>0</v>
      </c>
      <c r="I77" s="48"/>
      <c r="J77" s="48"/>
      <c r="K77" s="48"/>
      <c r="L77" s="48"/>
      <c r="M77" s="48"/>
      <c r="N77" s="48"/>
      <c r="O77" s="297"/>
      <c r="P77" s="101"/>
      <c r="Q77" s="101"/>
      <c r="R77" s="101"/>
      <c r="S77" s="102"/>
      <c r="T77" s="312" t="s">
        <v>60</v>
      </c>
      <c r="U77" s="313" t="s">
        <v>60</v>
      </c>
      <c r="V77" s="313" t="s">
        <v>60</v>
      </c>
      <c r="W77" s="314" t="s">
        <v>60</v>
      </c>
      <c r="X77" s="128">
        <f>VLOOKUP(T77,Data!$B$4:$C$9,2, FALSE)</f>
        <v>0</v>
      </c>
      <c r="Y77" s="129">
        <f>VLOOKUP(U77,Data!$E$4:$F$8,2,FALSE)</f>
        <v>0</v>
      </c>
      <c r="Z77" s="129">
        <f>VLOOKUP(V77,Data!$H$4:$I$8,2,FALSE)</f>
        <v>0</v>
      </c>
      <c r="AA77" s="197">
        <f>VLOOKUP(W77,Data!$K$4:$L$7,2,FALSE)</f>
        <v>0</v>
      </c>
      <c r="AB77" s="133">
        <f t="shared" si="19"/>
        <v>0</v>
      </c>
      <c r="AC77" s="44"/>
      <c r="AD77" s="45"/>
      <c r="AE77" s="45"/>
      <c r="AF77" s="45"/>
      <c r="AG77" s="420">
        <f t="shared" si="20"/>
        <v>1</v>
      </c>
      <c r="AH77" s="459"/>
      <c r="AI77" s="459"/>
      <c r="AJ77" s="459"/>
      <c r="AK77" s="459"/>
      <c r="AL77" s="459"/>
      <c r="AM77" s="385"/>
    </row>
    <row r="78" spans="2:39" ht="60" customHeight="1" outlineLevel="1" x14ac:dyDescent="0.25">
      <c r="B78" s="384"/>
      <c r="C78" s="481"/>
      <c r="D78" s="480" t="s">
        <v>612</v>
      </c>
      <c r="E78" s="426" t="s">
        <v>138</v>
      </c>
      <c r="F78" s="483" t="s">
        <v>758</v>
      </c>
      <c r="G78" s="483"/>
      <c r="H78" s="151">
        <f>AVERAGE(H79:H80)</f>
        <v>0</v>
      </c>
      <c r="I78" s="137" t="str">
        <f>(IF(I79="","",I79&amp;CHAR(10))&amp;(IF(I80="","",I80&amp;CHAR(10))))</f>
        <v/>
      </c>
      <c r="J78" s="465"/>
      <c r="K78" s="466"/>
      <c r="L78" s="466"/>
      <c r="M78" s="466"/>
      <c r="N78" s="467"/>
      <c r="O78" s="176">
        <f>SUM(O79:O80)</f>
        <v>0</v>
      </c>
      <c r="P78" s="177">
        <f>SUM(P79:P80)</f>
        <v>0</v>
      </c>
      <c r="Q78" s="177">
        <f>SUM(Q79:Q80)</f>
        <v>0</v>
      </c>
      <c r="R78" s="177">
        <f>SUM(R79:R80)</f>
        <v>0</v>
      </c>
      <c r="S78" s="178">
        <f>SUM(S79:S80)</f>
        <v>0</v>
      </c>
      <c r="T78" s="462"/>
      <c r="U78" s="463"/>
      <c r="V78" s="463"/>
      <c r="W78" s="463"/>
      <c r="X78" s="463"/>
      <c r="Y78" s="463"/>
      <c r="Z78" s="463"/>
      <c r="AA78" s="464"/>
      <c r="AB78" s="182">
        <f>AVERAGE(AB79:AB80)</f>
        <v>0</v>
      </c>
      <c r="AC78" s="44"/>
      <c r="AD78" s="45"/>
      <c r="AE78" s="45"/>
      <c r="AF78" s="45"/>
      <c r="AG78" s="420">
        <f t="shared" si="20"/>
        <v>1</v>
      </c>
      <c r="AH78" s="137" t="str">
        <f>(IF(AH79="","",AH79&amp;CHAR(10))&amp;(IF(AH80="","",AH80&amp;CHAR(10))))</f>
        <v/>
      </c>
      <c r="AI78" s="137" t="str">
        <f>(IF(AI79="","",AI79&amp;CHAR(10))&amp;(IF(AI80="","",AI80&amp;CHAR(10))))</f>
        <v/>
      </c>
      <c r="AJ78" s="137" t="str">
        <f>(IF(AJ79="","",AJ79&amp;CHAR(10))&amp;(IF(AJ80="","",AJ80&amp;CHAR(10))))</f>
        <v/>
      </c>
      <c r="AK78" s="137" t="str">
        <f>(IF(AK79="","",AK79&amp;CHAR(10))&amp;(IF(AK80="","",AK80&amp;CHAR(10))))</f>
        <v/>
      </c>
      <c r="AL78" s="137" t="str">
        <f>(IF(AL79="","",AL79&amp;CHAR(10))&amp;(IF(AL80="","",AL80&amp;CHAR(10))))</f>
        <v/>
      </c>
      <c r="AM78" s="385"/>
    </row>
    <row r="79" spans="2:39" ht="45" customHeight="1" outlineLevel="2" x14ac:dyDescent="0.25">
      <c r="B79" s="384"/>
      <c r="C79" s="481"/>
      <c r="D79" s="408"/>
      <c r="E79" s="411"/>
      <c r="F79" s="414" t="s">
        <v>759</v>
      </c>
      <c r="G79" s="425" t="s">
        <v>761</v>
      </c>
      <c r="H79" s="49">
        <v>0</v>
      </c>
      <c r="I79" s="48"/>
      <c r="J79" s="48"/>
      <c r="K79" s="48"/>
      <c r="L79" s="48"/>
      <c r="M79" s="48"/>
      <c r="N79" s="48"/>
      <c r="O79" s="100"/>
      <c r="P79" s="101"/>
      <c r="Q79" s="101"/>
      <c r="R79" s="101"/>
      <c r="S79" s="102"/>
      <c r="T79" s="312" t="s">
        <v>60</v>
      </c>
      <c r="U79" s="313" t="s">
        <v>60</v>
      </c>
      <c r="V79" s="313" t="s">
        <v>60</v>
      </c>
      <c r="W79" s="314" t="s">
        <v>60</v>
      </c>
      <c r="X79" s="128">
        <f>VLOOKUP(T79,Data!$B$4:$C$9,2, FALSE)</f>
        <v>0</v>
      </c>
      <c r="Y79" s="129">
        <f>VLOOKUP(U79,Data!$E$4:$F$8,2,FALSE)</f>
        <v>0</v>
      </c>
      <c r="Z79" s="129">
        <f>VLOOKUP(V79,Data!$H$4:$I$8,2,FALSE)</f>
        <v>0</v>
      </c>
      <c r="AA79" s="197">
        <f>VLOOKUP(W79,Data!$K$4:$L$7,2,FALSE)</f>
        <v>0</v>
      </c>
      <c r="AB79" s="133">
        <f>SUM(X79:AA79)</f>
        <v>0</v>
      </c>
      <c r="AC79" s="44"/>
      <c r="AD79" s="45"/>
      <c r="AE79" s="45"/>
      <c r="AF79" s="45"/>
      <c r="AG79" s="420">
        <f t="shared" si="20"/>
        <v>1</v>
      </c>
      <c r="AH79" s="458"/>
      <c r="AI79" s="458"/>
      <c r="AJ79" s="458"/>
      <c r="AK79" s="458"/>
      <c r="AL79" s="458"/>
      <c r="AM79" s="385"/>
    </row>
    <row r="80" spans="2:39" ht="45" customHeight="1" outlineLevel="2" x14ac:dyDescent="0.25">
      <c r="B80" s="384"/>
      <c r="C80" s="481"/>
      <c r="D80" s="408"/>
      <c r="E80" s="411"/>
      <c r="F80" s="428" t="s">
        <v>760</v>
      </c>
      <c r="G80" s="429" t="s">
        <v>762</v>
      </c>
      <c r="H80" s="49">
        <v>0</v>
      </c>
      <c r="I80" s="48"/>
      <c r="J80" s="48"/>
      <c r="K80" s="48"/>
      <c r="L80" s="48"/>
      <c r="M80" s="48"/>
      <c r="N80" s="48"/>
      <c r="O80" s="100"/>
      <c r="P80" s="101"/>
      <c r="Q80" s="101"/>
      <c r="R80" s="101"/>
      <c r="S80" s="102"/>
      <c r="T80" s="312" t="s">
        <v>60</v>
      </c>
      <c r="U80" s="313" t="s">
        <v>60</v>
      </c>
      <c r="V80" s="313" t="s">
        <v>60</v>
      </c>
      <c r="W80" s="314" t="s">
        <v>60</v>
      </c>
      <c r="X80" s="128">
        <f>VLOOKUP(T80,Data!$B$4:$C$9,2, FALSE)</f>
        <v>0</v>
      </c>
      <c r="Y80" s="129">
        <f>VLOOKUP(U80,Data!$E$4:$F$8,2,FALSE)</f>
        <v>0</v>
      </c>
      <c r="Z80" s="129">
        <f>VLOOKUP(V80,Data!$H$4:$I$8,2,FALSE)</f>
        <v>0</v>
      </c>
      <c r="AA80" s="197">
        <f>VLOOKUP(W80,Data!$K$4:$L$7,2,FALSE)</f>
        <v>0</v>
      </c>
      <c r="AB80" s="133">
        <f>SUM(X80:AA80)</f>
        <v>0</v>
      </c>
      <c r="AC80" s="44"/>
      <c r="AD80" s="45"/>
      <c r="AE80" s="45"/>
      <c r="AF80" s="45"/>
      <c r="AG80" s="420">
        <f t="shared" si="20"/>
        <v>1</v>
      </c>
      <c r="AH80" s="459"/>
      <c r="AI80" s="459"/>
      <c r="AJ80" s="459"/>
      <c r="AK80" s="459"/>
      <c r="AL80" s="459"/>
      <c r="AM80" s="385"/>
    </row>
    <row r="81" spans="2:39" ht="60" customHeight="1" outlineLevel="1" x14ac:dyDescent="0.25">
      <c r="B81" s="384"/>
      <c r="C81" s="481"/>
      <c r="D81" s="480" t="s">
        <v>613</v>
      </c>
      <c r="E81" s="426" t="s">
        <v>150</v>
      </c>
      <c r="F81" s="483" t="s">
        <v>763</v>
      </c>
      <c r="G81" s="483"/>
      <c r="H81" s="151">
        <f>AVERAGE(H82:H85)</f>
        <v>0</v>
      </c>
      <c r="I81" s="137" t="str">
        <f>(IF(I82="","",I82&amp;CHAR(10))&amp;(IF(I83="","",I83&amp;CHAR(10))&amp;IF(I84="","",I84&amp;CHAR(10))&amp;IF(I85="","",I85&amp;CHAR(10))))</f>
        <v/>
      </c>
      <c r="J81" s="465"/>
      <c r="K81" s="466"/>
      <c r="L81" s="466"/>
      <c r="M81" s="466"/>
      <c r="N81" s="467"/>
      <c r="O81" s="176">
        <f>SUM(O82:O85)</f>
        <v>0</v>
      </c>
      <c r="P81" s="177">
        <f>SUM(P82:P85)</f>
        <v>0</v>
      </c>
      <c r="Q81" s="177">
        <f>SUM(Q82:Q85)</f>
        <v>0</v>
      </c>
      <c r="R81" s="177">
        <f>SUM(R82:R85)</f>
        <v>0</v>
      </c>
      <c r="S81" s="178">
        <f>SUM(S82:S85)</f>
        <v>0</v>
      </c>
      <c r="T81" s="462"/>
      <c r="U81" s="463"/>
      <c r="V81" s="463"/>
      <c r="W81" s="463"/>
      <c r="X81" s="463"/>
      <c r="Y81" s="463"/>
      <c r="Z81" s="463"/>
      <c r="AA81" s="464"/>
      <c r="AB81" s="182">
        <f>AVERAGE(AB82:AB85)</f>
        <v>0</v>
      </c>
      <c r="AC81" s="44"/>
      <c r="AD81" s="45"/>
      <c r="AE81" s="45"/>
      <c r="AF81" s="45"/>
      <c r="AG81" s="420">
        <f t="shared" si="20"/>
        <v>1</v>
      </c>
      <c r="AH81" s="137" t="str">
        <f>(IF(AH82="","",AH82&amp;CHAR(10))&amp;(IF(AH83="","",AH83&amp;CHAR(10))&amp;IF(AH84="","",AH84&amp;CHAR(10))&amp;IF(AH85="","",AH85&amp;CHAR(10))))</f>
        <v/>
      </c>
      <c r="AI81" s="137" t="str">
        <f>(IF(AI82="","",AI82&amp;CHAR(10))&amp;(IF(AI83="","",AI83&amp;CHAR(10))&amp;IF(AI84="","",AI84&amp;CHAR(10))&amp;IF(AI85="","",AI85&amp;CHAR(10))))</f>
        <v/>
      </c>
      <c r="AJ81" s="137" t="str">
        <f>(IF(AJ82="","",AJ82&amp;CHAR(10))&amp;(IF(AJ83="","",AJ83&amp;CHAR(10))&amp;IF(AJ84="","",AJ84&amp;CHAR(10))&amp;IF(AJ85="","",AJ85&amp;CHAR(10))))</f>
        <v/>
      </c>
      <c r="AK81" s="137" t="str">
        <f>(IF(AK82="","",AK82&amp;CHAR(10))&amp;(IF(AK83="","",AK83&amp;CHAR(10))&amp;IF(AK84="","",AK84&amp;CHAR(10))&amp;IF(AK85="","",AK85&amp;CHAR(10))))</f>
        <v/>
      </c>
      <c r="AL81" s="137" t="str">
        <f>(IF(AL82="","",AL82&amp;CHAR(10))&amp;(IF(AL83="","",AL83&amp;CHAR(10))&amp;IF(AL84="","",AL84&amp;CHAR(10))&amp;IF(AL85="","",AL85&amp;CHAR(10))))</f>
        <v/>
      </c>
      <c r="AM81" s="385"/>
    </row>
    <row r="82" spans="2:39" ht="45" customHeight="1" outlineLevel="2" x14ac:dyDescent="0.25">
      <c r="B82" s="384"/>
      <c r="C82" s="481"/>
      <c r="D82" s="408"/>
      <c r="E82" s="411"/>
      <c r="F82" s="414" t="s">
        <v>764</v>
      </c>
      <c r="G82" s="425" t="s">
        <v>768</v>
      </c>
      <c r="H82" s="49">
        <v>0</v>
      </c>
      <c r="I82" s="48"/>
      <c r="J82" s="48"/>
      <c r="K82" s="48"/>
      <c r="L82" s="48"/>
      <c r="M82" s="48"/>
      <c r="N82" s="48"/>
      <c r="O82" s="100"/>
      <c r="P82" s="101"/>
      <c r="Q82" s="101"/>
      <c r="R82" s="101"/>
      <c r="S82" s="102"/>
      <c r="T82" s="312" t="s">
        <v>60</v>
      </c>
      <c r="U82" s="313" t="s">
        <v>60</v>
      </c>
      <c r="V82" s="313" t="s">
        <v>60</v>
      </c>
      <c r="W82" s="314" t="s">
        <v>60</v>
      </c>
      <c r="X82" s="128">
        <f>VLOOKUP(T82,Data!$B$4:$C$9,2, FALSE)</f>
        <v>0</v>
      </c>
      <c r="Y82" s="129">
        <f>VLOOKUP(U82,Data!$E$4:$F$8,2,FALSE)</f>
        <v>0</v>
      </c>
      <c r="Z82" s="129">
        <f>VLOOKUP(V82,Data!$H$4:$I$8,2,FALSE)</f>
        <v>0</v>
      </c>
      <c r="AA82" s="197">
        <f>VLOOKUP(W82,Data!$K$4:$L$7,2,FALSE)</f>
        <v>0</v>
      </c>
      <c r="AB82" s="133">
        <f t="shared" ref="AB82:AB85" si="21">SUM(X82:AA82)</f>
        <v>0</v>
      </c>
      <c r="AC82" s="44"/>
      <c r="AD82" s="45"/>
      <c r="AE82" s="45"/>
      <c r="AF82" s="45"/>
      <c r="AG82" s="420">
        <f t="shared" si="20"/>
        <v>1</v>
      </c>
      <c r="AH82" s="458"/>
      <c r="AI82" s="458"/>
      <c r="AJ82" s="458"/>
      <c r="AK82" s="458"/>
      <c r="AL82" s="458"/>
      <c r="AM82" s="385"/>
    </row>
    <row r="83" spans="2:39" ht="45" customHeight="1" outlineLevel="2" x14ac:dyDescent="0.25">
      <c r="B83" s="384"/>
      <c r="C83" s="481"/>
      <c r="D83" s="408"/>
      <c r="E83" s="411"/>
      <c r="F83" s="413" t="s">
        <v>765</v>
      </c>
      <c r="G83" s="410" t="s">
        <v>769</v>
      </c>
      <c r="H83" s="49">
        <v>0</v>
      </c>
      <c r="I83" s="48"/>
      <c r="J83" s="48"/>
      <c r="K83" s="48"/>
      <c r="L83" s="48"/>
      <c r="M83" s="48"/>
      <c r="N83" s="48"/>
      <c r="O83" s="100"/>
      <c r="P83" s="101"/>
      <c r="Q83" s="101"/>
      <c r="R83" s="101"/>
      <c r="S83" s="102"/>
      <c r="T83" s="312" t="s">
        <v>60</v>
      </c>
      <c r="U83" s="313" t="s">
        <v>60</v>
      </c>
      <c r="V83" s="313" t="s">
        <v>60</v>
      </c>
      <c r="W83" s="314" t="s">
        <v>60</v>
      </c>
      <c r="X83" s="128">
        <f>VLOOKUP(T83,Data!$B$4:$C$9,2, FALSE)</f>
        <v>0</v>
      </c>
      <c r="Y83" s="129">
        <f>VLOOKUP(U83,Data!$E$4:$F$8,2,FALSE)</f>
        <v>0</v>
      </c>
      <c r="Z83" s="129">
        <f>VLOOKUP(V83,Data!$H$4:$I$8,2,FALSE)</f>
        <v>0</v>
      </c>
      <c r="AA83" s="197">
        <f>VLOOKUP(W83,Data!$K$4:$L$7,2,FALSE)</f>
        <v>0</v>
      </c>
      <c r="AB83" s="133">
        <f t="shared" si="21"/>
        <v>0</v>
      </c>
      <c r="AC83" s="44"/>
      <c r="AD83" s="45"/>
      <c r="AE83" s="45"/>
      <c r="AF83" s="45"/>
      <c r="AG83" s="420">
        <f t="shared" si="20"/>
        <v>1</v>
      </c>
      <c r="AH83" s="459"/>
      <c r="AI83" s="459"/>
      <c r="AJ83" s="459"/>
      <c r="AK83" s="459"/>
      <c r="AL83" s="459"/>
      <c r="AM83" s="385"/>
    </row>
    <row r="84" spans="2:39" ht="45" customHeight="1" outlineLevel="2" x14ac:dyDescent="0.25">
      <c r="B84" s="384"/>
      <c r="C84" s="481"/>
      <c r="D84" s="408"/>
      <c r="E84" s="411"/>
      <c r="F84" s="413" t="s">
        <v>766</v>
      </c>
      <c r="G84" s="410" t="s">
        <v>770</v>
      </c>
      <c r="H84" s="49">
        <v>0</v>
      </c>
      <c r="I84" s="48"/>
      <c r="J84" s="48"/>
      <c r="K84" s="48"/>
      <c r="L84" s="48"/>
      <c r="M84" s="48"/>
      <c r="N84" s="48"/>
      <c r="O84" s="100"/>
      <c r="P84" s="101"/>
      <c r="Q84" s="101"/>
      <c r="R84" s="101"/>
      <c r="S84" s="102"/>
      <c r="T84" s="312" t="s">
        <v>60</v>
      </c>
      <c r="U84" s="313" t="s">
        <v>60</v>
      </c>
      <c r="V84" s="313" t="s">
        <v>60</v>
      </c>
      <c r="W84" s="314" t="s">
        <v>60</v>
      </c>
      <c r="X84" s="128">
        <f>VLOOKUP(T84,Data!$B$4:$C$9,2, FALSE)</f>
        <v>0</v>
      </c>
      <c r="Y84" s="129">
        <f>VLOOKUP(U84,Data!$E$4:$F$8,2,FALSE)</f>
        <v>0</v>
      </c>
      <c r="Z84" s="129">
        <f>VLOOKUP(V84,Data!$H$4:$I$8,2,FALSE)</f>
        <v>0</v>
      </c>
      <c r="AA84" s="197">
        <f>VLOOKUP(W84,Data!$K$4:$L$7,2,FALSE)</f>
        <v>0</v>
      </c>
      <c r="AB84" s="133">
        <f t="shared" si="21"/>
        <v>0</v>
      </c>
      <c r="AC84" s="44"/>
      <c r="AD84" s="45"/>
      <c r="AE84" s="45"/>
      <c r="AF84" s="45"/>
      <c r="AG84" s="420">
        <f t="shared" si="20"/>
        <v>1</v>
      </c>
      <c r="AH84" s="459"/>
      <c r="AI84" s="459"/>
      <c r="AJ84" s="459"/>
      <c r="AK84" s="459"/>
      <c r="AL84" s="459"/>
      <c r="AM84" s="385"/>
    </row>
    <row r="85" spans="2:39" ht="45" customHeight="1" outlineLevel="2" x14ac:dyDescent="0.25">
      <c r="B85" s="384"/>
      <c r="C85" s="481"/>
      <c r="D85" s="408"/>
      <c r="E85" s="411"/>
      <c r="F85" s="428" t="s">
        <v>767</v>
      </c>
      <c r="G85" s="429" t="s">
        <v>771</v>
      </c>
      <c r="H85" s="49">
        <v>0</v>
      </c>
      <c r="I85" s="48"/>
      <c r="J85" s="48"/>
      <c r="K85" s="48"/>
      <c r="L85" s="48"/>
      <c r="M85" s="48"/>
      <c r="N85" s="48"/>
      <c r="O85" s="100"/>
      <c r="P85" s="101"/>
      <c r="Q85" s="101"/>
      <c r="R85" s="101"/>
      <c r="S85" s="102"/>
      <c r="T85" s="312" t="s">
        <v>60</v>
      </c>
      <c r="U85" s="313" t="s">
        <v>60</v>
      </c>
      <c r="V85" s="313" t="s">
        <v>60</v>
      </c>
      <c r="W85" s="314" t="s">
        <v>60</v>
      </c>
      <c r="X85" s="128">
        <f>VLOOKUP(T85,Data!$B$4:$C$9,2, FALSE)</f>
        <v>0</v>
      </c>
      <c r="Y85" s="129">
        <f>VLOOKUP(U85,Data!$E$4:$F$8,2,FALSE)</f>
        <v>0</v>
      </c>
      <c r="Z85" s="129">
        <f>VLOOKUP(V85,Data!$H$4:$I$8,2,FALSE)</f>
        <v>0</v>
      </c>
      <c r="AA85" s="197">
        <f>VLOOKUP(W85,Data!$K$4:$L$7,2,FALSE)</f>
        <v>0</v>
      </c>
      <c r="AB85" s="133">
        <f t="shared" si="21"/>
        <v>0</v>
      </c>
      <c r="AC85" s="44"/>
      <c r="AD85" s="45"/>
      <c r="AE85" s="45"/>
      <c r="AF85" s="45"/>
      <c r="AG85" s="420">
        <f t="shared" si="20"/>
        <v>1</v>
      </c>
      <c r="AH85" s="459"/>
      <c r="AI85" s="459"/>
      <c r="AJ85" s="459"/>
      <c r="AK85" s="459"/>
      <c r="AL85" s="459"/>
      <c r="AM85" s="385"/>
    </row>
    <row r="86" spans="2:39" ht="60" customHeight="1" outlineLevel="1" x14ac:dyDescent="0.25">
      <c r="B86" s="384"/>
      <c r="C86" s="482"/>
      <c r="D86" s="480" t="s">
        <v>614</v>
      </c>
      <c r="E86" s="426" t="s">
        <v>615</v>
      </c>
      <c r="F86" s="483" t="s">
        <v>772</v>
      </c>
      <c r="G86" s="483"/>
      <c r="H86" s="151">
        <f>AVERAGE(H87:H92)</f>
        <v>0</v>
      </c>
      <c r="I86" s="137" t="str">
        <f>(IF(I87="","",I87&amp;CHAR(10))&amp;(IF(I88="","",I88&amp;CHAR(10))&amp;IF(I89="","",I89&amp;CHAR(10))&amp;IF(I90="","",I90&amp;CHAR(10))&amp;IF(I91="","",I91&amp;CHAR(10))&amp;IF(I92="","",I92&amp;CHAR(10))))</f>
        <v/>
      </c>
      <c r="J86" s="465"/>
      <c r="K86" s="466"/>
      <c r="L86" s="466"/>
      <c r="M86" s="466"/>
      <c r="N86" s="467"/>
      <c r="O86" s="176">
        <f>SUM(O87:O92)</f>
        <v>0</v>
      </c>
      <c r="P86" s="177">
        <f>SUM(P87:P92)</f>
        <v>0</v>
      </c>
      <c r="Q86" s="177">
        <f>SUM(Q87:Q92)</f>
        <v>0</v>
      </c>
      <c r="R86" s="177">
        <f>SUM(R87:R92)</f>
        <v>0</v>
      </c>
      <c r="S86" s="178">
        <f>SUM(S87:S92)</f>
        <v>0</v>
      </c>
      <c r="T86" s="462"/>
      <c r="U86" s="463"/>
      <c r="V86" s="463"/>
      <c r="W86" s="463"/>
      <c r="X86" s="463"/>
      <c r="Y86" s="463"/>
      <c r="Z86" s="463"/>
      <c r="AA86" s="464"/>
      <c r="AB86" s="182">
        <f>AVERAGE(AB87:AB92)</f>
        <v>0</v>
      </c>
      <c r="AC86" s="44"/>
      <c r="AD86" s="45"/>
      <c r="AE86" s="45"/>
      <c r="AF86" s="45"/>
      <c r="AG86" s="420">
        <f t="shared" si="20"/>
        <v>1</v>
      </c>
      <c r="AH86" s="137" t="str">
        <f>(IF(AH87="","",AH87&amp;CHAR(10))&amp;(IF(AH88="","",AH88&amp;CHAR(10))&amp;IF(AH89="","",AH89&amp;CHAR(10))&amp;IF(AH90="","",AH90&amp;CHAR(10))&amp;IF(AH91="","",AH91&amp;CHAR(10))&amp;IF(AH92="","",AH92&amp;CHAR(10))))</f>
        <v/>
      </c>
      <c r="AI86" s="137" t="str">
        <f>(IF(AI87="","",AI87&amp;CHAR(10))&amp;(IF(AI88="","",AI88&amp;CHAR(10))&amp;IF(AI89="","",AI89&amp;CHAR(10))&amp;IF(AI90="","",AI90&amp;CHAR(10))&amp;IF(AI91="","",AI91&amp;CHAR(10))&amp;IF(AI92="","",AI92&amp;CHAR(10))))</f>
        <v/>
      </c>
      <c r="AJ86" s="137" t="str">
        <f>(IF(AJ87="","",AJ87&amp;CHAR(10))&amp;(IF(AJ88="","",AJ88&amp;CHAR(10))&amp;IF(AJ89="","",AJ89&amp;CHAR(10))&amp;IF(AJ90="","",AJ90&amp;CHAR(10))&amp;IF(AJ91="","",AJ91&amp;CHAR(10))&amp;IF(AJ92="","",AJ92&amp;CHAR(10))))</f>
        <v/>
      </c>
      <c r="AK86" s="137" t="str">
        <f>(IF(AK87="","",AK87&amp;CHAR(10))&amp;(IF(AK88="","",AK88&amp;CHAR(10))&amp;IF(AK89="","",AK89&amp;CHAR(10))&amp;IF(AK90="","",AK90&amp;CHAR(10))&amp;IF(AK91="","",AK91&amp;CHAR(10))&amp;IF(AK92="","",AK92&amp;CHAR(10))))</f>
        <v/>
      </c>
      <c r="AL86" s="137" t="str">
        <f>(IF(AL87="","",AL87&amp;CHAR(10))&amp;(IF(AL88="","",AL88&amp;CHAR(10))&amp;IF(AL89="","",AL89&amp;CHAR(10))&amp;IF(AL90="","",AL90&amp;CHAR(10))&amp;IF(AL91="","",AL91&amp;CHAR(10))&amp;IF(AL92="","",AL92&amp;CHAR(10))))</f>
        <v/>
      </c>
      <c r="AM86" s="385"/>
    </row>
    <row r="87" spans="2:39" ht="57" customHeight="1" outlineLevel="2" x14ac:dyDescent="0.25">
      <c r="B87" s="384"/>
      <c r="C87" s="481"/>
      <c r="D87" s="408"/>
      <c r="E87" s="411"/>
      <c r="F87" s="414" t="s">
        <v>773</v>
      </c>
      <c r="G87" s="425" t="s">
        <v>779</v>
      </c>
      <c r="H87" s="49">
        <v>0</v>
      </c>
      <c r="I87" s="48"/>
      <c r="J87" s="48"/>
      <c r="K87" s="48"/>
      <c r="L87" s="48"/>
      <c r="M87" s="48"/>
      <c r="N87" s="48"/>
      <c r="O87" s="100"/>
      <c r="P87" s="101"/>
      <c r="Q87" s="101"/>
      <c r="R87" s="101"/>
      <c r="S87" s="102"/>
      <c r="T87" s="312" t="s">
        <v>60</v>
      </c>
      <c r="U87" s="313" t="s">
        <v>60</v>
      </c>
      <c r="V87" s="313" t="s">
        <v>60</v>
      </c>
      <c r="W87" s="314" t="s">
        <v>60</v>
      </c>
      <c r="X87" s="128">
        <f>VLOOKUP(T87,Data!$B$4:$C$9,2, FALSE)</f>
        <v>0</v>
      </c>
      <c r="Y87" s="129">
        <f>VLOOKUP(U87,Data!$E$4:$F$8,2,FALSE)</f>
        <v>0</v>
      </c>
      <c r="Z87" s="129">
        <f>VLOOKUP(V87,Data!$H$4:$I$8,2,FALSE)</f>
        <v>0</v>
      </c>
      <c r="AA87" s="197">
        <f>VLOOKUP(W87,Data!$K$4:$L$7,2,FALSE)</f>
        <v>0</v>
      </c>
      <c r="AB87" s="133">
        <f t="shared" ref="AB87:AB92" si="22">SUM(X87:AA87)</f>
        <v>0</v>
      </c>
      <c r="AC87" s="44"/>
      <c r="AD87" s="45"/>
      <c r="AE87" s="45"/>
      <c r="AF87" s="45"/>
      <c r="AG87" s="420">
        <f t="shared" si="20"/>
        <v>1</v>
      </c>
      <c r="AH87" s="458"/>
      <c r="AI87" s="458"/>
      <c r="AJ87" s="458"/>
      <c r="AK87" s="458"/>
      <c r="AL87" s="458"/>
      <c r="AM87" s="385"/>
    </row>
    <row r="88" spans="2:39" ht="45" customHeight="1" outlineLevel="2" x14ac:dyDescent="0.25">
      <c r="B88" s="384"/>
      <c r="C88" s="481"/>
      <c r="D88" s="408"/>
      <c r="E88" s="411"/>
      <c r="F88" s="413" t="s">
        <v>775</v>
      </c>
      <c r="G88" s="410" t="s">
        <v>780</v>
      </c>
      <c r="H88" s="49">
        <v>0</v>
      </c>
      <c r="I88" s="48"/>
      <c r="J88" s="48"/>
      <c r="K88" s="48"/>
      <c r="L88" s="48"/>
      <c r="M88" s="48"/>
      <c r="N88" s="48"/>
      <c r="O88" s="100"/>
      <c r="P88" s="101"/>
      <c r="Q88" s="101"/>
      <c r="R88" s="101"/>
      <c r="S88" s="102"/>
      <c r="T88" s="312" t="s">
        <v>60</v>
      </c>
      <c r="U88" s="313" t="s">
        <v>60</v>
      </c>
      <c r="V88" s="313" t="s">
        <v>60</v>
      </c>
      <c r="W88" s="314" t="s">
        <v>60</v>
      </c>
      <c r="X88" s="128">
        <f>VLOOKUP(T88,Data!$B$4:$C$9,2, FALSE)</f>
        <v>0</v>
      </c>
      <c r="Y88" s="129">
        <f>VLOOKUP(U88,Data!$E$4:$F$8,2,FALSE)</f>
        <v>0</v>
      </c>
      <c r="Z88" s="129">
        <f>VLOOKUP(V88,Data!$H$4:$I$8,2,FALSE)</f>
        <v>0</v>
      </c>
      <c r="AA88" s="197">
        <f>VLOOKUP(W88,Data!$K$4:$L$7,2,FALSE)</f>
        <v>0</v>
      </c>
      <c r="AB88" s="133">
        <f t="shared" si="22"/>
        <v>0</v>
      </c>
      <c r="AC88" s="44"/>
      <c r="AD88" s="45"/>
      <c r="AE88" s="45"/>
      <c r="AF88" s="45"/>
      <c r="AG88" s="420">
        <f t="shared" si="20"/>
        <v>1</v>
      </c>
      <c r="AH88" s="459"/>
      <c r="AI88" s="459"/>
      <c r="AJ88" s="459"/>
      <c r="AK88" s="459"/>
      <c r="AL88" s="459"/>
      <c r="AM88" s="385"/>
    </row>
    <row r="89" spans="2:39" ht="45" customHeight="1" outlineLevel="2" x14ac:dyDescent="0.25">
      <c r="B89" s="384"/>
      <c r="C89" s="481"/>
      <c r="D89" s="408"/>
      <c r="E89" s="411"/>
      <c r="F89" s="413" t="s">
        <v>776</v>
      </c>
      <c r="G89" s="410" t="s">
        <v>781</v>
      </c>
      <c r="H89" s="49">
        <v>0</v>
      </c>
      <c r="I89" s="48"/>
      <c r="J89" s="48"/>
      <c r="K89" s="48"/>
      <c r="L89" s="48"/>
      <c r="M89" s="48"/>
      <c r="N89" s="48"/>
      <c r="O89" s="100"/>
      <c r="P89" s="101"/>
      <c r="Q89" s="101"/>
      <c r="R89" s="101"/>
      <c r="S89" s="102"/>
      <c r="T89" s="312" t="s">
        <v>60</v>
      </c>
      <c r="U89" s="313" t="s">
        <v>60</v>
      </c>
      <c r="V89" s="313" t="s">
        <v>60</v>
      </c>
      <c r="W89" s="314" t="s">
        <v>60</v>
      </c>
      <c r="X89" s="128">
        <f>VLOOKUP(T89,Data!$B$4:$C$9,2, FALSE)</f>
        <v>0</v>
      </c>
      <c r="Y89" s="129">
        <f>VLOOKUP(U89,Data!$E$4:$F$8,2,FALSE)</f>
        <v>0</v>
      </c>
      <c r="Z89" s="129">
        <f>VLOOKUP(V89,Data!$H$4:$I$8,2,FALSE)</f>
        <v>0</v>
      </c>
      <c r="AA89" s="197">
        <f>VLOOKUP(W89,Data!$K$4:$L$7,2,FALSE)</f>
        <v>0</v>
      </c>
      <c r="AB89" s="133">
        <f t="shared" si="22"/>
        <v>0</v>
      </c>
      <c r="AC89" s="44"/>
      <c r="AD89" s="45"/>
      <c r="AE89" s="45"/>
      <c r="AF89" s="45"/>
      <c r="AG89" s="420">
        <f t="shared" si="20"/>
        <v>1</v>
      </c>
      <c r="AH89" s="459"/>
      <c r="AI89" s="459"/>
      <c r="AJ89" s="459"/>
      <c r="AK89" s="459"/>
      <c r="AL89" s="459"/>
      <c r="AM89" s="385"/>
    </row>
    <row r="90" spans="2:39" ht="45" customHeight="1" outlineLevel="2" x14ac:dyDescent="0.25">
      <c r="B90" s="384"/>
      <c r="C90" s="481"/>
      <c r="D90" s="408"/>
      <c r="E90" s="411"/>
      <c r="F90" s="413" t="s">
        <v>777</v>
      </c>
      <c r="G90" s="410" t="s">
        <v>782</v>
      </c>
      <c r="H90" s="49">
        <v>0</v>
      </c>
      <c r="I90" s="48"/>
      <c r="J90" s="48"/>
      <c r="K90" s="48"/>
      <c r="L90" s="48"/>
      <c r="M90" s="48"/>
      <c r="N90" s="48"/>
      <c r="O90" s="100"/>
      <c r="P90" s="101"/>
      <c r="Q90" s="101"/>
      <c r="R90" s="101"/>
      <c r="S90" s="102"/>
      <c r="T90" s="312" t="s">
        <v>60</v>
      </c>
      <c r="U90" s="313" t="s">
        <v>60</v>
      </c>
      <c r="V90" s="313" t="s">
        <v>60</v>
      </c>
      <c r="W90" s="314" t="s">
        <v>60</v>
      </c>
      <c r="X90" s="128">
        <f>VLOOKUP(T90,Data!$B$4:$C$9,2, FALSE)</f>
        <v>0</v>
      </c>
      <c r="Y90" s="129">
        <f>VLOOKUP(U90,Data!$E$4:$F$8,2,FALSE)</f>
        <v>0</v>
      </c>
      <c r="Z90" s="129">
        <f>VLOOKUP(V90,Data!$H$4:$I$8,2,FALSE)</f>
        <v>0</v>
      </c>
      <c r="AA90" s="197">
        <f>VLOOKUP(W90,Data!$K$4:$L$7,2,FALSE)</f>
        <v>0</v>
      </c>
      <c r="AB90" s="133">
        <f t="shared" si="22"/>
        <v>0</v>
      </c>
      <c r="AC90" s="44"/>
      <c r="AD90" s="45"/>
      <c r="AE90" s="45"/>
      <c r="AF90" s="45"/>
      <c r="AG90" s="420">
        <f t="shared" si="20"/>
        <v>1</v>
      </c>
      <c r="AH90" s="459"/>
      <c r="AI90" s="459"/>
      <c r="AJ90" s="459"/>
      <c r="AK90" s="459"/>
      <c r="AL90" s="459"/>
      <c r="AM90" s="385"/>
    </row>
    <row r="91" spans="2:39" ht="45" customHeight="1" outlineLevel="2" x14ac:dyDescent="0.25">
      <c r="B91" s="384"/>
      <c r="C91" s="481"/>
      <c r="D91" s="408"/>
      <c r="E91" s="411"/>
      <c r="F91" s="413" t="s">
        <v>774</v>
      </c>
      <c r="G91" s="410" t="s">
        <v>783</v>
      </c>
      <c r="H91" s="49">
        <v>0</v>
      </c>
      <c r="I91" s="48"/>
      <c r="J91" s="48"/>
      <c r="K91" s="48"/>
      <c r="L91" s="48"/>
      <c r="M91" s="48"/>
      <c r="N91" s="48"/>
      <c r="O91" s="100"/>
      <c r="P91" s="101"/>
      <c r="Q91" s="101"/>
      <c r="R91" s="101"/>
      <c r="S91" s="102"/>
      <c r="T91" s="312" t="s">
        <v>60</v>
      </c>
      <c r="U91" s="313" t="s">
        <v>60</v>
      </c>
      <c r="V91" s="313" t="s">
        <v>60</v>
      </c>
      <c r="W91" s="314" t="s">
        <v>60</v>
      </c>
      <c r="X91" s="128">
        <f>VLOOKUP(T91,Data!$B$4:$C$9,2, FALSE)</f>
        <v>0</v>
      </c>
      <c r="Y91" s="129">
        <f>VLOOKUP(U91,Data!$E$4:$F$8,2,FALSE)</f>
        <v>0</v>
      </c>
      <c r="Z91" s="129">
        <f>VLOOKUP(V91,Data!$H$4:$I$8,2,FALSE)</f>
        <v>0</v>
      </c>
      <c r="AA91" s="197">
        <f>VLOOKUP(W91,Data!$K$4:$L$7,2,FALSE)</f>
        <v>0</v>
      </c>
      <c r="AB91" s="133">
        <f t="shared" si="22"/>
        <v>0</v>
      </c>
      <c r="AC91" s="44"/>
      <c r="AD91" s="45"/>
      <c r="AE91" s="45"/>
      <c r="AF91" s="45"/>
      <c r="AG91" s="420">
        <f t="shared" si="20"/>
        <v>1</v>
      </c>
      <c r="AH91" s="459"/>
      <c r="AI91" s="459"/>
      <c r="AJ91" s="459"/>
      <c r="AK91" s="459"/>
      <c r="AL91" s="459"/>
      <c r="AM91" s="385"/>
    </row>
    <row r="92" spans="2:39" ht="45" customHeight="1" outlineLevel="2" x14ac:dyDescent="0.25">
      <c r="B92" s="384"/>
      <c r="C92" s="481"/>
      <c r="D92" s="408"/>
      <c r="E92" s="411"/>
      <c r="F92" s="428" t="s">
        <v>778</v>
      </c>
      <c r="G92" s="429" t="s">
        <v>784</v>
      </c>
      <c r="H92" s="49">
        <v>0</v>
      </c>
      <c r="I92" s="48"/>
      <c r="J92" s="48"/>
      <c r="K92" s="48"/>
      <c r="L92" s="48"/>
      <c r="M92" s="48"/>
      <c r="N92" s="48"/>
      <c r="O92" s="100"/>
      <c r="P92" s="101"/>
      <c r="Q92" s="101"/>
      <c r="R92" s="101"/>
      <c r="S92" s="102"/>
      <c r="T92" s="312" t="s">
        <v>60</v>
      </c>
      <c r="U92" s="313" t="s">
        <v>60</v>
      </c>
      <c r="V92" s="313" t="s">
        <v>60</v>
      </c>
      <c r="W92" s="314" t="s">
        <v>60</v>
      </c>
      <c r="X92" s="128">
        <f>VLOOKUP(T92,Data!$B$4:$C$9,2, FALSE)</f>
        <v>0</v>
      </c>
      <c r="Y92" s="129">
        <f>VLOOKUP(U92,Data!$E$4:$F$8,2,FALSE)</f>
        <v>0</v>
      </c>
      <c r="Z92" s="129">
        <f>VLOOKUP(V92,Data!$H$4:$I$8,2,FALSE)</f>
        <v>0</v>
      </c>
      <c r="AA92" s="197">
        <f>VLOOKUP(W92,Data!$K$4:$L$7,2,FALSE)</f>
        <v>0</v>
      </c>
      <c r="AB92" s="133">
        <f t="shared" si="22"/>
        <v>0</v>
      </c>
      <c r="AC92" s="44"/>
      <c r="AD92" s="45"/>
      <c r="AE92" s="45"/>
      <c r="AF92" s="45"/>
      <c r="AG92" s="420">
        <f t="shared" si="20"/>
        <v>1</v>
      </c>
      <c r="AH92" s="459"/>
      <c r="AI92" s="459"/>
      <c r="AJ92" s="459"/>
      <c r="AK92" s="459"/>
      <c r="AL92" s="459"/>
      <c r="AM92" s="385"/>
    </row>
    <row r="93" spans="2:39" ht="60" customHeight="1" outlineLevel="1" x14ac:dyDescent="0.25">
      <c r="B93" s="384"/>
      <c r="C93" s="481"/>
      <c r="D93" s="480" t="s">
        <v>616</v>
      </c>
      <c r="E93" s="426" t="s">
        <v>617</v>
      </c>
      <c r="F93" s="483" t="s">
        <v>785</v>
      </c>
      <c r="G93" s="483"/>
      <c r="H93" s="151">
        <f>AVERAGE(H94:H97)</f>
        <v>0</v>
      </c>
      <c r="I93" s="137" t="str">
        <f>(IF(I94="","",I94&amp;CHAR(10))&amp;(IF(I95="","",I95&amp;CHAR(10))&amp;IF(I96="","",I96&amp;CHAR(10))&amp;IF(I97="","",I97&amp;CHAR(10))))</f>
        <v/>
      </c>
      <c r="J93" s="465"/>
      <c r="K93" s="466"/>
      <c r="L93" s="466"/>
      <c r="M93" s="466"/>
      <c r="N93" s="467"/>
      <c r="O93" s="176">
        <f>SUM(O94:O97)</f>
        <v>0</v>
      </c>
      <c r="P93" s="177">
        <f>SUM(P94:P97)</f>
        <v>0</v>
      </c>
      <c r="Q93" s="177">
        <f>SUM(Q94:Q97)</f>
        <v>0</v>
      </c>
      <c r="R93" s="177">
        <f>SUM(R94:R97)</f>
        <v>0</v>
      </c>
      <c r="S93" s="178">
        <f>SUM(S94:S97)</f>
        <v>0</v>
      </c>
      <c r="T93" s="462"/>
      <c r="U93" s="463"/>
      <c r="V93" s="463"/>
      <c r="W93" s="463"/>
      <c r="X93" s="463"/>
      <c r="Y93" s="463"/>
      <c r="Z93" s="463"/>
      <c r="AA93" s="464"/>
      <c r="AB93" s="182">
        <f>AVERAGE(AB94:AB97)</f>
        <v>0</v>
      </c>
      <c r="AC93" s="44"/>
      <c r="AD93" s="45"/>
      <c r="AE93" s="45"/>
      <c r="AF93" s="45"/>
      <c r="AG93" s="420">
        <f t="shared" si="20"/>
        <v>1</v>
      </c>
      <c r="AH93" s="137" t="str">
        <f>(IF(AH94="","",AH94&amp;CHAR(10))&amp;(IF(AH95="","",AH95&amp;CHAR(10))&amp;IF(AH96="","",AH96&amp;CHAR(10))&amp;IF(AH97="","",AH97&amp;CHAR(10))))</f>
        <v/>
      </c>
      <c r="AI93" s="137" t="str">
        <f>(IF(AI94="","",AI94&amp;CHAR(10))&amp;(IF(AI95="","",AI95&amp;CHAR(10))&amp;IF(AI96="","",AI96&amp;CHAR(10))&amp;IF(AI97="","",AI97&amp;CHAR(10))))</f>
        <v/>
      </c>
      <c r="AJ93" s="137" t="str">
        <f>(IF(AJ94="","",AJ94&amp;CHAR(10))&amp;(IF(AJ95="","",AJ95&amp;CHAR(10))&amp;IF(AJ96="","",AJ96&amp;CHAR(10))&amp;IF(AJ97="","",AJ97&amp;CHAR(10))))</f>
        <v/>
      </c>
      <c r="AK93" s="137" t="str">
        <f>(IF(AK94="","",AK94&amp;CHAR(10))&amp;(IF(AK95="","",AK95&amp;CHAR(10))&amp;IF(AK96="","",AK96&amp;CHAR(10))&amp;IF(AK97="","",AK97&amp;CHAR(10))))</f>
        <v/>
      </c>
      <c r="AL93" s="137" t="str">
        <f>(IF(AL94="","",AL94&amp;CHAR(10))&amp;(IF(AL95="","",AL95&amp;CHAR(10))&amp;IF(AL96="","",AL96&amp;CHAR(10))&amp;IF(AL97="","",AL97&amp;CHAR(10))))</f>
        <v/>
      </c>
      <c r="AM93" s="385"/>
    </row>
    <row r="94" spans="2:39" ht="45" customHeight="1" outlineLevel="2" x14ac:dyDescent="0.25">
      <c r="B94" s="384"/>
      <c r="C94" s="481"/>
      <c r="D94" s="408"/>
      <c r="E94" s="411"/>
      <c r="F94" s="414" t="s">
        <v>786</v>
      </c>
      <c r="G94" s="425" t="s">
        <v>790</v>
      </c>
      <c r="H94" s="49">
        <v>0</v>
      </c>
      <c r="I94" s="74"/>
      <c r="J94" s="74"/>
      <c r="K94" s="74"/>
      <c r="L94" s="74"/>
      <c r="M94" s="74"/>
      <c r="N94" s="74"/>
      <c r="O94" s="100"/>
      <c r="P94" s="101"/>
      <c r="Q94" s="101"/>
      <c r="R94" s="101"/>
      <c r="S94" s="102"/>
      <c r="T94" s="312" t="s">
        <v>60</v>
      </c>
      <c r="U94" s="313" t="s">
        <v>60</v>
      </c>
      <c r="V94" s="313" t="s">
        <v>60</v>
      </c>
      <c r="W94" s="314" t="s">
        <v>60</v>
      </c>
      <c r="X94" s="128">
        <f>VLOOKUP(T94,Data!$B$4:$C$9,2, FALSE)</f>
        <v>0</v>
      </c>
      <c r="Y94" s="129">
        <f>VLOOKUP(U94,Data!$E$4:$F$8,2,FALSE)</f>
        <v>0</v>
      </c>
      <c r="Z94" s="129">
        <f>VLOOKUP(V94,Data!$H$4:$I$8,2,FALSE)</f>
        <v>0</v>
      </c>
      <c r="AA94" s="197">
        <f>VLOOKUP(W94,Data!$K$4:$L$7,2,FALSE)</f>
        <v>0</v>
      </c>
      <c r="AB94" s="133">
        <f>SUM(X94:AA94)</f>
        <v>0</v>
      </c>
      <c r="AC94" s="44"/>
      <c r="AD94" s="45"/>
      <c r="AE94" s="45"/>
      <c r="AF94" s="45"/>
      <c r="AG94" s="420">
        <f t="shared" si="20"/>
        <v>1</v>
      </c>
      <c r="AH94" s="458"/>
      <c r="AI94" s="458"/>
      <c r="AJ94" s="458"/>
      <c r="AK94" s="458"/>
      <c r="AL94" s="458"/>
      <c r="AM94" s="385"/>
    </row>
    <row r="95" spans="2:39" ht="45" customHeight="1" outlineLevel="2" x14ac:dyDescent="0.25">
      <c r="B95" s="384"/>
      <c r="C95" s="481"/>
      <c r="D95" s="408"/>
      <c r="E95" s="411"/>
      <c r="F95" s="413" t="s">
        <v>787</v>
      </c>
      <c r="G95" s="410" t="s">
        <v>791</v>
      </c>
      <c r="H95" s="49">
        <v>0</v>
      </c>
      <c r="I95" s="304"/>
      <c r="J95" s="304"/>
      <c r="K95" s="304"/>
      <c r="L95" s="304"/>
      <c r="M95" s="304"/>
      <c r="N95" s="304"/>
      <c r="O95" s="103"/>
      <c r="P95" s="104"/>
      <c r="Q95" s="104"/>
      <c r="R95" s="104"/>
      <c r="S95" s="105"/>
      <c r="T95" s="312" t="s">
        <v>60</v>
      </c>
      <c r="U95" s="313" t="s">
        <v>60</v>
      </c>
      <c r="V95" s="313" t="s">
        <v>60</v>
      </c>
      <c r="W95" s="314" t="s">
        <v>60</v>
      </c>
      <c r="X95" s="128">
        <f>VLOOKUP(T95,Data!$B$4:$C$9,2, FALSE)</f>
        <v>0</v>
      </c>
      <c r="Y95" s="129">
        <f>VLOOKUP(U95,Data!$E$4:$F$8,2,FALSE)</f>
        <v>0</v>
      </c>
      <c r="Z95" s="129">
        <f>VLOOKUP(V95,Data!$H$4:$I$8,2,FALSE)</f>
        <v>0</v>
      </c>
      <c r="AA95" s="197">
        <f>VLOOKUP(W95,Data!$K$4:$L$7,2,FALSE)</f>
        <v>0</v>
      </c>
      <c r="AB95" s="133">
        <f t="shared" ref="AB95:AB96" si="23">SUM(X95:AA95)</f>
        <v>0</v>
      </c>
      <c r="AC95" s="44"/>
      <c r="AD95" s="45"/>
      <c r="AE95" s="45"/>
      <c r="AF95" s="45"/>
      <c r="AG95" s="420">
        <f t="shared" si="20"/>
        <v>1</v>
      </c>
      <c r="AH95" s="459"/>
      <c r="AI95" s="459"/>
      <c r="AJ95" s="459"/>
      <c r="AK95" s="459"/>
      <c r="AL95" s="459"/>
      <c r="AM95" s="385"/>
    </row>
    <row r="96" spans="2:39" ht="45" customHeight="1" outlineLevel="2" x14ac:dyDescent="0.25">
      <c r="B96" s="384"/>
      <c r="C96" s="481"/>
      <c r="D96" s="408"/>
      <c r="E96" s="411"/>
      <c r="F96" s="413" t="s">
        <v>788</v>
      </c>
      <c r="G96" s="410" t="s">
        <v>792</v>
      </c>
      <c r="H96" s="49">
        <v>0</v>
      </c>
      <c r="I96" s="304"/>
      <c r="J96" s="304"/>
      <c r="K96" s="304"/>
      <c r="L96" s="304"/>
      <c r="M96" s="304"/>
      <c r="N96" s="304"/>
      <c r="O96" s="103"/>
      <c r="P96" s="104"/>
      <c r="Q96" s="104"/>
      <c r="R96" s="104"/>
      <c r="S96" s="105"/>
      <c r="T96" s="312" t="s">
        <v>60</v>
      </c>
      <c r="U96" s="313" t="s">
        <v>60</v>
      </c>
      <c r="V96" s="313" t="s">
        <v>60</v>
      </c>
      <c r="W96" s="314" t="s">
        <v>60</v>
      </c>
      <c r="X96" s="128">
        <f>VLOOKUP(T96,Data!$B$4:$C$9,2, FALSE)</f>
        <v>0</v>
      </c>
      <c r="Y96" s="129">
        <f>VLOOKUP(U96,Data!$E$4:$F$8,2,FALSE)</f>
        <v>0</v>
      </c>
      <c r="Z96" s="129">
        <f>VLOOKUP(V96,Data!$H$4:$I$8,2,FALSE)</f>
        <v>0</v>
      </c>
      <c r="AA96" s="197">
        <f>VLOOKUP(W96,Data!$K$4:$L$7,2,FALSE)</f>
        <v>0</v>
      </c>
      <c r="AB96" s="133">
        <f t="shared" si="23"/>
        <v>0</v>
      </c>
      <c r="AC96" s="44"/>
      <c r="AD96" s="45"/>
      <c r="AE96" s="45"/>
      <c r="AF96" s="45"/>
      <c r="AG96" s="420">
        <f t="shared" si="20"/>
        <v>1</v>
      </c>
      <c r="AH96" s="459"/>
      <c r="AI96" s="459"/>
      <c r="AJ96" s="459"/>
      <c r="AK96" s="459"/>
      <c r="AL96" s="459"/>
      <c r="AM96" s="385"/>
    </row>
    <row r="97" spans="2:39" ht="45" customHeight="1" outlineLevel="2" thickBot="1" x14ac:dyDescent="0.3">
      <c r="B97" s="384"/>
      <c r="C97" s="481"/>
      <c r="D97" s="408"/>
      <c r="E97" s="411"/>
      <c r="F97" s="428" t="s">
        <v>789</v>
      </c>
      <c r="G97" s="429" t="s">
        <v>793</v>
      </c>
      <c r="H97" s="276">
        <v>0</v>
      </c>
      <c r="I97" s="304"/>
      <c r="J97" s="304"/>
      <c r="K97" s="304"/>
      <c r="L97" s="304"/>
      <c r="M97" s="304"/>
      <c r="N97" s="304"/>
      <c r="O97" s="103"/>
      <c r="P97" s="104"/>
      <c r="Q97" s="104"/>
      <c r="R97" s="104"/>
      <c r="S97" s="105"/>
      <c r="T97" s="312" t="s">
        <v>60</v>
      </c>
      <c r="U97" s="313" t="s">
        <v>60</v>
      </c>
      <c r="V97" s="313" t="s">
        <v>60</v>
      </c>
      <c r="W97" s="314" t="s">
        <v>60</v>
      </c>
      <c r="X97" s="492">
        <f>VLOOKUP(T97,Data!$B$4:$C$9,2, FALSE)</f>
        <v>0</v>
      </c>
      <c r="Y97" s="493">
        <f>VLOOKUP(U97,Data!$E$4:$F$8,2,FALSE)</f>
        <v>0</v>
      </c>
      <c r="Z97" s="493">
        <f>VLOOKUP(V97,Data!$H$4:$I$8,2,FALSE)</f>
        <v>0</v>
      </c>
      <c r="AA97" s="494">
        <f>VLOOKUP(W97,Data!$K$4:$L$7,2,FALSE)</f>
        <v>0</v>
      </c>
      <c r="AB97" s="273">
        <f>SUM(X97:AA97)</f>
        <v>0</v>
      </c>
      <c r="AC97" s="54"/>
      <c r="AD97" s="55"/>
      <c r="AE97" s="55"/>
      <c r="AF97" s="55"/>
      <c r="AG97" s="420">
        <f t="shared" si="20"/>
        <v>1</v>
      </c>
      <c r="AH97" s="460"/>
      <c r="AI97" s="460"/>
      <c r="AJ97" s="460"/>
      <c r="AK97" s="460"/>
      <c r="AL97" s="460"/>
      <c r="AM97" s="385"/>
    </row>
    <row r="98" spans="2:39" ht="16.5" customHeight="1" outlineLevel="1" thickBot="1" x14ac:dyDescent="0.3">
      <c r="B98" s="384"/>
      <c r="C98" s="502"/>
      <c r="D98" s="503"/>
      <c r="E98" s="503"/>
      <c r="F98" s="503"/>
      <c r="G98" s="503"/>
      <c r="H98" s="503"/>
      <c r="I98" s="503"/>
      <c r="J98" s="503"/>
      <c r="K98" s="503"/>
      <c r="L98" s="503"/>
      <c r="M98" s="503"/>
      <c r="N98" s="503"/>
      <c r="O98" s="503"/>
      <c r="P98" s="503"/>
      <c r="Q98" s="503"/>
      <c r="R98" s="503"/>
      <c r="S98" s="503"/>
      <c r="T98" s="503"/>
      <c r="U98" s="503"/>
      <c r="V98" s="503"/>
      <c r="W98" s="503"/>
      <c r="X98" s="503"/>
      <c r="Y98" s="503"/>
      <c r="Z98" s="503"/>
      <c r="AA98" s="503"/>
      <c r="AB98" s="503"/>
      <c r="AC98" s="503"/>
      <c r="AD98" s="503"/>
      <c r="AE98" s="503"/>
      <c r="AF98" s="503"/>
      <c r="AG98" s="503"/>
      <c r="AH98" s="503"/>
      <c r="AI98" s="503"/>
      <c r="AJ98" s="503"/>
      <c r="AK98" s="503"/>
      <c r="AL98" s="504"/>
      <c r="AM98" s="391"/>
    </row>
    <row r="99" spans="2:39" ht="90" customHeight="1" x14ac:dyDescent="0.25">
      <c r="B99" s="384"/>
      <c r="C99" s="485"/>
      <c r="D99" s="415" t="s">
        <v>593</v>
      </c>
      <c r="E99" s="416" t="s">
        <v>794</v>
      </c>
      <c r="F99" s="416"/>
      <c r="G99" s="507"/>
      <c r="H99" s="496">
        <v>0</v>
      </c>
      <c r="I99" s="137" t="str">
        <f>(IF(I100="","",I100&amp;CHAR(10))&amp;(IF(I106="","",I106&amp;CHAR(10))))</f>
        <v/>
      </c>
      <c r="J99" s="468"/>
      <c r="K99" s="469"/>
      <c r="L99" s="469"/>
      <c r="M99" s="469"/>
      <c r="N99" s="470"/>
      <c r="O99" s="176">
        <f>O100+O106</f>
        <v>0</v>
      </c>
      <c r="P99" s="177">
        <f>P100+P106</f>
        <v>0</v>
      </c>
      <c r="Q99" s="177">
        <f>Q100+Q106</f>
        <v>0</v>
      </c>
      <c r="R99" s="177">
        <f>R100+R106</f>
        <v>0</v>
      </c>
      <c r="S99" s="178">
        <f>S100+S106</f>
        <v>0</v>
      </c>
      <c r="T99" s="498"/>
      <c r="U99" s="499"/>
      <c r="V99" s="499"/>
      <c r="W99" s="499"/>
      <c r="X99" s="499"/>
      <c r="Y99" s="499"/>
      <c r="Z99" s="499"/>
      <c r="AA99" s="500"/>
      <c r="AB99" s="501">
        <f>AVERAGE(AB100,AB106)</f>
        <v>0</v>
      </c>
      <c r="AC99" s="365"/>
      <c r="AD99" s="366"/>
      <c r="AE99" s="366"/>
      <c r="AF99" s="366"/>
      <c r="AG99" s="434">
        <f t="shared" si="20"/>
        <v>1</v>
      </c>
      <c r="AH99" s="137" t="str">
        <f>(IF(AH100="","",AH100&amp;CHAR(10))&amp;(IF(AH106="","",AH106&amp;CHAR(10))))</f>
        <v/>
      </c>
      <c r="AI99" s="137" t="str">
        <f>(IF(AI100="","",AI100&amp;CHAR(10))&amp;(IF(AI106="","",AI106&amp;CHAR(10))))</f>
        <v/>
      </c>
      <c r="AJ99" s="137" t="str">
        <f>(IF(AJ100="","",AJ100&amp;CHAR(10))&amp;(IF(AJ106="","",AJ106&amp;CHAR(10))))</f>
        <v/>
      </c>
      <c r="AK99" s="137" t="str">
        <f>(IF(AK100="","",AK100&amp;CHAR(10))&amp;(IF(AK106="","",AK106&amp;CHAR(10))))</f>
        <v/>
      </c>
      <c r="AL99" s="137" t="str">
        <f>(IF(AL100="","",AL100&amp;CHAR(10))&amp;(IF(AL106="","",AL106&amp;CHAR(10))))</f>
        <v/>
      </c>
      <c r="AM99" s="385"/>
    </row>
    <row r="100" spans="2:39" ht="60" customHeight="1" outlineLevel="1" x14ac:dyDescent="0.25">
      <c r="B100" s="384"/>
      <c r="C100" s="486"/>
      <c r="D100" s="480" t="s">
        <v>618</v>
      </c>
      <c r="E100" s="426" t="s">
        <v>619</v>
      </c>
      <c r="F100" s="426"/>
      <c r="G100" s="487" t="s">
        <v>220</v>
      </c>
      <c r="H100" s="151">
        <f>AVERAGE(H101:H105)</f>
        <v>0</v>
      </c>
      <c r="I100" s="137" t="str">
        <f>(IF(I101="","",I101&amp;CHAR(10))&amp;(IF(I102="","",I102&amp;CHAR(10))&amp;IF(I103="","",I103&amp;CHAR(10))&amp;IF(I104="","",I104&amp;CHAR(10))&amp;IF(I105="","",I105&amp;CHAR(10))))</f>
        <v/>
      </c>
      <c r="J100" s="465"/>
      <c r="K100" s="466"/>
      <c r="L100" s="466"/>
      <c r="M100" s="466"/>
      <c r="N100" s="467"/>
      <c r="O100" s="176">
        <f>SUM(O101:O105)</f>
        <v>0</v>
      </c>
      <c r="P100" s="177">
        <f>SUM(P101:P105)</f>
        <v>0</v>
      </c>
      <c r="Q100" s="177">
        <f>SUM(Q101:Q105)</f>
        <v>0</v>
      </c>
      <c r="R100" s="177">
        <f>SUM(R101:R105)</f>
        <v>0</v>
      </c>
      <c r="S100" s="178">
        <f>SUM(S101:S105)</f>
        <v>0</v>
      </c>
      <c r="T100" s="462"/>
      <c r="U100" s="463"/>
      <c r="V100" s="463"/>
      <c r="W100" s="463"/>
      <c r="X100" s="463"/>
      <c r="Y100" s="463"/>
      <c r="Z100" s="463"/>
      <c r="AA100" s="464"/>
      <c r="AB100" s="182">
        <f>AVERAGE(AB101:AB105)</f>
        <v>0</v>
      </c>
      <c r="AC100" s="44"/>
      <c r="AD100" s="45"/>
      <c r="AE100" s="45"/>
      <c r="AF100" s="45"/>
      <c r="AG100" s="420">
        <f t="shared" si="20"/>
        <v>1</v>
      </c>
      <c r="AH100" s="137" t="str">
        <f>(IF(AH101="","",AH101&amp;CHAR(10))&amp;(IF(AH102="","",AH102&amp;CHAR(10))&amp;IF(AH103="","",AH103&amp;CHAR(10))&amp;IF(AH104="","",AH104&amp;CHAR(10))&amp;IF(AH105="","",AH105&amp;CHAR(10))))</f>
        <v/>
      </c>
      <c r="AI100" s="137" t="str">
        <f>(IF(AI101="","",AI101&amp;CHAR(10))&amp;(IF(AI102="","",AI102&amp;CHAR(10))&amp;IF(AI103="","",AI103&amp;CHAR(10))&amp;IF(AI104="","",AI104&amp;CHAR(10))&amp;IF(AI105="","",AI105&amp;CHAR(10))))</f>
        <v/>
      </c>
      <c r="AJ100" s="137" t="str">
        <f>(IF(AJ101="","",AJ101&amp;CHAR(10))&amp;(IF(AJ102="","",AJ102&amp;CHAR(10))&amp;IF(AJ103="","",AJ103&amp;CHAR(10))&amp;IF(AJ104="","",AJ104&amp;CHAR(10))&amp;IF(AJ105="","",AJ105&amp;CHAR(10))))</f>
        <v/>
      </c>
      <c r="AK100" s="137" t="str">
        <f>(IF(AK101="","",AK101&amp;CHAR(10))&amp;(IF(AK102="","",AK102&amp;CHAR(10))&amp;IF(AK103="","",AK103&amp;CHAR(10))&amp;IF(AK104="","",AK104&amp;CHAR(10))&amp;IF(AK105="","",AK105&amp;CHAR(10))))</f>
        <v/>
      </c>
      <c r="AL100" s="137" t="str">
        <f>(IF(AL101="","",AL101&amp;CHAR(10))&amp;(IF(AL102="","",AL102&amp;CHAR(10))&amp;IF(AL103="","",AL103&amp;CHAR(10))&amp;IF(AL104="","",AL104&amp;CHAR(10))&amp;IF(AL105="","",AL105&amp;CHAR(10))))</f>
        <v/>
      </c>
      <c r="AM100" s="385"/>
    </row>
    <row r="101" spans="2:39" ht="45" customHeight="1" outlineLevel="2" x14ac:dyDescent="0.25">
      <c r="B101" s="384"/>
      <c r="C101" s="485"/>
      <c r="D101" s="408"/>
      <c r="E101" s="411"/>
      <c r="F101" s="414" t="s">
        <v>795</v>
      </c>
      <c r="G101" s="425" t="s">
        <v>800</v>
      </c>
      <c r="H101" s="49">
        <v>0</v>
      </c>
      <c r="I101" s="48"/>
      <c r="J101" s="48"/>
      <c r="K101" s="48"/>
      <c r="L101" s="48"/>
      <c r="M101" s="48"/>
      <c r="N101" s="48"/>
      <c r="O101" s="100"/>
      <c r="P101" s="69"/>
      <c r="Q101" s="101"/>
      <c r="R101" s="101"/>
      <c r="S101" s="102"/>
      <c r="T101" s="312" t="s">
        <v>60</v>
      </c>
      <c r="U101" s="313" t="s">
        <v>60</v>
      </c>
      <c r="V101" s="313" t="s">
        <v>60</v>
      </c>
      <c r="W101" s="314" t="s">
        <v>60</v>
      </c>
      <c r="X101" s="128">
        <f>VLOOKUP(T101,Data!$B$4:$C$9,2, FALSE)</f>
        <v>0</v>
      </c>
      <c r="Y101" s="129">
        <f>VLOOKUP(U101,Data!$E$4:$F$8,2,FALSE)</f>
        <v>0</v>
      </c>
      <c r="Z101" s="129">
        <f>VLOOKUP(V101,Data!$H$4:$I$8,2,FALSE)</f>
        <v>0</v>
      </c>
      <c r="AA101" s="197">
        <f>VLOOKUP(W101,Data!$K$4:$L$7,2,FALSE)</f>
        <v>0</v>
      </c>
      <c r="AB101" s="133">
        <f t="shared" ref="AB101:AB105" si="24">SUM(X101:AA101)</f>
        <v>0</v>
      </c>
      <c r="AC101" s="44"/>
      <c r="AD101" s="45"/>
      <c r="AE101" s="45"/>
      <c r="AF101" s="45"/>
      <c r="AG101" s="420">
        <f t="shared" si="20"/>
        <v>1</v>
      </c>
      <c r="AH101" s="458"/>
      <c r="AI101" s="458"/>
      <c r="AJ101" s="458"/>
      <c r="AK101" s="458"/>
      <c r="AL101" s="458"/>
      <c r="AM101" s="385"/>
    </row>
    <row r="102" spans="2:39" ht="45" customHeight="1" outlineLevel="2" x14ac:dyDescent="0.25">
      <c r="B102" s="384"/>
      <c r="C102" s="485"/>
      <c r="D102" s="408"/>
      <c r="E102" s="411"/>
      <c r="F102" s="413" t="s">
        <v>796</v>
      </c>
      <c r="G102" s="410" t="s">
        <v>801</v>
      </c>
      <c r="H102" s="49">
        <v>0</v>
      </c>
      <c r="I102" s="48"/>
      <c r="J102" s="48"/>
      <c r="K102" s="48"/>
      <c r="L102" s="48"/>
      <c r="M102" s="48"/>
      <c r="N102" s="48"/>
      <c r="O102" s="100"/>
      <c r="P102" s="101"/>
      <c r="Q102" s="101"/>
      <c r="R102" s="101"/>
      <c r="S102" s="102"/>
      <c r="T102" s="312" t="s">
        <v>60</v>
      </c>
      <c r="U102" s="313" t="s">
        <v>60</v>
      </c>
      <c r="V102" s="313" t="s">
        <v>60</v>
      </c>
      <c r="W102" s="314" t="s">
        <v>60</v>
      </c>
      <c r="X102" s="128">
        <f>VLOOKUP(T102,Data!$B$4:$C$9,2, FALSE)</f>
        <v>0</v>
      </c>
      <c r="Y102" s="129">
        <f>VLOOKUP(U102,Data!$E$4:$F$8,2,FALSE)</f>
        <v>0</v>
      </c>
      <c r="Z102" s="129">
        <f>VLOOKUP(V102,Data!$H$4:$I$8,2,FALSE)</f>
        <v>0</v>
      </c>
      <c r="AA102" s="197">
        <f>VLOOKUP(W102,Data!$K$4:$L$7,2,FALSE)</f>
        <v>0</v>
      </c>
      <c r="AB102" s="133">
        <f t="shared" si="24"/>
        <v>0</v>
      </c>
      <c r="AC102" s="44"/>
      <c r="AD102" s="45"/>
      <c r="AE102" s="45"/>
      <c r="AF102" s="45"/>
      <c r="AG102" s="420">
        <f t="shared" si="20"/>
        <v>1</v>
      </c>
      <c r="AH102" s="459"/>
      <c r="AI102" s="459"/>
      <c r="AJ102" s="459"/>
      <c r="AK102" s="459"/>
      <c r="AL102" s="459"/>
      <c r="AM102" s="385"/>
    </row>
    <row r="103" spans="2:39" ht="45" customHeight="1" outlineLevel="2" x14ac:dyDescent="0.25">
      <c r="B103" s="384"/>
      <c r="C103" s="485"/>
      <c r="D103" s="408"/>
      <c r="E103" s="411"/>
      <c r="F103" s="413" t="s">
        <v>797</v>
      </c>
      <c r="G103" s="410" t="s">
        <v>802</v>
      </c>
      <c r="H103" s="49">
        <v>0</v>
      </c>
      <c r="I103" s="48"/>
      <c r="J103" s="48"/>
      <c r="K103" s="48"/>
      <c r="L103" s="48"/>
      <c r="M103" s="48"/>
      <c r="N103" s="48"/>
      <c r="O103" s="100"/>
      <c r="P103" s="101"/>
      <c r="Q103" s="101"/>
      <c r="R103" s="101"/>
      <c r="S103" s="102"/>
      <c r="T103" s="312" t="s">
        <v>60</v>
      </c>
      <c r="U103" s="313" t="s">
        <v>60</v>
      </c>
      <c r="V103" s="313" t="s">
        <v>60</v>
      </c>
      <c r="W103" s="314" t="s">
        <v>60</v>
      </c>
      <c r="X103" s="128">
        <f>VLOOKUP(T103,Data!$B$4:$C$9,2, FALSE)</f>
        <v>0</v>
      </c>
      <c r="Y103" s="129">
        <f>VLOOKUP(U103,Data!$E$4:$F$8,2,FALSE)</f>
        <v>0</v>
      </c>
      <c r="Z103" s="129">
        <f>VLOOKUP(V103,Data!$H$4:$I$8,2,FALSE)</f>
        <v>0</v>
      </c>
      <c r="AA103" s="197">
        <f>VLOOKUP(W103,Data!$K$4:$L$7,2,FALSE)</f>
        <v>0</v>
      </c>
      <c r="AB103" s="133">
        <f t="shared" si="24"/>
        <v>0</v>
      </c>
      <c r="AC103" s="44"/>
      <c r="AD103" s="45"/>
      <c r="AE103" s="45"/>
      <c r="AF103" s="45"/>
      <c r="AG103" s="420">
        <f t="shared" si="20"/>
        <v>1</v>
      </c>
      <c r="AH103" s="459"/>
      <c r="AI103" s="459"/>
      <c r="AJ103" s="459"/>
      <c r="AK103" s="459"/>
      <c r="AL103" s="459"/>
      <c r="AM103" s="385"/>
    </row>
    <row r="104" spans="2:39" ht="45" customHeight="1" outlineLevel="2" x14ac:dyDescent="0.25">
      <c r="B104" s="384"/>
      <c r="C104" s="485"/>
      <c r="D104" s="408"/>
      <c r="E104" s="411"/>
      <c r="F104" s="413" t="s">
        <v>798</v>
      </c>
      <c r="G104" s="410" t="s">
        <v>803</v>
      </c>
      <c r="H104" s="49">
        <v>0</v>
      </c>
      <c r="I104" s="48"/>
      <c r="J104" s="48"/>
      <c r="K104" s="48"/>
      <c r="L104" s="48"/>
      <c r="M104" s="48"/>
      <c r="N104" s="48"/>
      <c r="O104" s="100"/>
      <c r="P104" s="101"/>
      <c r="Q104" s="101"/>
      <c r="R104" s="101"/>
      <c r="S104" s="102"/>
      <c r="T104" s="312" t="s">
        <v>60</v>
      </c>
      <c r="U104" s="313" t="s">
        <v>60</v>
      </c>
      <c r="V104" s="313" t="s">
        <v>60</v>
      </c>
      <c r="W104" s="314" t="s">
        <v>60</v>
      </c>
      <c r="X104" s="128">
        <f>VLOOKUP(T104,Data!$B$4:$C$9,2, FALSE)</f>
        <v>0</v>
      </c>
      <c r="Y104" s="129">
        <f>VLOOKUP(U104,Data!$E$4:$F$8,2,FALSE)</f>
        <v>0</v>
      </c>
      <c r="Z104" s="129">
        <f>VLOOKUP(V104,Data!$H$4:$I$8,2,FALSE)</f>
        <v>0</v>
      </c>
      <c r="AA104" s="197">
        <f>VLOOKUP(W104,Data!$K$4:$L$7,2,FALSE)</f>
        <v>0</v>
      </c>
      <c r="AB104" s="133">
        <f t="shared" si="24"/>
        <v>0</v>
      </c>
      <c r="AC104" s="44"/>
      <c r="AD104" s="45"/>
      <c r="AE104" s="45"/>
      <c r="AF104" s="45"/>
      <c r="AG104" s="420">
        <f t="shared" si="20"/>
        <v>1</v>
      </c>
      <c r="AH104" s="459"/>
      <c r="AI104" s="459"/>
      <c r="AJ104" s="459"/>
      <c r="AK104" s="459"/>
      <c r="AL104" s="459"/>
      <c r="AM104" s="385"/>
    </row>
    <row r="105" spans="2:39" ht="45" customHeight="1" outlineLevel="2" x14ac:dyDescent="0.25">
      <c r="B105" s="384"/>
      <c r="C105" s="485"/>
      <c r="D105" s="408"/>
      <c r="E105" s="411"/>
      <c r="F105" s="428" t="s">
        <v>799</v>
      </c>
      <c r="G105" s="429" t="s">
        <v>804</v>
      </c>
      <c r="H105" s="49">
        <v>0</v>
      </c>
      <c r="I105" s="67"/>
      <c r="J105" s="67"/>
      <c r="K105" s="67"/>
      <c r="L105" s="67"/>
      <c r="M105" s="67"/>
      <c r="N105" s="67"/>
      <c r="O105" s="109"/>
      <c r="P105" s="110"/>
      <c r="Q105" s="110"/>
      <c r="R105" s="110"/>
      <c r="S105" s="111"/>
      <c r="T105" s="312" t="s">
        <v>60</v>
      </c>
      <c r="U105" s="313" t="s">
        <v>60</v>
      </c>
      <c r="V105" s="313" t="s">
        <v>60</v>
      </c>
      <c r="W105" s="314" t="s">
        <v>60</v>
      </c>
      <c r="X105" s="128">
        <f>VLOOKUP(T105,Data!$B$4:$C$9,2, FALSE)</f>
        <v>0</v>
      </c>
      <c r="Y105" s="129">
        <f>VLOOKUP(U105,Data!$E$4:$F$8,2,FALSE)</f>
        <v>0</v>
      </c>
      <c r="Z105" s="129">
        <f>VLOOKUP(V105,Data!$H$4:$I$8,2,FALSE)</f>
        <v>0</v>
      </c>
      <c r="AA105" s="197">
        <f>VLOOKUP(W105,Data!$K$4:$L$7,2,FALSE)</f>
        <v>0</v>
      </c>
      <c r="AB105" s="134">
        <f t="shared" si="24"/>
        <v>0</v>
      </c>
      <c r="AC105" s="44"/>
      <c r="AD105" s="45"/>
      <c r="AE105" s="45"/>
      <c r="AF105" s="45"/>
      <c r="AG105" s="420">
        <f t="shared" si="20"/>
        <v>1</v>
      </c>
      <c r="AH105" s="459"/>
      <c r="AI105" s="459"/>
      <c r="AJ105" s="459"/>
      <c r="AK105" s="459"/>
      <c r="AL105" s="459"/>
      <c r="AM105" s="385"/>
    </row>
    <row r="106" spans="2:39" ht="60" customHeight="1" outlineLevel="1" x14ac:dyDescent="0.25">
      <c r="B106" s="384"/>
      <c r="C106" s="485"/>
      <c r="D106" s="480" t="s">
        <v>620</v>
      </c>
      <c r="E106" s="426" t="s">
        <v>621</v>
      </c>
      <c r="F106" s="483" t="s">
        <v>805</v>
      </c>
      <c r="G106" s="483"/>
      <c r="H106" s="151">
        <f>AVERAGE(H107:H112)</f>
        <v>0</v>
      </c>
      <c r="I106" s="137" t="str">
        <f>(IF(I107="","",I107&amp;CHAR(10))&amp;(IF(I108="","",I108&amp;CHAR(10))&amp;IF(I109="","",I109&amp;CHAR(10))&amp;IF(I110="","",I110&amp;CHAR(10))&amp;IF(I111="","",I111&amp;CHAR(10))&amp;IF(I112="","",I112&amp;CHAR(10))))</f>
        <v/>
      </c>
      <c r="J106" s="465"/>
      <c r="K106" s="466"/>
      <c r="L106" s="466"/>
      <c r="M106" s="466"/>
      <c r="N106" s="467"/>
      <c r="O106" s="176">
        <f>SUM(O107:O112)</f>
        <v>0</v>
      </c>
      <c r="P106" s="177">
        <f>SUM(P107:P112)</f>
        <v>0</v>
      </c>
      <c r="Q106" s="177">
        <f>SUM(Q107:Q112)</f>
        <v>0</v>
      </c>
      <c r="R106" s="177">
        <f>SUM(R107:R112)</f>
        <v>0</v>
      </c>
      <c r="S106" s="178">
        <f>SUM(S107:S112)</f>
        <v>0</v>
      </c>
      <c r="T106" s="462"/>
      <c r="U106" s="463"/>
      <c r="V106" s="463"/>
      <c r="W106" s="463"/>
      <c r="X106" s="463"/>
      <c r="Y106" s="463"/>
      <c r="Z106" s="463"/>
      <c r="AA106" s="464"/>
      <c r="AB106" s="182">
        <f>AVERAGE(AB107:AB112)</f>
        <v>0</v>
      </c>
      <c r="AC106" s="44"/>
      <c r="AD106" s="45"/>
      <c r="AE106" s="45"/>
      <c r="AF106" s="45"/>
      <c r="AG106" s="420">
        <f t="shared" si="20"/>
        <v>1</v>
      </c>
      <c r="AH106" s="137" t="str">
        <f>(IF(AH107="","",AH107&amp;CHAR(10))&amp;(IF(AH108="","",AH108&amp;CHAR(10))&amp;IF(AH109="","",AH109&amp;CHAR(10))&amp;IF(AH110="","",AH110&amp;CHAR(10))&amp;IF(AH111="","",AH111&amp;CHAR(10))&amp;IF(AH112="","",AH112&amp;CHAR(10))))</f>
        <v/>
      </c>
      <c r="AI106" s="137" t="str">
        <f>(IF(AI107="","",AI107&amp;CHAR(10))&amp;(IF(AI108="","",AI108&amp;CHAR(10))&amp;IF(AI109="","",AI109&amp;CHAR(10))&amp;IF(AI110="","",AI110&amp;CHAR(10))&amp;IF(AI111="","",AI111&amp;CHAR(10))&amp;IF(AI112="","",AI112&amp;CHAR(10))))</f>
        <v/>
      </c>
      <c r="AJ106" s="137" t="str">
        <f>(IF(AJ107="","",AJ107&amp;CHAR(10))&amp;(IF(AJ108="","",AJ108&amp;CHAR(10))&amp;IF(AJ109="","",AJ109&amp;CHAR(10))&amp;IF(AJ110="","",AJ110&amp;CHAR(10))&amp;IF(AJ111="","",AJ111&amp;CHAR(10))&amp;IF(AJ112="","",AJ112&amp;CHAR(10))))</f>
        <v/>
      </c>
      <c r="AK106" s="137" t="str">
        <f>(IF(AK107="","",AK107&amp;CHAR(10))&amp;(IF(AK108="","",AK108&amp;CHAR(10))&amp;IF(AK109="","",AK109&amp;CHAR(10))&amp;IF(AK110="","",AK110&amp;CHAR(10))&amp;IF(AK111="","",AK111&amp;CHAR(10))&amp;IF(AK112="","",AK112&amp;CHAR(10))))</f>
        <v/>
      </c>
      <c r="AL106" s="137" t="str">
        <f>(IF(AL107="","",AL107&amp;CHAR(10))&amp;(IF(AL108="","",AL108&amp;CHAR(10))&amp;IF(AL109="","",AL109&amp;CHAR(10))&amp;IF(AL110="","",AL110&amp;CHAR(10))&amp;IF(AL111="","",AL111&amp;CHAR(10))&amp;IF(AL112="","",AL112&amp;CHAR(10))))</f>
        <v/>
      </c>
      <c r="AM106" s="385"/>
    </row>
    <row r="107" spans="2:39" ht="45" customHeight="1" outlineLevel="2" x14ac:dyDescent="0.25">
      <c r="B107" s="384"/>
      <c r="C107" s="485"/>
      <c r="D107" s="408"/>
      <c r="E107" s="411"/>
      <c r="F107" s="414" t="s">
        <v>806</v>
      </c>
      <c r="G107" s="425" t="s">
        <v>810</v>
      </c>
      <c r="H107" s="49">
        <v>0</v>
      </c>
      <c r="I107" s="48"/>
      <c r="J107" s="48"/>
      <c r="K107" s="48"/>
      <c r="L107" s="48"/>
      <c r="M107" s="48"/>
      <c r="N107" s="48"/>
      <c r="O107" s="100"/>
      <c r="P107" s="101"/>
      <c r="Q107" s="101"/>
      <c r="R107" s="101"/>
      <c r="S107" s="102"/>
      <c r="T107" s="312" t="s">
        <v>60</v>
      </c>
      <c r="U107" s="313" t="s">
        <v>60</v>
      </c>
      <c r="V107" s="313" t="s">
        <v>60</v>
      </c>
      <c r="W107" s="314" t="s">
        <v>60</v>
      </c>
      <c r="X107" s="128">
        <f>VLOOKUP(T107,Data!$B$4:$C$9,2, FALSE)</f>
        <v>0</v>
      </c>
      <c r="Y107" s="129">
        <f>VLOOKUP(U107,Data!$E$4:$F$8,2,FALSE)</f>
        <v>0</v>
      </c>
      <c r="Z107" s="129">
        <f>VLOOKUP(V107,Data!$H$4:$I$8,2,FALSE)</f>
        <v>0</v>
      </c>
      <c r="AA107" s="197">
        <f>VLOOKUP(W107,Data!$K$4:$L$7,2,FALSE)</f>
        <v>0</v>
      </c>
      <c r="AB107" s="133">
        <f>SUM(X107:AA107)</f>
        <v>0</v>
      </c>
      <c r="AC107" s="44"/>
      <c r="AD107" s="45"/>
      <c r="AE107" s="45"/>
      <c r="AF107" s="45"/>
      <c r="AG107" s="420">
        <f t="shared" si="20"/>
        <v>1</v>
      </c>
      <c r="AH107" s="458"/>
      <c r="AI107" s="458"/>
      <c r="AJ107" s="458"/>
      <c r="AK107" s="458"/>
      <c r="AL107" s="458"/>
      <c r="AM107" s="385"/>
    </row>
    <row r="108" spans="2:39" ht="45" customHeight="1" outlineLevel="2" x14ac:dyDescent="0.25">
      <c r="B108" s="384"/>
      <c r="C108" s="485"/>
      <c r="D108" s="408"/>
      <c r="E108" s="411"/>
      <c r="F108" s="413" t="s">
        <v>807</v>
      </c>
      <c r="G108" s="410" t="s">
        <v>811</v>
      </c>
      <c r="H108" s="49">
        <v>0</v>
      </c>
      <c r="I108" s="48"/>
      <c r="J108" s="48"/>
      <c r="K108" s="48"/>
      <c r="L108" s="48"/>
      <c r="M108" s="48"/>
      <c r="N108" s="48"/>
      <c r="O108" s="100"/>
      <c r="P108" s="101"/>
      <c r="Q108" s="101"/>
      <c r="R108" s="101"/>
      <c r="S108" s="102"/>
      <c r="T108" s="312" t="s">
        <v>60</v>
      </c>
      <c r="U108" s="313" t="s">
        <v>60</v>
      </c>
      <c r="V108" s="313" t="s">
        <v>60</v>
      </c>
      <c r="W108" s="314" t="s">
        <v>60</v>
      </c>
      <c r="X108" s="128">
        <f>VLOOKUP(T108,Data!$B$4:$C$9,2, FALSE)</f>
        <v>0</v>
      </c>
      <c r="Y108" s="129">
        <f>VLOOKUP(U108,Data!$E$4:$F$8,2,FALSE)</f>
        <v>0</v>
      </c>
      <c r="Z108" s="129">
        <f>VLOOKUP(V108,Data!$H$4:$I$8,2,FALSE)</f>
        <v>0</v>
      </c>
      <c r="AA108" s="197">
        <f>VLOOKUP(W108,Data!$K$4:$L$7,2,FALSE)</f>
        <v>0</v>
      </c>
      <c r="AB108" s="133">
        <f>SUM(X108:AA108)</f>
        <v>0</v>
      </c>
      <c r="AC108" s="44"/>
      <c r="AD108" s="45"/>
      <c r="AE108" s="45"/>
      <c r="AF108" s="45"/>
      <c r="AG108" s="420">
        <f t="shared" si="20"/>
        <v>1</v>
      </c>
      <c r="AH108" s="459"/>
      <c r="AI108" s="459"/>
      <c r="AJ108" s="459"/>
      <c r="AK108" s="459"/>
      <c r="AL108" s="459"/>
      <c r="AM108" s="385"/>
    </row>
    <row r="109" spans="2:39" ht="45" customHeight="1" outlineLevel="2" x14ac:dyDescent="0.25">
      <c r="B109" s="384"/>
      <c r="C109" s="485"/>
      <c r="D109" s="408"/>
      <c r="E109" s="411"/>
      <c r="F109" s="413" t="s">
        <v>808</v>
      </c>
      <c r="G109" s="410" t="s">
        <v>812</v>
      </c>
      <c r="H109" s="49">
        <v>0</v>
      </c>
      <c r="I109" s="48"/>
      <c r="J109" s="48"/>
      <c r="K109" s="48"/>
      <c r="L109" s="48"/>
      <c r="M109" s="48"/>
      <c r="N109" s="48"/>
      <c r="O109" s="100"/>
      <c r="P109" s="101"/>
      <c r="Q109" s="101"/>
      <c r="R109" s="101"/>
      <c r="S109" s="102"/>
      <c r="T109" s="312" t="s">
        <v>60</v>
      </c>
      <c r="U109" s="313" t="s">
        <v>60</v>
      </c>
      <c r="V109" s="313" t="s">
        <v>60</v>
      </c>
      <c r="W109" s="314" t="s">
        <v>60</v>
      </c>
      <c r="X109" s="128">
        <f>VLOOKUP(T109,Data!$B$4:$C$9,2, FALSE)</f>
        <v>0</v>
      </c>
      <c r="Y109" s="129">
        <f>VLOOKUP(U109,Data!$E$4:$F$8,2,FALSE)</f>
        <v>0</v>
      </c>
      <c r="Z109" s="129">
        <f>VLOOKUP(V109,Data!$H$4:$I$8,2,FALSE)</f>
        <v>0</v>
      </c>
      <c r="AA109" s="197">
        <f>VLOOKUP(W109,Data!$K$4:$L$7,2,FALSE)</f>
        <v>0</v>
      </c>
      <c r="AB109" s="133">
        <f>SUM(X109:AA109)</f>
        <v>0</v>
      </c>
      <c r="AC109" s="44"/>
      <c r="AD109" s="45"/>
      <c r="AE109" s="45"/>
      <c r="AF109" s="45"/>
      <c r="AG109" s="420">
        <f t="shared" si="20"/>
        <v>1</v>
      </c>
      <c r="AH109" s="459"/>
      <c r="AI109" s="459"/>
      <c r="AJ109" s="459"/>
      <c r="AK109" s="459"/>
      <c r="AL109" s="459"/>
      <c r="AM109" s="385"/>
    </row>
    <row r="110" spans="2:39" ht="45" customHeight="1" outlineLevel="2" x14ac:dyDescent="0.25">
      <c r="B110" s="384"/>
      <c r="C110" s="485"/>
      <c r="D110" s="408"/>
      <c r="E110" s="411"/>
      <c r="F110" s="413" t="s">
        <v>809</v>
      </c>
      <c r="G110" s="410" t="s">
        <v>813</v>
      </c>
      <c r="H110" s="49">
        <v>0</v>
      </c>
      <c r="I110" s="48"/>
      <c r="J110" s="48"/>
      <c r="K110" s="48"/>
      <c r="L110" s="48"/>
      <c r="M110" s="48"/>
      <c r="N110" s="48"/>
      <c r="O110" s="100"/>
      <c r="P110" s="101"/>
      <c r="Q110" s="101"/>
      <c r="R110" s="101"/>
      <c r="S110" s="102"/>
      <c r="T110" s="312" t="s">
        <v>60</v>
      </c>
      <c r="U110" s="313" t="s">
        <v>60</v>
      </c>
      <c r="V110" s="313" t="s">
        <v>60</v>
      </c>
      <c r="W110" s="314" t="s">
        <v>60</v>
      </c>
      <c r="X110" s="128">
        <f>VLOOKUP(T110,Data!$B$4:$C$9,2, FALSE)</f>
        <v>0</v>
      </c>
      <c r="Y110" s="129">
        <f>VLOOKUP(U110,Data!$E$4:$F$8,2,FALSE)</f>
        <v>0</v>
      </c>
      <c r="Z110" s="129">
        <f>VLOOKUP(V110,Data!$H$4:$I$8,2,FALSE)</f>
        <v>0</v>
      </c>
      <c r="AA110" s="197">
        <f>VLOOKUP(W110,Data!$K$4:$L$7,2,FALSE)</f>
        <v>0</v>
      </c>
      <c r="AB110" s="133">
        <f t="shared" ref="AB110:AB111" si="25">SUM(X110:AA110)</f>
        <v>0</v>
      </c>
      <c r="AC110" s="44"/>
      <c r="AD110" s="45"/>
      <c r="AE110" s="45"/>
      <c r="AF110" s="45"/>
      <c r="AG110" s="420">
        <f t="shared" si="20"/>
        <v>1</v>
      </c>
      <c r="AH110" s="459"/>
      <c r="AI110" s="459"/>
      <c r="AJ110" s="459"/>
      <c r="AK110" s="459"/>
      <c r="AL110" s="459"/>
      <c r="AM110" s="385"/>
    </row>
    <row r="111" spans="2:39" ht="45" customHeight="1" outlineLevel="2" x14ac:dyDescent="0.25">
      <c r="B111" s="384"/>
      <c r="C111" s="485"/>
      <c r="D111" s="408"/>
      <c r="E111" s="411"/>
      <c r="F111" s="413" t="s">
        <v>814</v>
      </c>
      <c r="G111" s="410" t="s">
        <v>816</v>
      </c>
      <c r="H111" s="49">
        <v>0</v>
      </c>
      <c r="I111" s="48"/>
      <c r="J111" s="48"/>
      <c r="K111" s="48"/>
      <c r="L111" s="48"/>
      <c r="M111" s="48"/>
      <c r="N111" s="48"/>
      <c r="O111" s="100"/>
      <c r="P111" s="101"/>
      <c r="Q111" s="101"/>
      <c r="R111" s="101"/>
      <c r="S111" s="102"/>
      <c r="T111" s="312" t="s">
        <v>60</v>
      </c>
      <c r="U111" s="313" t="s">
        <v>60</v>
      </c>
      <c r="V111" s="313" t="s">
        <v>60</v>
      </c>
      <c r="W111" s="314" t="s">
        <v>60</v>
      </c>
      <c r="X111" s="128">
        <f>VLOOKUP(T111,Data!$B$4:$C$9,2, FALSE)</f>
        <v>0</v>
      </c>
      <c r="Y111" s="129">
        <f>VLOOKUP(U111,Data!$E$4:$F$8,2,FALSE)</f>
        <v>0</v>
      </c>
      <c r="Z111" s="129">
        <f>VLOOKUP(V111,Data!$H$4:$I$8,2,FALSE)</f>
        <v>0</v>
      </c>
      <c r="AA111" s="197">
        <f>VLOOKUP(W111,Data!$K$4:$L$7,2,FALSE)</f>
        <v>0</v>
      </c>
      <c r="AB111" s="133">
        <f t="shared" si="25"/>
        <v>0</v>
      </c>
      <c r="AC111" s="44"/>
      <c r="AD111" s="45"/>
      <c r="AE111" s="45"/>
      <c r="AF111" s="45"/>
      <c r="AG111" s="420">
        <f t="shared" si="20"/>
        <v>1</v>
      </c>
      <c r="AH111" s="459"/>
      <c r="AI111" s="459"/>
      <c r="AJ111" s="459"/>
      <c r="AK111" s="459"/>
      <c r="AL111" s="459"/>
      <c r="AM111" s="385"/>
    </row>
    <row r="112" spans="2:39" ht="45" customHeight="1" outlineLevel="2" thickBot="1" x14ac:dyDescent="0.3">
      <c r="B112" s="384"/>
      <c r="C112" s="485"/>
      <c r="D112" s="408"/>
      <c r="E112" s="411"/>
      <c r="F112" s="428" t="s">
        <v>815</v>
      </c>
      <c r="G112" s="429" t="s">
        <v>817</v>
      </c>
      <c r="H112" s="276">
        <v>0</v>
      </c>
      <c r="I112" s="31"/>
      <c r="J112" s="31"/>
      <c r="K112" s="31"/>
      <c r="L112" s="31"/>
      <c r="M112" s="31"/>
      <c r="N112" s="31"/>
      <c r="O112" s="103"/>
      <c r="P112" s="104"/>
      <c r="Q112" s="104"/>
      <c r="R112" s="104"/>
      <c r="S112" s="105"/>
      <c r="T112" s="312" t="s">
        <v>60</v>
      </c>
      <c r="U112" s="313" t="s">
        <v>60</v>
      </c>
      <c r="V112" s="313" t="s">
        <v>60</v>
      </c>
      <c r="W112" s="314" t="s">
        <v>60</v>
      </c>
      <c r="X112" s="492">
        <f>VLOOKUP(T112,Data!$B$4:$C$9,2, FALSE)</f>
        <v>0</v>
      </c>
      <c r="Y112" s="493">
        <f>VLOOKUP(U112,Data!$E$4:$F$8,2,FALSE)</f>
        <v>0</v>
      </c>
      <c r="Z112" s="493">
        <f>VLOOKUP(V112,Data!$H$4:$I$8,2,FALSE)</f>
        <v>0</v>
      </c>
      <c r="AA112" s="494">
        <f>VLOOKUP(W112,Data!$K$4:$L$7,2,FALSE)</f>
        <v>0</v>
      </c>
      <c r="AB112" s="273">
        <f>SUM(X112:AA112)</f>
        <v>0</v>
      </c>
      <c r="AC112" s="54"/>
      <c r="AD112" s="55"/>
      <c r="AE112" s="55"/>
      <c r="AF112" s="55"/>
      <c r="AG112" s="420">
        <f t="shared" si="20"/>
        <v>1</v>
      </c>
      <c r="AH112" s="460"/>
      <c r="AI112" s="460"/>
      <c r="AJ112" s="460"/>
      <c r="AK112" s="460"/>
      <c r="AL112" s="460"/>
      <c r="AM112" s="385"/>
    </row>
    <row r="113" spans="2:39" ht="18" customHeight="1" outlineLevel="1" thickBot="1" x14ac:dyDescent="0.3">
      <c r="B113" s="384"/>
      <c r="C113" s="502"/>
      <c r="D113" s="503"/>
      <c r="E113" s="503"/>
      <c r="F113" s="503"/>
      <c r="G113" s="503"/>
      <c r="H113" s="503"/>
      <c r="I113" s="503"/>
      <c r="J113" s="503"/>
      <c r="K113" s="503"/>
      <c r="L113" s="503"/>
      <c r="M113" s="503"/>
      <c r="N113" s="503"/>
      <c r="O113" s="503"/>
      <c r="P113" s="503"/>
      <c r="Q113" s="503"/>
      <c r="R113" s="503"/>
      <c r="S113" s="503"/>
      <c r="T113" s="503"/>
      <c r="U113" s="503"/>
      <c r="V113" s="503"/>
      <c r="W113" s="503"/>
      <c r="X113" s="503"/>
      <c r="Y113" s="503"/>
      <c r="Z113" s="503"/>
      <c r="AA113" s="503"/>
      <c r="AB113" s="503"/>
      <c r="AC113" s="503"/>
      <c r="AD113" s="503"/>
      <c r="AE113" s="503"/>
      <c r="AF113" s="503"/>
      <c r="AG113" s="503"/>
      <c r="AH113" s="503"/>
      <c r="AI113" s="503"/>
      <c r="AJ113" s="503"/>
      <c r="AK113" s="503"/>
      <c r="AL113" s="504"/>
      <c r="AM113" s="391"/>
    </row>
    <row r="114" spans="2:39" ht="90" customHeight="1" x14ac:dyDescent="0.25">
      <c r="B114" s="384"/>
      <c r="C114" s="489"/>
      <c r="D114" s="488" t="s">
        <v>594</v>
      </c>
      <c r="E114" s="417" t="s">
        <v>818</v>
      </c>
      <c r="F114" s="417"/>
      <c r="G114" s="506"/>
      <c r="H114" s="496">
        <v>0</v>
      </c>
      <c r="I114" s="497" t="str">
        <f>(IF(I115="","",I115&amp;CHAR(10))&amp;(IF(I126="","",I126&amp;CHAR(10))&amp;(IF(I121="","",I121&amp;CHAR(10))&amp;(IF(I129="","",I129&amp;CHAR(10))))))</f>
        <v/>
      </c>
      <c r="J114" s="468"/>
      <c r="K114" s="469"/>
      <c r="L114" s="469"/>
      <c r="M114" s="469"/>
      <c r="N114" s="470"/>
      <c r="O114" s="176">
        <f>O115+O126+O121+O129</f>
        <v>0</v>
      </c>
      <c r="P114" s="177">
        <f>P115+P126+P121+P129</f>
        <v>0</v>
      </c>
      <c r="Q114" s="177">
        <f>Q115+Q126+Q121+Q129</f>
        <v>0</v>
      </c>
      <c r="R114" s="177">
        <f>R115+R126+R121+R129</f>
        <v>0</v>
      </c>
      <c r="S114" s="178">
        <f>S115+S126+S121+S129</f>
        <v>0</v>
      </c>
      <c r="T114" s="498"/>
      <c r="U114" s="499"/>
      <c r="V114" s="499"/>
      <c r="W114" s="499"/>
      <c r="X114" s="499"/>
      <c r="Y114" s="499"/>
      <c r="Z114" s="499"/>
      <c r="AA114" s="500"/>
      <c r="AB114" s="501">
        <f>AVERAGE(AB115,AB126,AB121,AB129)</f>
        <v>0</v>
      </c>
      <c r="AC114" s="365"/>
      <c r="AD114" s="366"/>
      <c r="AE114" s="366"/>
      <c r="AF114" s="366"/>
      <c r="AG114" s="434">
        <f t="shared" si="20"/>
        <v>1</v>
      </c>
      <c r="AH114" s="497" t="str">
        <f>(IF(AH115="","",AH115&amp;CHAR(10))&amp;(IF(AH126="","",AH126&amp;CHAR(10))&amp;(IF(AH121="","",AH121&amp;CHAR(10))&amp;(IF(AH129="","",AH129&amp;CHAR(10))))))</f>
        <v/>
      </c>
      <c r="AI114" s="497" t="str">
        <f>(IF(AI115="","",AI115&amp;CHAR(10))&amp;(IF(AI126="","",AI126&amp;CHAR(10))&amp;(IF(AI121="","",AI121&amp;CHAR(10))&amp;(IF(AI129="","",AI129&amp;CHAR(10))))))</f>
        <v/>
      </c>
      <c r="AJ114" s="497" t="str">
        <f>(IF(AJ115="","",AJ115&amp;CHAR(10))&amp;(IF(AJ126="","",AJ126&amp;CHAR(10))&amp;(IF(AJ121="","",AJ121&amp;CHAR(10))&amp;(IF(AJ129="","",AJ129&amp;CHAR(10))))))</f>
        <v/>
      </c>
      <c r="AK114" s="497" t="str">
        <f>(IF(AK115="","",AK115&amp;CHAR(10))&amp;(IF(AK126="","",AK126&amp;CHAR(10))&amp;(IF(AK121="","",AK121&amp;CHAR(10))&amp;(IF(AK129="","",AK129&amp;CHAR(10))))))</f>
        <v/>
      </c>
      <c r="AL114" s="497" t="str">
        <f>(IF(AL115="","",AL115&amp;CHAR(10))&amp;(IF(AL126="","",AL126&amp;CHAR(10))&amp;(IF(AL121="","",AL121&amp;CHAR(10))&amp;(IF(AL129="","",AL129&amp;CHAR(10))))))</f>
        <v/>
      </c>
      <c r="AM114" s="385"/>
    </row>
    <row r="115" spans="2:39" ht="60" customHeight="1" outlineLevel="1" x14ac:dyDescent="0.25">
      <c r="B115" s="384"/>
      <c r="C115" s="489"/>
      <c r="D115" s="480" t="s">
        <v>622</v>
      </c>
      <c r="E115" s="426" t="s">
        <v>623</v>
      </c>
      <c r="F115" s="483" t="s">
        <v>819</v>
      </c>
      <c r="G115" s="483"/>
      <c r="H115" s="151">
        <f>AVERAGE(H116)</f>
        <v>0</v>
      </c>
      <c r="I115" s="137" t="str">
        <f>(IF(I116="","",I116&amp;CHAR(10))&amp;(IF(I117="","",I117&amp;CHAR(10))&amp;IF(I118="","",I118&amp;CHAR(10))&amp;IF(I119="","",I119&amp;CHAR(10))&amp;IF(I120="","",I120&amp;CHAR(10))))</f>
        <v/>
      </c>
      <c r="J115" s="465"/>
      <c r="K115" s="466"/>
      <c r="L115" s="466"/>
      <c r="M115" s="466"/>
      <c r="N115" s="467"/>
      <c r="O115" s="176">
        <f>SUM(O116:O120)</f>
        <v>0</v>
      </c>
      <c r="P115" s="177">
        <f>SUM(P116:P120)</f>
        <v>0</v>
      </c>
      <c r="Q115" s="177">
        <f>SUM(Q116:Q120)</f>
        <v>0</v>
      </c>
      <c r="R115" s="177">
        <f>SUM(R116:R120)</f>
        <v>0</v>
      </c>
      <c r="S115" s="178">
        <f>SUM(S116:S120)</f>
        <v>0</v>
      </c>
      <c r="T115" s="462"/>
      <c r="U115" s="463"/>
      <c r="V115" s="463"/>
      <c r="W115" s="463"/>
      <c r="X115" s="463"/>
      <c r="Y115" s="463"/>
      <c r="Z115" s="463"/>
      <c r="AA115" s="464"/>
      <c r="AB115" s="182">
        <f>AVERAGE(AB116)</f>
        <v>0</v>
      </c>
      <c r="AC115" s="44"/>
      <c r="AD115" s="45"/>
      <c r="AE115" s="45"/>
      <c r="AF115" s="45"/>
      <c r="AG115" s="420">
        <f t="shared" si="20"/>
        <v>1</v>
      </c>
      <c r="AH115" s="137" t="str">
        <f>(IF(AH116="","",AH116&amp;CHAR(10))&amp;(IF(AH117="","",AH117&amp;CHAR(10))&amp;IF(AH118="","",AH118&amp;CHAR(10))&amp;IF(AH119="","",AH119&amp;CHAR(10))&amp;IF(AH120="","",AH120&amp;CHAR(10))))</f>
        <v/>
      </c>
      <c r="AI115" s="137" t="str">
        <f>(IF(AI116="","",AI116&amp;CHAR(10))&amp;(IF(AI117="","",AI117&amp;CHAR(10))&amp;IF(AI118="","",AI118&amp;CHAR(10))&amp;IF(AI119="","",AI119&amp;CHAR(10))&amp;IF(AI120="","",AI120&amp;CHAR(10))))</f>
        <v/>
      </c>
      <c r="AJ115" s="137" t="str">
        <f>(IF(AJ116="","",AJ116&amp;CHAR(10))&amp;(IF(AJ117="","",AJ117&amp;CHAR(10))&amp;IF(AJ118="","",AJ118&amp;CHAR(10))&amp;IF(AJ119="","",AJ119&amp;CHAR(10))&amp;IF(AJ120="","",AJ120&amp;CHAR(10))))</f>
        <v/>
      </c>
      <c r="AK115" s="137" t="str">
        <f>(IF(AK116="","",AK116&amp;CHAR(10))&amp;(IF(AK117="","",AK117&amp;CHAR(10))&amp;IF(AK118="","",AK118&amp;CHAR(10))&amp;IF(AK119="","",AK119&amp;CHAR(10))&amp;IF(AK120="","",AK120&amp;CHAR(10))))</f>
        <v/>
      </c>
      <c r="AL115" s="137" t="str">
        <f>(IF(AL116="","",AL116&amp;CHAR(10))&amp;(IF(AL117="","",AL117&amp;CHAR(10))&amp;IF(AL118="","",AL118&amp;CHAR(10))&amp;IF(AL119="","",AL119&amp;CHAR(10))&amp;IF(AL120="","",AL120&amp;CHAR(10))))</f>
        <v/>
      </c>
      <c r="AM115" s="385"/>
    </row>
    <row r="116" spans="2:39" ht="45" customHeight="1" outlineLevel="2" x14ac:dyDescent="0.25">
      <c r="B116" s="384"/>
      <c r="C116" s="489"/>
      <c r="D116" s="408"/>
      <c r="E116" s="411"/>
      <c r="F116" s="414" t="s">
        <v>820</v>
      </c>
      <c r="G116" s="425" t="s">
        <v>825</v>
      </c>
      <c r="H116" s="68">
        <v>0</v>
      </c>
      <c r="I116" s="48"/>
      <c r="J116" s="48"/>
      <c r="K116" s="48"/>
      <c r="L116" s="48"/>
      <c r="M116" s="48"/>
      <c r="N116" s="48"/>
      <c r="O116" s="100"/>
      <c r="P116" s="101"/>
      <c r="Q116" s="101"/>
      <c r="R116" s="101"/>
      <c r="S116" s="102"/>
      <c r="T116" s="312" t="s">
        <v>60</v>
      </c>
      <c r="U116" s="313" t="s">
        <v>60</v>
      </c>
      <c r="V116" s="313" t="s">
        <v>60</v>
      </c>
      <c r="W116" s="314" t="s">
        <v>60</v>
      </c>
      <c r="X116" s="128">
        <f>VLOOKUP(T116,Data!$B$4:$C$9,2, FALSE)</f>
        <v>0</v>
      </c>
      <c r="Y116" s="129">
        <f>VLOOKUP(U116,Data!$E$4:$F$8,2,FALSE)</f>
        <v>0</v>
      </c>
      <c r="Z116" s="129">
        <f>VLOOKUP(V116,Data!$H$4:$I$8,2,FALSE)</f>
        <v>0</v>
      </c>
      <c r="AA116" s="197">
        <f>VLOOKUP(W116,Data!$K$4:$L$7,2,FALSE)</f>
        <v>0</v>
      </c>
      <c r="AB116" s="133">
        <f>SUM(X116:AA116)</f>
        <v>0</v>
      </c>
      <c r="AC116" s="44"/>
      <c r="AD116" s="45"/>
      <c r="AE116" s="45"/>
      <c r="AF116" s="45"/>
      <c r="AG116" s="420">
        <f t="shared" si="20"/>
        <v>1</v>
      </c>
      <c r="AH116" s="458"/>
      <c r="AI116" s="458"/>
      <c r="AJ116" s="458"/>
      <c r="AK116" s="458"/>
      <c r="AL116" s="458"/>
      <c r="AM116" s="385"/>
    </row>
    <row r="117" spans="2:39" ht="45" customHeight="1" outlineLevel="2" x14ac:dyDescent="0.25">
      <c r="B117" s="384"/>
      <c r="C117" s="489"/>
      <c r="D117" s="408"/>
      <c r="E117" s="411"/>
      <c r="F117" s="413" t="s">
        <v>821</v>
      </c>
      <c r="G117" s="410" t="s">
        <v>826</v>
      </c>
      <c r="H117" s="68">
        <v>0</v>
      </c>
      <c r="I117" s="48"/>
      <c r="J117" s="48"/>
      <c r="K117" s="48"/>
      <c r="L117" s="48"/>
      <c r="M117" s="48"/>
      <c r="N117" s="48"/>
      <c r="O117" s="100"/>
      <c r="P117" s="101"/>
      <c r="Q117" s="101"/>
      <c r="R117" s="101"/>
      <c r="S117" s="102"/>
      <c r="T117" s="312" t="s">
        <v>60</v>
      </c>
      <c r="U117" s="313" t="s">
        <v>60</v>
      </c>
      <c r="V117" s="313" t="s">
        <v>60</v>
      </c>
      <c r="W117" s="314" t="s">
        <v>60</v>
      </c>
      <c r="X117" s="128">
        <f>VLOOKUP(T117,Data!$B$4:$C$9,2, FALSE)</f>
        <v>0</v>
      </c>
      <c r="Y117" s="129">
        <f>VLOOKUP(U117,Data!$E$4:$F$8,2,FALSE)</f>
        <v>0</v>
      </c>
      <c r="Z117" s="129">
        <f>VLOOKUP(V117,Data!$H$4:$I$8,2,FALSE)</f>
        <v>0</v>
      </c>
      <c r="AA117" s="197">
        <f>VLOOKUP(W117,Data!$K$4:$L$7,2,FALSE)</f>
        <v>0</v>
      </c>
      <c r="AB117" s="133">
        <f t="shared" ref="AB117:AB120" si="26">SUM(X117:AA117)</f>
        <v>0</v>
      </c>
      <c r="AC117" s="44"/>
      <c r="AD117" s="45"/>
      <c r="AE117" s="45"/>
      <c r="AF117" s="45"/>
      <c r="AG117" s="420">
        <f t="shared" si="20"/>
        <v>1</v>
      </c>
      <c r="AH117" s="459"/>
      <c r="AI117" s="459"/>
      <c r="AJ117" s="459"/>
      <c r="AK117" s="459"/>
      <c r="AL117" s="459"/>
      <c r="AM117" s="385"/>
    </row>
    <row r="118" spans="2:39" ht="45" customHeight="1" outlineLevel="2" x14ac:dyDescent="0.25">
      <c r="B118" s="384"/>
      <c r="C118" s="489"/>
      <c r="D118" s="408"/>
      <c r="E118" s="411"/>
      <c r="F118" s="413" t="s">
        <v>822</v>
      </c>
      <c r="G118" s="410" t="s">
        <v>827</v>
      </c>
      <c r="H118" s="68">
        <v>0</v>
      </c>
      <c r="I118" s="48"/>
      <c r="J118" s="48"/>
      <c r="K118" s="48"/>
      <c r="L118" s="48"/>
      <c r="M118" s="48"/>
      <c r="N118" s="48"/>
      <c r="O118" s="100"/>
      <c r="P118" s="101"/>
      <c r="Q118" s="101"/>
      <c r="R118" s="101"/>
      <c r="S118" s="102"/>
      <c r="T118" s="312" t="s">
        <v>60</v>
      </c>
      <c r="U118" s="313" t="s">
        <v>60</v>
      </c>
      <c r="V118" s="313" t="s">
        <v>60</v>
      </c>
      <c r="W118" s="314" t="s">
        <v>60</v>
      </c>
      <c r="X118" s="128">
        <f>VLOOKUP(T118,Data!$B$4:$C$9,2, FALSE)</f>
        <v>0</v>
      </c>
      <c r="Y118" s="129">
        <f>VLOOKUP(U118,Data!$E$4:$F$8,2,FALSE)</f>
        <v>0</v>
      </c>
      <c r="Z118" s="129">
        <f>VLOOKUP(V118,Data!$H$4:$I$8,2,FALSE)</f>
        <v>0</v>
      </c>
      <c r="AA118" s="197">
        <f>VLOOKUP(W118,Data!$K$4:$L$7,2,FALSE)</f>
        <v>0</v>
      </c>
      <c r="AB118" s="133">
        <f t="shared" si="26"/>
        <v>0</v>
      </c>
      <c r="AC118" s="44"/>
      <c r="AD118" s="45"/>
      <c r="AE118" s="45"/>
      <c r="AF118" s="45"/>
      <c r="AG118" s="420">
        <f t="shared" si="20"/>
        <v>1</v>
      </c>
      <c r="AH118" s="459"/>
      <c r="AI118" s="459"/>
      <c r="AJ118" s="459"/>
      <c r="AK118" s="459"/>
      <c r="AL118" s="459"/>
      <c r="AM118" s="385"/>
    </row>
    <row r="119" spans="2:39" ht="45" customHeight="1" outlineLevel="2" x14ac:dyDescent="0.25">
      <c r="B119" s="384"/>
      <c r="C119" s="489"/>
      <c r="D119" s="408"/>
      <c r="E119" s="411"/>
      <c r="F119" s="413" t="s">
        <v>823</v>
      </c>
      <c r="G119" s="410" t="s">
        <v>828</v>
      </c>
      <c r="H119" s="68">
        <v>0</v>
      </c>
      <c r="I119" s="31"/>
      <c r="J119" s="31"/>
      <c r="K119" s="31"/>
      <c r="L119" s="31"/>
      <c r="M119" s="31"/>
      <c r="N119" s="31"/>
      <c r="O119" s="103"/>
      <c r="P119" s="104"/>
      <c r="Q119" s="104"/>
      <c r="R119" s="104"/>
      <c r="S119" s="105"/>
      <c r="T119" s="312" t="s">
        <v>60</v>
      </c>
      <c r="U119" s="313" t="s">
        <v>60</v>
      </c>
      <c r="V119" s="313" t="s">
        <v>60</v>
      </c>
      <c r="W119" s="314" t="s">
        <v>60</v>
      </c>
      <c r="X119" s="128">
        <f>VLOOKUP(T119,Data!$B$4:$C$9,2, FALSE)</f>
        <v>0</v>
      </c>
      <c r="Y119" s="129">
        <f>VLOOKUP(U119,Data!$E$4:$F$8,2,FALSE)</f>
        <v>0</v>
      </c>
      <c r="Z119" s="129">
        <f>VLOOKUP(V119,Data!$H$4:$I$8,2,FALSE)</f>
        <v>0</v>
      </c>
      <c r="AA119" s="197">
        <f>VLOOKUP(W119,Data!$K$4:$L$7,2,FALSE)</f>
        <v>0</v>
      </c>
      <c r="AB119" s="133">
        <f t="shared" si="26"/>
        <v>0</v>
      </c>
      <c r="AC119" s="44"/>
      <c r="AD119" s="45"/>
      <c r="AE119" s="45"/>
      <c r="AF119" s="45"/>
      <c r="AG119" s="420">
        <f t="shared" si="20"/>
        <v>1</v>
      </c>
      <c r="AH119" s="459"/>
      <c r="AI119" s="459"/>
      <c r="AJ119" s="459"/>
      <c r="AK119" s="459"/>
      <c r="AL119" s="459"/>
      <c r="AM119" s="385"/>
    </row>
    <row r="120" spans="2:39" ht="45" customHeight="1" outlineLevel="2" x14ac:dyDescent="0.25">
      <c r="B120" s="384"/>
      <c r="C120" s="489"/>
      <c r="D120" s="408"/>
      <c r="E120" s="411"/>
      <c r="F120" s="428" t="s">
        <v>824</v>
      </c>
      <c r="G120" s="429" t="s">
        <v>829</v>
      </c>
      <c r="H120" s="68">
        <v>0</v>
      </c>
      <c r="I120" s="31"/>
      <c r="J120" s="31"/>
      <c r="K120" s="31"/>
      <c r="L120" s="31"/>
      <c r="M120" s="31"/>
      <c r="N120" s="31"/>
      <c r="O120" s="103"/>
      <c r="P120" s="104"/>
      <c r="Q120" s="104"/>
      <c r="R120" s="104"/>
      <c r="S120" s="105"/>
      <c r="T120" s="312" t="s">
        <v>60</v>
      </c>
      <c r="U120" s="313" t="s">
        <v>60</v>
      </c>
      <c r="V120" s="313" t="s">
        <v>60</v>
      </c>
      <c r="W120" s="314" t="s">
        <v>60</v>
      </c>
      <c r="X120" s="128">
        <f>VLOOKUP(T120,Data!$B$4:$C$9,2, FALSE)</f>
        <v>0</v>
      </c>
      <c r="Y120" s="129">
        <f>VLOOKUP(U120,Data!$E$4:$F$8,2,FALSE)</f>
        <v>0</v>
      </c>
      <c r="Z120" s="129">
        <f>VLOOKUP(V120,Data!$H$4:$I$8,2,FALSE)</f>
        <v>0</v>
      </c>
      <c r="AA120" s="197">
        <f>VLOOKUP(W120,Data!$K$4:$L$7,2,FALSE)</f>
        <v>0</v>
      </c>
      <c r="AB120" s="133">
        <f t="shared" si="26"/>
        <v>0</v>
      </c>
      <c r="AC120" s="44"/>
      <c r="AD120" s="45"/>
      <c r="AE120" s="45"/>
      <c r="AF120" s="45"/>
      <c r="AG120" s="420">
        <f t="shared" si="20"/>
        <v>1</v>
      </c>
      <c r="AH120" s="459"/>
      <c r="AI120" s="459"/>
      <c r="AJ120" s="459"/>
      <c r="AK120" s="459"/>
      <c r="AL120" s="459"/>
      <c r="AM120" s="385"/>
    </row>
    <row r="121" spans="2:39" ht="60" customHeight="1" outlineLevel="1" x14ac:dyDescent="0.25">
      <c r="B121" s="384"/>
      <c r="C121" s="489"/>
      <c r="D121" s="480" t="s">
        <v>624</v>
      </c>
      <c r="E121" s="426" t="s">
        <v>627</v>
      </c>
      <c r="F121" s="483" t="s">
        <v>830</v>
      </c>
      <c r="G121" s="483"/>
      <c r="H121" s="151">
        <f>AVERAGE(H122:H125)</f>
        <v>0</v>
      </c>
      <c r="I121" s="137" t="str">
        <f>(IF(I122="","",I122&amp;CHAR(10))&amp;(IF(I123="","",I123&amp;CHAR(10))&amp;IF(I124="","",I124&amp;CHAR(10))&amp;IF(I125="","",I125&amp;CHAR(10))))</f>
        <v/>
      </c>
      <c r="J121" s="465"/>
      <c r="K121" s="466"/>
      <c r="L121" s="466"/>
      <c r="M121" s="466"/>
      <c r="N121" s="467"/>
      <c r="O121" s="176">
        <f>SUM(O122:O125)</f>
        <v>0</v>
      </c>
      <c r="P121" s="177">
        <f>SUM(P122:P125)</f>
        <v>0</v>
      </c>
      <c r="Q121" s="177">
        <f>SUM(Q122:Q125)</f>
        <v>0</v>
      </c>
      <c r="R121" s="177">
        <f>SUM(R122:R125)</f>
        <v>0</v>
      </c>
      <c r="S121" s="178">
        <f>SUM(S122:S125)</f>
        <v>0</v>
      </c>
      <c r="T121" s="462"/>
      <c r="U121" s="463"/>
      <c r="V121" s="463"/>
      <c r="W121" s="463"/>
      <c r="X121" s="463"/>
      <c r="Y121" s="463"/>
      <c r="Z121" s="463"/>
      <c r="AA121" s="464"/>
      <c r="AB121" s="182">
        <f>AVERAGE(AB122:AB125)</f>
        <v>0</v>
      </c>
      <c r="AC121" s="44"/>
      <c r="AD121" s="45"/>
      <c r="AE121" s="45"/>
      <c r="AF121" s="45"/>
      <c r="AG121" s="420">
        <f t="shared" si="20"/>
        <v>1</v>
      </c>
      <c r="AH121" s="137" t="str">
        <f>(IF(AH122="","",AH122&amp;CHAR(10))&amp;(IF(AH123="","",AH123&amp;CHAR(10))&amp;IF(AH124="","",AH124&amp;CHAR(10))&amp;IF(AH125="","",AH125&amp;CHAR(10))))</f>
        <v/>
      </c>
      <c r="AI121" s="137" t="str">
        <f>(IF(AI122="","",AI122&amp;CHAR(10))&amp;(IF(AI123="","",AI123&amp;CHAR(10))&amp;IF(AI124="","",AI124&amp;CHAR(10))&amp;IF(AI125="","",AI125&amp;CHAR(10))))</f>
        <v/>
      </c>
      <c r="AJ121" s="137" t="str">
        <f>(IF(AJ122="","",AJ122&amp;CHAR(10))&amp;(IF(AJ123="","",AJ123&amp;CHAR(10))&amp;IF(AJ124="","",AJ124&amp;CHAR(10))&amp;IF(AJ125="","",AJ125&amp;CHAR(10))))</f>
        <v/>
      </c>
      <c r="AK121" s="137" t="str">
        <f>(IF(AK122="","",AK122&amp;CHAR(10))&amp;(IF(AK123="","",AK123&amp;CHAR(10))&amp;IF(AK124="","",AK124&amp;CHAR(10))&amp;IF(AK125="","",AK125&amp;CHAR(10))))</f>
        <v/>
      </c>
      <c r="AL121" s="137" t="str">
        <f>(IF(AL122="","",AL122&amp;CHAR(10))&amp;(IF(AL123="","",AL123&amp;CHAR(10))&amp;IF(AL124="","",AL124&amp;CHAR(10))&amp;IF(AL125="","",AL125&amp;CHAR(10))))</f>
        <v/>
      </c>
      <c r="AM121" s="385"/>
    </row>
    <row r="122" spans="2:39" ht="45" customHeight="1" outlineLevel="2" x14ac:dyDescent="0.25">
      <c r="B122" s="384"/>
      <c r="C122" s="489"/>
      <c r="D122" s="408"/>
      <c r="E122" s="411"/>
      <c r="F122" s="414" t="s">
        <v>831</v>
      </c>
      <c r="G122" s="425" t="s">
        <v>837</v>
      </c>
      <c r="H122" s="49">
        <v>0</v>
      </c>
      <c r="I122" s="48"/>
      <c r="J122" s="48"/>
      <c r="K122" s="48"/>
      <c r="L122" s="48"/>
      <c r="M122" s="48"/>
      <c r="N122" s="48"/>
      <c r="O122" s="100"/>
      <c r="P122" s="101"/>
      <c r="Q122" s="101"/>
      <c r="R122" s="101"/>
      <c r="S122" s="102"/>
      <c r="T122" s="312" t="s">
        <v>60</v>
      </c>
      <c r="U122" s="313" t="s">
        <v>60</v>
      </c>
      <c r="V122" s="313" t="s">
        <v>60</v>
      </c>
      <c r="W122" s="314" t="s">
        <v>60</v>
      </c>
      <c r="X122" s="128">
        <f>VLOOKUP(T122,Data!$B$4:$C$9,2, FALSE)</f>
        <v>0</v>
      </c>
      <c r="Y122" s="129">
        <f>VLOOKUP(U122,Data!$E$4:$F$8,2,FALSE)</f>
        <v>0</v>
      </c>
      <c r="Z122" s="129">
        <f>VLOOKUP(V122,Data!$H$4:$I$8,2,FALSE)</f>
        <v>0</v>
      </c>
      <c r="AA122" s="197">
        <f>VLOOKUP(W122,Data!$K$4:$L$7,2,FALSE)</f>
        <v>0</v>
      </c>
      <c r="AB122" s="133">
        <f>SUM(X122:AA122)</f>
        <v>0</v>
      </c>
      <c r="AC122" s="44"/>
      <c r="AD122" s="45"/>
      <c r="AE122" s="45"/>
      <c r="AF122" s="45"/>
      <c r="AG122" s="420">
        <f t="shared" si="20"/>
        <v>1</v>
      </c>
      <c r="AH122" s="458"/>
      <c r="AI122" s="458"/>
      <c r="AJ122" s="458"/>
      <c r="AK122" s="458"/>
      <c r="AL122" s="458"/>
      <c r="AM122" s="385"/>
    </row>
    <row r="123" spans="2:39" ht="45" customHeight="1" outlineLevel="2" x14ac:dyDescent="0.25">
      <c r="B123" s="384"/>
      <c r="C123" s="489"/>
      <c r="D123" s="408"/>
      <c r="E123" s="411"/>
      <c r="F123" s="413" t="s">
        <v>833</v>
      </c>
      <c r="G123" s="410" t="s">
        <v>836</v>
      </c>
      <c r="H123" s="49">
        <v>0</v>
      </c>
      <c r="I123" s="48"/>
      <c r="J123" s="48"/>
      <c r="K123" s="48"/>
      <c r="L123" s="48"/>
      <c r="M123" s="48"/>
      <c r="N123" s="48"/>
      <c r="O123" s="100"/>
      <c r="P123" s="101"/>
      <c r="Q123" s="101"/>
      <c r="R123" s="101"/>
      <c r="S123" s="102"/>
      <c r="T123" s="312" t="s">
        <v>60</v>
      </c>
      <c r="U123" s="313" t="s">
        <v>60</v>
      </c>
      <c r="V123" s="313" t="s">
        <v>60</v>
      </c>
      <c r="W123" s="314" t="s">
        <v>60</v>
      </c>
      <c r="X123" s="128">
        <f>VLOOKUP(T123,Data!$B$4:$C$9,2, FALSE)</f>
        <v>0</v>
      </c>
      <c r="Y123" s="129">
        <f>VLOOKUP(U123,Data!$E$4:$F$8,2,FALSE)</f>
        <v>0</v>
      </c>
      <c r="Z123" s="129">
        <f>VLOOKUP(V123,Data!$H$4:$I$8,2,FALSE)</f>
        <v>0</v>
      </c>
      <c r="AA123" s="197">
        <f>VLOOKUP(W123,Data!$K$4:$L$7,2,FALSE)</f>
        <v>0</v>
      </c>
      <c r="AB123" s="133">
        <f>SUM(X123:AA123)</f>
        <v>0</v>
      </c>
      <c r="AC123" s="44"/>
      <c r="AD123" s="45"/>
      <c r="AE123" s="45"/>
      <c r="AF123" s="45"/>
      <c r="AG123" s="420">
        <f t="shared" si="20"/>
        <v>1</v>
      </c>
      <c r="AH123" s="459"/>
      <c r="AI123" s="459"/>
      <c r="AJ123" s="459"/>
      <c r="AK123" s="459"/>
      <c r="AL123" s="459"/>
      <c r="AM123" s="385"/>
    </row>
    <row r="124" spans="2:39" ht="45" customHeight="1" outlineLevel="2" x14ac:dyDescent="0.25">
      <c r="B124" s="384"/>
      <c r="C124" s="489"/>
      <c r="D124" s="408"/>
      <c r="E124" s="411"/>
      <c r="F124" s="413" t="s">
        <v>834</v>
      </c>
      <c r="G124" s="410" t="s">
        <v>838</v>
      </c>
      <c r="H124" s="49">
        <v>0</v>
      </c>
      <c r="I124" s="48"/>
      <c r="J124" s="48"/>
      <c r="K124" s="48"/>
      <c r="L124" s="48"/>
      <c r="M124" s="48"/>
      <c r="N124" s="48"/>
      <c r="O124" s="100"/>
      <c r="P124" s="101"/>
      <c r="Q124" s="101"/>
      <c r="R124" s="101"/>
      <c r="S124" s="102"/>
      <c r="T124" s="312" t="s">
        <v>60</v>
      </c>
      <c r="U124" s="313" t="s">
        <v>60</v>
      </c>
      <c r="V124" s="313" t="s">
        <v>60</v>
      </c>
      <c r="W124" s="314" t="s">
        <v>60</v>
      </c>
      <c r="X124" s="128">
        <f>VLOOKUP(T124,Data!$B$4:$C$9,2, FALSE)</f>
        <v>0</v>
      </c>
      <c r="Y124" s="129">
        <f>VLOOKUP(U124,Data!$E$4:$F$8,2,FALSE)</f>
        <v>0</v>
      </c>
      <c r="Z124" s="129">
        <f>VLOOKUP(V124,Data!$H$4:$I$8,2,FALSE)</f>
        <v>0</v>
      </c>
      <c r="AA124" s="197">
        <f>VLOOKUP(W124,Data!$K$4:$L$7,2,FALSE)</f>
        <v>0</v>
      </c>
      <c r="AB124" s="133">
        <f>SUM(X124:AA124)</f>
        <v>0</v>
      </c>
      <c r="AC124" s="44"/>
      <c r="AD124" s="45"/>
      <c r="AE124" s="45"/>
      <c r="AF124" s="45"/>
      <c r="AG124" s="420">
        <f t="shared" si="20"/>
        <v>1</v>
      </c>
      <c r="AH124" s="459"/>
      <c r="AI124" s="459"/>
      <c r="AJ124" s="459"/>
      <c r="AK124" s="459"/>
      <c r="AL124" s="459"/>
      <c r="AM124" s="385"/>
    </row>
    <row r="125" spans="2:39" ht="45" customHeight="1" outlineLevel="2" x14ac:dyDescent="0.25">
      <c r="B125" s="384"/>
      <c r="C125" s="489"/>
      <c r="D125" s="408"/>
      <c r="E125" s="411"/>
      <c r="F125" s="428" t="s">
        <v>835</v>
      </c>
      <c r="G125" s="429" t="s">
        <v>839</v>
      </c>
      <c r="H125" s="49">
        <v>0</v>
      </c>
      <c r="I125" s="31"/>
      <c r="J125" s="31"/>
      <c r="K125" s="31"/>
      <c r="L125" s="31"/>
      <c r="M125" s="31"/>
      <c r="N125" s="31"/>
      <c r="O125" s="103"/>
      <c r="P125" s="104"/>
      <c r="Q125" s="104"/>
      <c r="R125" s="104"/>
      <c r="S125" s="105"/>
      <c r="T125" s="312" t="s">
        <v>60</v>
      </c>
      <c r="U125" s="313" t="s">
        <v>60</v>
      </c>
      <c r="V125" s="313" t="s">
        <v>60</v>
      </c>
      <c r="W125" s="314" t="s">
        <v>60</v>
      </c>
      <c r="X125" s="128">
        <f>VLOOKUP(T125,Data!$B$4:$C$9,2, FALSE)</f>
        <v>0</v>
      </c>
      <c r="Y125" s="129">
        <f>VLOOKUP(U125,Data!$E$4:$F$8,2,FALSE)</f>
        <v>0</v>
      </c>
      <c r="Z125" s="129">
        <f>VLOOKUP(V125,Data!$H$4:$I$8,2,FALSE)</f>
        <v>0</v>
      </c>
      <c r="AA125" s="197">
        <f>VLOOKUP(W125,Data!$K$4:$L$7,2,FALSE)</f>
        <v>0</v>
      </c>
      <c r="AB125" s="133">
        <f t="shared" ref="AB125" si="27">SUM(X125:AA125)</f>
        <v>0</v>
      </c>
      <c r="AC125" s="44"/>
      <c r="AD125" s="45"/>
      <c r="AE125" s="45"/>
      <c r="AF125" s="45"/>
      <c r="AG125" s="420">
        <f t="shared" si="20"/>
        <v>1</v>
      </c>
      <c r="AH125" s="459"/>
      <c r="AI125" s="459"/>
      <c r="AJ125" s="459"/>
      <c r="AK125" s="459"/>
      <c r="AL125" s="459"/>
      <c r="AM125" s="385"/>
    </row>
    <row r="126" spans="2:39" ht="60" customHeight="1" outlineLevel="1" x14ac:dyDescent="0.25">
      <c r="B126" s="384"/>
      <c r="C126" s="489"/>
      <c r="D126" s="480" t="s">
        <v>625</v>
      </c>
      <c r="E126" s="426" t="s">
        <v>626</v>
      </c>
      <c r="F126" s="483" t="s">
        <v>840</v>
      </c>
      <c r="G126" s="483"/>
      <c r="H126" s="151">
        <f>AVERAGE(H127:H128)</f>
        <v>0</v>
      </c>
      <c r="I126" s="137" t="str">
        <f>(IF(I127="","",I127&amp;CHAR(10))&amp;(IF(I128="","",I128&amp;CHAR(10))))</f>
        <v/>
      </c>
      <c r="J126" s="465"/>
      <c r="K126" s="466"/>
      <c r="L126" s="466"/>
      <c r="M126" s="466"/>
      <c r="N126" s="467"/>
      <c r="O126" s="176">
        <f>SUM(O127:O128)</f>
        <v>0</v>
      </c>
      <c r="P126" s="177">
        <f>SUM(P127:P128)</f>
        <v>0</v>
      </c>
      <c r="Q126" s="177">
        <f>SUM(Q127:Q128)</f>
        <v>0</v>
      </c>
      <c r="R126" s="177">
        <f>SUM(R127:R128)</f>
        <v>0</v>
      </c>
      <c r="S126" s="178">
        <f>SUM(S127:S128)</f>
        <v>0</v>
      </c>
      <c r="T126" s="462"/>
      <c r="U126" s="463"/>
      <c r="V126" s="463"/>
      <c r="W126" s="463"/>
      <c r="X126" s="463"/>
      <c r="Y126" s="463"/>
      <c r="Z126" s="463"/>
      <c r="AA126" s="464"/>
      <c r="AB126" s="182">
        <f>AVERAGE(AB127:AB128)</f>
        <v>0</v>
      </c>
      <c r="AC126" s="44"/>
      <c r="AD126" s="45"/>
      <c r="AE126" s="45"/>
      <c r="AF126" s="45"/>
      <c r="AG126" s="420">
        <f t="shared" si="20"/>
        <v>1</v>
      </c>
      <c r="AH126" s="137" t="str">
        <f>(IF(AH127="","",AH127&amp;CHAR(10))&amp;(IF(AH128="","",AH128&amp;CHAR(10))))</f>
        <v/>
      </c>
      <c r="AI126" s="137" t="str">
        <f>(IF(AI127="","",AI127&amp;CHAR(10))&amp;(IF(AI128="","",AI128&amp;CHAR(10))))</f>
        <v/>
      </c>
      <c r="AJ126" s="137" t="str">
        <f>(IF(AJ127="","",AJ127&amp;CHAR(10))&amp;(IF(AJ128="","",AJ128&amp;CHAR(10))))</f>
        <v/>
      </c>
      <c r="AK126" s="137" t="str">
        <f>(IF(AK127="","",AK127&amp;CHAR(10))&amp;(IF(AK128="","",AK128&amp;CHAR(10))))</f>
        <v/>
      </c>
      <c r="AL126" s="137" t="str">
        <f>(IF(AL127="","",AL127&amp;CHAR(10))&amp;(IF(AL128="","",AL128&amp;CHAR(10))))</f>
        <v/>
      </c>
      <c r="AM126" s="385"/>
    </row>
    <row r="127" spans="2:39" ht="45" customHeight="1" outlineLevel="2" x14ac:dyDescent="0.25">
      <c r="B127" s="384"/>
      <c r="C127" s="489"/>
      <c r="D127" s="408"/>
      <c r="E127" s="411"/>
      <c r="F127" s="414" t="s">
        <v>832</v>
      </c>
      <c r="G127" s="425" t="s">
        <v>844</v>
      </c>
      <c r="H127" s="49">
        <v>0</v>
      </c>
      <c r="I127" s="48"/>
      <c r="J127" s="48"/>
      <c r="K127" s="48"/>
      <c r="L127" s="48"/>
      <c r="M127" s="48"/>
      <c r="N127" s="48"/>
      <c r="O127" s="100"/>
      <c r="P127" s="101"/>
      <c r="Q127" s="101"/>
      <c r="R127" s="101"/>
      <c r="S127" s="102"/>
      <c r="T127" s="312" t="s">
        <v>60</v>
      </c>
      <c r="U127" s="313" t="s">
        <v>60</v>
      </c>
      <c r="V127" s="313" t="s">
        <v>60</v>
      </c>
      <c r="W127" s="314" t="s">
        <v>60</v>
      </c>
      <c r="X127" s="128">
        <f>VLOOKUP(T127,Data!$B$4:$C$9,2, FALSE)</f>
        <v>0</v>
      </c>
      <c r="Y127" s="129">
        <f>VLOOKUP(U127,Data!$E$4:$F$8,2,FALSE)</f>
        <v>0</v>
      </c>
      <c r="Z127" s="129">
        <f>VLOOKUP(V127,Data!$H$4:$I$8,2,FALSE)</f>
        <v>0</v>
      </c>
      <c r="AA127" s="197">
        <f>VLOOKUP(W127,Data!$K$4:$L$7,2,FALSE)</f>
        <v>0</v>
      </c>
      <c r="AB127" s="133">
        <f>SUM(X127:AA127)</f>
        <v>0</v>
      </c>
      <c r="AC127" s="44"/>
      <c r="AD127" s="45"/>
      <c r="AE127" s="45"/>
      <c r="AF127" s="45"/>
      <c r="AG127" s="420">
        <f t="shared" si="20"/>
        <v>1</v>
      </c>
      <c r="AH127" s="458"/>
      <c r="AI127" s="458"/>
      <c r="AJ127" s="458"/>
      <c r="AK127" s="458"/>
      <c r="AL127" s="458"/>
      <c r="AM127" s="385"/>
    </row>
    <row r="128" spans="2:39" ht="45" customHeight="1" outlineLevel="2" x14ac:dyDescent="0.25">
      <c r="B128" s="384"/>
      <c r="C128" s="489"/>
      <c r="D128" s="408"/>
      <c r="E128" s="411"/>
      <c r="F128" s="428" t="s">
        <v>841</v>
      </c>
      <c r="G128" s="429" t="s">
        <v>845</v>
      </c>
      <c r="H128" s="49">
        <v>0</v>
      </c>
      <c r="I128" s="48"/>
      <c r="J128" s="48"/>
      <c r="K128" s="48"/>
      <c r="L128" s="48"/>
      <c r="M128" s="48"/>
      <c r="N128" s="48"/>
      <c r="O128" s="100"/>
      <c r="P128" s="101"/>
      <c r="Q128" s="101"/>
      <c r="R128" s="101"/>
      <c r="S128" s="102"/>
      <c r="T128" s="312" t="s">
        <v>60</v>
      </c>
      <c r="U128" s="313" t="s">
        <v>60</v>
      </c>
      <c r="V128" s="313" t="s">
        <v>60</v>
      </c>
      <c r="W128" s="314" t="s">
        <v>60</v>
      </c>
      <c r="X128" s="128">
        <f>VLOOKUP(T128,Data!$B$4:$C$9,2, FALSE)</f>
        <v>0</v>
      </c>
      <c r="Y128" s="129">
        <f>VLOOKUP(U128,Data!$E$4:$F$8,2,FALSE)</f>
        <v>0</v>
      </c>
      <c r="Z128" s="129">
        <f>VLOOKUP(V128,Data!$H$4:$I$8,2,FALSE)</f>
        <v>0</v>
      </c>
      <c r="AA128" s="197">
        <f>VLOOKUP(W128,Data!$K$4:$L$7,2,FALSE)</f>
        <v>0</v>
      </c>
      <c r="AB128" s="133">
        <f>SUM(X128:AA128)</f>
        <v>0</v>
      </c>
      <c r="AC128" s="44"/>
      <c r="AD128" s="45"/>
      <c r="AE128" s="45"/>
      <c r="AF128" s="45"/>
      <c r="AG128" s="420">
        <f t="shared" si="20"/>
        <v>1</v>
      </c>
      <c r="AH128" s="459"/>
      <c r="AI128" s="459"/>
      <c r="AJ128" s="459"/>
      <c r="AK128" s="459"/>
      <c r="AL128" s="459"/>
      <c r="AM128" s="385"/>
    </row>
    <row r="129" spans="1:39" ht="60" customHeight="1" outlineLevel="1" x14ac:dyDescent="0.25">
      <c r="B129" s="384"/>
      <c r="C129" s="489"/>
      <c r="D129" s="480" t="s">
        <v>628</v>
      </c>
      <c r="E129" s="426" t="s">
        <v>629</v>
      </c>
      <c r="F129" s="483" t="s">
        <v>846</v>
      </c>
      <c r="G129" s="483"/>
      <c r="H129" s="151">
        <f>AVERAGE(H130:H131)</f>
        <v>0</v>
      </c>
      <c r="I129" s="137" t="str">
        <f>(IF(I130="","",I130&amp;CHAR(10))&amp;(IF(I131="","",I131&amp;CHAR(10))))</f>
        <v/>
      </c>
      <c r="J129" s="465"/>
      <c r="K129" s="466"/>
      <c r="L129" s="466"/>
      <c r="M129" s="466"/>
      <c r="N129" s="467"/>
      <c r="O129" s="176">
        <f>SUM(O130:O131)</f>
        <v>0</v>
      </c>
      <c r="P129" s="177">
        <f>SUM(P130:P131)</f>
        <v>0</v>
      </c>
      <c r="Q129" s="177">
        <f>SUM(Q130:Q131)</f>
        <v>0</v>
      </c>
      <c r="R129" s="177">
        <f>SUM(R130:R131)</f>
        <v>0</v>
      </c>
      <c r="S129" s="178">
        <f>SUM(S130:S131)</f>
        <v>0</v>
      </c>
      <c r="T129" s="462"/>
      <c r="U129" s="463"/>
      <c r="V129" s="463"/>
      <c r="W129" s="463"/>
      <c r="X129" s="463"/>
      <c r="Y129" s="463"/>
      <c r="Z129" s="463"/>
      <c r="AA129" s="464"/>
      <c r="AB129" s="182">
        <f>AVERAGE(AB130:AB131)</f>
        <v>0</v>
      </c>
      <c r="AC129" s="44"/>
      <c r="AD129" s="45"/>
      <c r="AE129" s="45"/>
      <c r="AF129" s="45"/>
      <c r="AG129" s="420">
        <f t="shared" si="20"/>
        <v>1</v>
      </c>
      <c r="AH129" s="137" t="str">
        <f>(IF(AH130="","",AH130&amp;CHAR(10))&amp;(IF(AH131="","",AH131&amp;CHAR(10))))</f>
        <v/>
      </c>
      <c r="AI129" s="137" t="str">
        <f>(IF(AI130="","",AI130&amp;CHAR(10))&amp;(IF(AI131="","",AI131&amp;CHAR(10))))</f>
        <v/>
      </c>
      <c r="AJ129" s="137" t="str">
        <f>(IF(AJ130="","",AJ130&amp;CHAR(10))&amp;(IF(AJ131="","",AJ131&amp;CHAR(10))))</f>
        <v/>
      </c>
      <c r="AK129" s="137" t="str">
        <f>(IF(AK130="","",AK130&amp;CHAR(10))&amp;(IF(AK131="","",AK131&amp;CHAR(10))))</f>
        <v/>
      </c>
      <c r="AL129" s="137" t="str">
        <f>(IF(AL130="","",AL130&amp;CHAR(10))&amp;(IF(AL131="","",AL131&amp;CHAR(10))))</f>
        <v/>
      </c>
      <c r="AM129" s="385"/>
    </row>
    <row r="130" spans="1:39" ht="45" customHeight="1" outlineLevel="2" x14ac:dyDescent="0.25">
      <c r="B130" s="384"/>
      <c r="C130" s="489"/>
      <c r="D130" s="408"/>
      <c r="E130" s="411"/>
      <c r="F130" s="414" t="s">
        <v>842</v>
      </c>
      <c r="G130" s="425" t="s">
        <v>848</v>
      </c>
      <c r="H130" s="49">
        <v>0</v>
      </c>
      <c r="I130" s="48"/>
      <c r="J130" s="48"/>
      <c r="K130" s="48"/>
      <c r="L130" s="48"/>
      <c r="M130" s="48"/>
      <c r="N130" s="48"/>
      <c r="O130" s="100"/>
      <c r="P130" s="101"/>
      <c r="Q130" s="101"/>
      <c r="R130" s="101"/>
      <c r="S130" s="102"/>
      <c r="T130" s="312" t="s">
        <v>60</v>
      </c>
      <c r="U130" s="313" t="s">
        <v>60</v>
      </c>
      <c r="V130" s="313" t="s">
        <v>60</v>
      </c>
      <c r="W130" s="314" t="s">
        <v>60</v>
      </c>
      <c r="X130" s="128">
        <f>VLOOKUP(T130,Data!$B$4:$C$9,2, FALSE)</f>
        <v>0</v>
      </c>
      <c r="Y130" s="129">
        <f>VLOOKUP(U130,Data!$E$4:$F$8,2,FALSE)</f>
        <v>0</v>
      </c>
      <c r="Z130" s="129">
        <f>VLOOKUP(V130,Data!$H$4:$I$8,2,FALSE)</f>
        <v>0</v>
      </c>
      <c r="AA130" s="197">
        <f>VLOOKUP(W130,Data!$K$4:$L$7,2,FALSE)</f>
        <v>0</v>
      </c>
      <c r="AB130" s="133">
        <f>SUM(X130:AA130)</f>
        <v>0</v>
      </c>
      <c r="AC130" s="44"/>
      <c r="AD130" s="45"/>
      <c r="AE130" s="45"/>
      <c r="AF130" s="45"/>
      <c r="AG130" s="420">
        <f t="shared" si="20"/>
        <v>1</v>
      </c>
      <c r="AH130" s="458"/>
      <c r="AI130" s="458"/>
      <c r="AJ130" s="458"/>
      <c r="AK130" s="458"/>
      <c r="AL130" s="458"/>
      <c r="AM130" s="385"/>
    </row>
    <row r="131" spans="1:39" ht="45" customHeight="1" outlineLevel="2" thickBot="1" x14ac:dyDescent="0.3">
      <c r="B131" s="384"/>
      <c r="C131" s="489"/>
      <c r="D131" s="408"/>
      <c r="E131" s="411"/>
      <c r="F131" s="428" t="s">
        <v>843</v>
      </c>
      <c r="G131" s="429" t="s">
        <v>849</v>
      </c>
      <c r="H131" s="276">
        <v>0</v>
      </c>
      <c r="I131" s="271"/>
      <c r="J131" s="271"/>
      <c r="K131" s="271"/>
      <c r="L131" s="271"/>
      <c r="M131" s="271"/>
      <c r="N131" s="271"/>
      <c r="O131" s="103"/>
      <c r="P131" s="104"/>
      <c r="Q131" s="104"/>
      <c r="R131" s="104"/>
      <c r="S131" s="105"/>
      <c r="T131" s="312" t="s">
        <v>60</v>
      </c>
      <c r="U131" s="313" t="s">
        <v>60</v>
      </c>
      <c r="V131" s="313" t="s">
        <v>60</v>
      </c>
      <c r="W131" s="314" t="s">
        <v>60</v>
      </c>
      <c r="X131" s="492">
        <f>VLOOKUP(T131,Data!$B$4:$C$9,2, FALSE)</f>
        <v>0</v>
      </c>
      <c r="Y131" s="493">
        <f>VLOOKUP(U131,Data!$E$4:$F$8,2,FALSE)</f>
        <v>0</v>
      </c>
      <c r="Z131" s="493">
        <f>VLOOKUP(V131,Data!$H$4:$I$8,2,FALSE)</f>
        <v>0</v>
      </c>
      <c r="AA131" s="494">
        <f>VLOOKUP(W131,Data!$K$4:$L$7,2,FALSE)</f>
        <v>0</v>
      </c>
      <c r="AB131" s="273">
        <f>SUM(X131:AA131)</f>
        <v>0</v>
      </c>
      <c r="AC131" s="54"/>
      <c r="AD131" s="55"/>
      <c r="AE131" s="55"/>
      <c r="AF131" s="55"/>
      <c r="AG131" s="420">
        <f t="shared" si="20"/>
        <v>1</v>
      </c>
      <c r="AH131" s="460"/>
      <c r="AI131" s="460"/>
      <c r="AJ131" s="460"/>
      <c r="AK131" s="460"/>
      <c r="AL131" s="460"/>
      <c r="AM131" s="385"/>
    </row>
    <row r="132" spans="1:39" ht="15" customHeight="1" outlineLevel="1" thickBot="1" x14ac:dyDescent="0.3">
      <c r="B132" s="384"/>
      <c r="C132" s="502"/>
      <c r="D132" s="503"/>
      <c r="E132" s="503"/>
      <c r="F132" s="503"/>
      <c r="G132" s="503"/>
      <c r="H132" s="503"/>
      <c r="I132" s="503"/>
      <c r="J132" s="503"/>
      <c r="K132" s="503"/>
      <c r="L132" s="503"/>
      <c r="M132" s="503"/>
      <c r="N132" s="503"/>
      <c r="O132" s="503"/>
      <c r="P132" s="503"/>
      <c r="Q132" s="503"/>
      <c r="R132" s="503"/>
      <c r="S132" s="503"/>
      <c r="T132" s="503"/>
      <c r="U132" s="503"/>
      <c r="V132" s="503"/>
      <c r="W132" s="503"/>
      <c r="X132" s="503"/>
      <c r="Y132" s="503"/>
      <c r="Z132" s="503"/>
      <c r="AA132" s="503"/>
      <c r="AB132" s="503"/>
      <c r="AC132" s="503"/>
      <c r="AD132" s="503"/>
      <c r="AE132" s="503"/>
      <c r="AF132" s="503"/>
      <c r="AG132" s="503"/>
      <c r="AH132" s="503"/>
      <c r="AI132" s="503"/>
      <c r="AJ132" s="503"/>
      <c r="AK132" s="503"/>
      <c r="AL132" s="504"/>
      <c r="AM132" s="391"/>
    </row>
    <row r="133" spans="1:39" ht="90" customHeight="1" x14ac:dyDescent="0.25">
      <c r="A133" s="376"/>
      <c r="B133" s="384"/>
      <c r="C133" s="491"/>
      <c r="D133" s="490" t="s">
        <v>595</v>
      </c>
      <c r="E133" s="418" t="s">
        <v>850</v>
      </c>
      <c r="F133" s="418"/>
      <c r="G133" s="495"/>
      <c r="H133" s="496">
        <v>0</v>
      </c>
      <c r="I133" s="497" t="str">
        <f>(IF(I134="","",I134&amp;CHAR(10))&amp;(IF(I141="","",I141&amp;CHAR(10))))</f>
        <v/>
      </c>
      <c r="J133" s="468"/>
      <c r="K133" s="469"/>
      <c r="L133" s="469"/>
      <c r="M133" s="469"/>
      <c r="N133" s="470"/>
      <c r="O133" s="176">
        <f>O134+O141</f>
        <v>0</v>
      </c>
      <c r="P133" s="177">
        <f>P134+P141</f>
        <v>0</v>
      </c>
      <c r="Q133" s="177">
        <f>Q134+Q141</f>
        <v>0</v>
      </c>
      <c r="R133" s="177">
        <f>R134+R141</f>
        <v>0</v>
      </c>
      <c r="S133" s="178">
        <f>S134+S141</f>
        <v>0</v>
      </c>
      <c r="T133" s="498"/>
      <c r="U133" s="499"/>
      <c r="V133" s="499"/>
      <c r="W133" s="499"/>
      <c r="X133" s="499"/>
      <c r="Y133" s="499"/>
      <c r="Z133" s="499"/>
      <c r="AA133" s="500"/>
      <c r="AB133" s="501">
        <f>AVERAGE(AB134,AB141)</f>
        <v>0</v>
      </c>
      <c r="AC133" s="365"/>
      <c r="AD133" s="366"/>
      <c r="AE133" s="366"/>
      <c r="AF133" s="366"/>
      <c r="AG133" s="434">
        <f t="shared" si="20"/>
        <v>1</v>
      </c>
      <c r="AH133" s="497" t="str">
        <f>(IF(AH134="","",AH134&amp;CHAR(10))&amp;(IF(AH141="","",AH141&amp;CHAR(10))))</f>
        <v/>
      </c>
      <c r="AI133" s="497" t="str">
        <f>(IF(AI134="","",AI134&amp;CHAR(10))&amp;(IF(AI141="","",AI141&amp;CHAR(10))))</f>
        <v/>
      </c>
      <c r="AJ133" s="497" t="str">
        <f>(IF(AJ134="","",AJ134&amp;CHAR(10))&amp;(IF(AJ141="","",AJ141&amp;CHAR(10))))</f>
        <v/>
      </c>
      <c r="AK133" s="497" t="str">
        <f>(IF(AK134="","",AK134&amp;CHAR(10))&amp;(IF(AK141="","",AK141&amp;CHAR(10))))</f>
        <v/>
      </c>
      <c r="AL133" s="497" t="str">
        <f>(IF(AL134="","",AL134&amp;CHAR(10))&amp;(IF(AL141="","",AL141&amp;CHAR(10))))</f>
        <v/>
      </c>
      <c r="AM133" s="385"/>
    </row>
    <row r="134" spans="1:39" ht="23.25" customHeight="1" outlineLevel="1" x14ac:dyDescent="0.25">
      <c r="A134" s="376"/>
      <c r="B134" s="384"/>
      <c r="C134" s="491"/>
      <c r="D134" s="480" t="s">
        <v>866</v>
      </c>
      <c r="E134" s="426" t="s">
        <v>630</v>
      </c>
      <c r="F134" s="483" t="s">
        <v>851</v>
      </c>
      <c r="G134" s="483"/>
      <c r="H134" s="151">
        <f>AVERAGE(H135)</f>
        <v>0</v>
      </c>
      <c r="I134" s="137" t="str">
        <f>(IF(I135="","",I135&amp;CHAR(10))&amp;(IF(I136="","",I136&amp;CHAR(10))&amp;IF(I137="","",I137&amp;CHAR(10))&amp;IF(I138="","",I138&amp;CHAR(10))&amp;IF(I139="","",I139&amp;CHAR(10))&amp;IF(I140="","",I140&amp;CHAR(10))))</f>
        <v/>
      </c>
      <c r="J134" s="465"/>
      <c r="K134" s="466"/>
      <c r="L134" s="466"/>
      <c r="M134" s="466"/>
      <c r="N134" s="467"/>
      <c r="O134" s="176">
        <f>SUM(O135:O140)</f>
        <v>0</v>
      </c>
      <c r="P134" s="177">
        <f>SUM(P135:P140)</f>
        <v>0</v>
      </c>
      <c r="Q134" s="177">
        <f>SUM(Q135:Q140)</f>
        <v>0</v>
      </c>
      <c r="R134" s="177">
        <f>SUM(R135:R140)</f>
        <v>0</v>
      </c>
      <c r="S134" s="178">
        <f>SUM(S135:S140)</f>
        <v>0</v>
      </c>
      <c r="T134" s="462"/>
      <c r="U134" s="463"/>
      <c r="V134" s="463"/>
      <c r="W134" s="463"/>
      <c r="X134" s="463"/>
      <c r="Y134" s="463"/>
      <c r="Z134" s="463"/>
      <c r="AA134" s="464"/>
      <c r="AB134" s="182">
        <f>AVERAGE(AB135:AB135)</f>
        <v>0</v>
      </c>
      <c r="AC134" s="44"/>
      <c r="AD134" s="45"/>
      <c r="AE134" s="45"/>
      <c r="AF134" s="45"/>
      <c r="AG134" s="420">
        <f t="shared" si="20"/>
        <v>1</v>
      </c>
      <c r="AH134" s="137" t="str">
        <f>(IF(AH135="","",AH135&amp;CHAR(10))&amp;(IF(AH136="","",AH136&amp;CHAR(10))&amp;IF(AH137="","",AH137&amp;CHAR(10))&amp;IF(AH138="","",AH138&amp;CHAR(10))&amp;IF(AH139="","",AH139&amp;CHAR(10))&amp;IF(AH140="","",AH140&amp;CHAR(10))))</f>
        <v/>
      </c>
      <c r="AI134" s="137" t="str">
        <f>(IF(AI135="","",AI135&amp;CHAR(10))&amp;(IF(AI136="","",AI136&amp;CHAR(10))&amp;IF(AI137="","",AI137&amp;CHAR(10))&amp;IF(AI138="","",AI138&amp;CHAR(10))&amp;IF(AI139="","",AI139&amp;CHAR(10))&amp;IF(AI140="","",AI140&amp;CHAR(10))))</f>
        <v/>
      </c>
      <c r="AJ134" s="137" t="str">
        <f>(IF(AJ135="","",AJ135&amp;CHAR(10))&amp;(IF(AJ136="","",AJ136&amp;CHAR(10))&amp;IF(AJ137="","",AJ137&amp;CHAR(10))&amp;IF(AJ138="","",AJ138&amp;CHAR(10))&amp;IF(AJ139="","",AJ139&amp;CHAR(10))&amp;IF(AJ140="","",AJ140&amp;CHAR(10))))</f>
        <v/>
      </c>
      <c r="AK134" s="137" t="str">
        <f>(IF(AK135="","",AK135&amp;CHAR(10))&amp;(IF(AK136="","",AK136&amp;CHAR(10))&amp;IF(AK137="","",AK137&amp;CHAR(10))&amp;IF(AK138="","",AK138&amp;CHAR(10))&amp;IF(AK139="","",AK139&amp;CHAR(10))&amp;IF(AK140="","",AK140&amp;CHAR(10))))</f>
        <v/>
      </c>
      <c r="AL134" s="137" t="str">
        <f>(IF(AL135="","",AL135&amp;CHAR(10))&amp;(IF(AL136="","",AL136&amp;CHAR(10))&amp;IF(AL137="","",AL137&amp;CHAR(10))&amp;IF(AL138="","",AL138&amp;CHAR(10))&amp;IF(AL139="","",AL139&amp;CHAR(10))&amp;IF(AL140="","",AL140&amp;CHAR(10))))</f>
        <v/>
      </c>
      <c r="AM134" s="385"/>
    </row>
    <row r="135" spans="1:39" ht="23.25" customHeight="1" outlineLevel="2" x14ac:dyDescent="0.25">
      <c r="A135" s="376"/>
      <c r="B135" s="384"/>
      <c r="C135" s="491"/>
      <c r="D135" s="408"/>
      <c r="E135" s="411"/>
      <c r="F135" s="414" t="s">
        <v>847</v>
      </c>
      <c r="G135" s="425" t="s">
        <v>852</v>
      </c>
      <c r="H135" s="49">
        <v>0</v>
      </c>
      <c r="I135" s="48"/>
      <c r="J135" s="48"/>
      <c r="K135" s="48"/>
      <c r="L135" s="48"/>
      <c r="M135" s="48"/>
      <c r="N135" s="48"/>
      <c r="O135" s="100"/>
      <c r="P135" s="101"/>
      <c r="Q135" s="101"/>
      <c r="R135" s="101"/>
      <c r="S135" s="102"/>
      <c r="T135" s="312" t="s">
        <v>60</v>
      </c>
      <c r="U135" s="313" t="s">
        <v>60</v>
      </c>
      <c r="V135" s="313" t="s">
        <v>60</v>
      </c>
      <c r="W135" s="314" t="s">
        <v>60</v>
      </c>
      <c r="X135" s="128">
        <f>VLOOKUP(T135,Data!$B$4:$C$9,2, FALSE)</f>
        <v>0</v>
      </c>
      <c r="Y135" s="129">
        <f>VLOOKUP(U135,Data!$E$4:$F$8,2,FALSE)</f>
        <v>0</v>
      </c>
      <c r="Z135" s="129">
        <f>VLOOKUP(V135,Data!$H$4:$I$8,2,FALSE)</f>
        <v>0</v>
      </c>
      <c r="AA135" s="197">
        <f>VLOOKUP(W135,Data!$K$4:$L$7,2,FALSE)</f>
        <v>0</v>
      </c>
      <c r="AB135" s="133">
        <f>SUM(X135:AA135)</f>
        <v>0</v>
      </c>
      <c r="AC135" s="44"/>
      <c r="AD135" s="45"/>
      <c r="AE135" s="45"/>
      <c r="AF135" s="45"/>
      <c r="AG135" s="420">
        <f t="shared" si="20"/>
        <v>1</v>
      </c>
      <c r="AH135" s="458"/>
      <c r="AI135" s="458"/>
      <c r="AJ135" s="458"/>
      <c r="AK135" s="458"/>
      <c r="AL135" s="458"/>
      <c r="AM135" s="385"/>
    </row>
    <row r="136" spans="1:39" ht="23.25" customHeight="1" outlineLevel="2" x14ac:dyDescent="0.25">
      <c r="A136" s="376"/>
      <c r="B136" s="384"/>
      <c r="C136" s="491"/>
      <c r="D136" s="408"/>
      <c r="E136" s="411"/>
      <c r="F136" s="413" t="s">
        <v>867</v>
      </c>
      <c r="G136" s="410" t="s">
        <v>853</v>
      </c>
      <c r="H136" s="49">
        <v>0</v>
      </c>
      <c r="I136" s="48"/>
      <c r="J136" s="48"/>
      <c r="K136" s="48"/>
      <c r="L136" s="48"/>
      <c r="M136" s="48"/>
      <c r="N136" s="48"/>
      <c r="O136" s="100"/>
      <c r="P136" s="101"/>
      <c r="Q136" s="101"/>
      <c r="R136" s="101"/>
      <c r="S136" s="102"/>
      <c r="T136" s="312" t="s">
        <v>60</v>
      </c>
      <c r="U136" s="313" t="s">
        <v>60</v>
      </c>
      <c r="V136" s="313" t="s">
        <v>60</v>
      </c>
      <c r="W136" s="314" t="s">
        <v>60</v>
      </c>
      <c r="X136" s="128">
        <f>VLOOKUP(T136,Data!$B$4:$C$9,2, FALSE)</f>
        <v>0</v>
      </c>
      <c r="Y136" s="129">
        <f>VLOOKUP(U136,Data!$E$4:$F$8,2,FALSE)</f>
        <v>0</v>
      </c>
      <c r="Z136" s="129">
        <f>VLOOKUP(V136,Data!$H$4:$I$8,2,FALSE)</f>
        <v>0</v>
      </c>
      <c r="AA136" s="197">
        <f>VLOOKUP(W136,Data!$K$4:$L$7,2,FALSE)</f>
        <v>0</v>
      </c>
      <c r="AB136" s="133">
        <f t="shared" ref="AB136:AB140" si="28">SUM(X136:AA136)</f>
        <v>0</v>
      </c>
      <c r="AC136" s="44"/>
      <c r="AD136" s="45"/>
      <c r="AE136" s="45"/>
      <c r="AF136" s="45"/>
      <c r="AG136" s="420">
        <f t="shared" si="20"/>
        <v>1</v>
      </c>
      <c r="AH136" s="459"/>
      <c r="AI136" s="459"/>
      <c r="AJ136" s="459"/>
      <c r="AK136" s="459"/>
      <c r="AL136" s="459"/>
      <c r="AM136" s="385"/>
    </row>
    <row r="137" spans="1:39" ht="23.25" customHeight="1" outlineLevel="2" x14ac:dyDescent="0.25">
      <c r="A137" s="376"/>
      <c r="B137" s="384"/>
      <c r="C137" s="491"/>
      <c r="D137" s="408"/>
      <c r="E137" s="411"/>
      <c r="F137" s="413" t="s">
        <v>868</v>
      </c>
      <c r="G137" s="410" t="s">
        <v>854</v>
      </c>
      <c r="H137" s="49">
        <v>0</v>
      </c>
      <c r="I137" s="48"/>
      <c r="J137" s="48"/>
      <c r="K137" s="48"/>
      <c r="L137" s="48"/>
      <c r="M137" s="48"/>
      <c r="N137" s="48"/>
      <c r="O137" s="100"/>
      <c r="P137" s="101"/>
      <c r="Q137" s="101"/>
      <c r="R137" s="101"/>
      <c r="S137" s="102"/>
      <c r="T137" s="312" t="s">
        <v>60</v>
      </c>
      <c r="U137" s="313" t="s">
        <v>60</v>
      </c>
      <c r="V137" s="313" t="s">
        <v>60</v>
      </c>
      <c r="W137" s="314" t="s">
        <v>60</v>
      </c>
      <c r="X137" s="128">
        <f>VLOOKUP(T137,Data!$B$4:$C$9,2, FALSE)</f>
        <v>0</v>
      </c>
      <c r="Y137" s="129">
        <f>VLOOKUP(U137,Data!$E$4:$F$8,2,FALSE)</f>
        <v>0</v>
      </c>
      <c r="Z137" s="129">
        <f>VLOOKUP(V137,Data!$H$4:$I$8,2,FALSE)</f>
        <v>0</v>
      </c>
      <c r="AA137" s="197">
        <f>VLOOKUP(W137,Data!$K$4:$L$7,2,FALSE)</f>
        <v>0</v>
      </c>
      <c r="AB137" s="133">
        <f t="shared" si="28"/>
        <v>0</v>
      </c>
      <c r="AC137" s="44"/>
      <c r="AD137" s="45"/>
      <c r="AE137" s="45"/>
      <c r="AF137" s="45"/>
      <c r="AG137" s="420">
        <f t="shared" si="20"/>
        <v>1</v>
      </c>
      <c r="AH137" s="459"/>
      <c r="AI137" s="459"/>
      <c r="AJ137" s="459"/>
      <c r="AK137" s="459"/>
      <c r="AL137" s="459"/>
      <c r="AM137" s="385"/>
    </row>
    <row r="138" spans="1:39" ht="23.25" customHeight="1" outlineLevel="2" x14ac:dyDescent="0.25">
      <c r="A138" s="376"/>
      <c r="B138" s="384"/>
      <c r="C138" s="491"/>
      <c r="D138" s="408"/>
      <c r="E138" s="411"/>
      <c r="F138" s="413" t="s">
        <v>869</v>
      </c>
      <c r="G138" s="410" t="s">
        <v>855</v>
      </c>
      <c r="H138" s="49">
        <v>0</v>
      </c>
      <c r="I138" s="48"/>
      <c r="J138" s="48"/>
      <c r="K138" s="48"/>
      <c r="L138" s="48"/>
      <c r="M138" s="48"/>
      <c r="N138" s="48"/>
      <c r="O138" s="100"/>
      <c r="P138" s="101"/>
      <c r="Q138" s="101"/>
      <c r="R138" s="101"/>
      <c r="S138" s="102"/>
      <c r="T138" s="312" t="s">
        <v>60</v>
      </c>
      <c r="U138" s="313" t="s">
        <v>60</v>
      </c>
      <c r="V138" s="313" t="s">
        <v>60</v>
      </c>
      <c r="W138" s="314" t="s">
        <v>60</v>
      </c>
      <c r="X138" s="128">
        <f>VLOOKUP(T138,Data!$B$4:$C$9,2, FALSE)</f>
        <v>0</v>
      </c>
      <c r="Y138" s="129">
        <f>VLOOKUP(U138,Data!$E$4:$F$8,2,FALSE)</f>
        <v>0</v>
      </c>
      <c r="Z138" s="129">
        <f>VLOOKUP(V138,Data!$H$4:$I$8,2,FALSE)</f>
        <v>0</v>
      </c>
      <c r="AA138" s="197">
        <f>VLOOKUP(W138,Data!$K$4:$L$7,2,FALSE)</f>
        <v>0</v>
      </c>
      <c r="AB138" s="133">
        <f t="shared" si="28"/>
        <v>0</v>
      </c>
      <c r="AC138" s="44"/>
      <c r="AD138" s="45"/>
      <c r="AE138" s="45"/>
      <c r="AF138" s="45"/>
      <c r="AG138" s="420">
        <f t="shared" si="20"/>
        <v>1</v>
      </c>
      <c r="AH138" s="459"/>
      <c r="AI138" s="459"/>
      <c r="AJ138" s="459"/>
      <c r="AK138" s="459"/>
      <c r="AL138" s="459"/>
      <c r="AM138" s="385"/>
    </row>
    <row r="139" spans="1:39" ht="23.25" customHeight="1" outlineLevel="2" x14ac:dyDescent="0.25">
      <c r="A139" s="376"/>
      <c r="B139" s="384"/>
      <c r="C139" s="491"/>
      <c r="D139" s="408"/>
      <c r="E139" s="411"/>
      <c r="F139" s="413" t="s">
        <v>870</v>
      </c>
      <c r="G139" s="410" t="s">
        <v>856</v>
      </c>
      <c r="H139" s="49">
        <v>0</v>
      </c>
      <c r="I139" s="48"/>
      <c r="J139" s="48"/>
      <c r="K139" s="48"/>
      <c r="L139" s="48"/>
      <c r="M139" s="48"/>
      <c r="N139" s="48"/>
      <c r="O139" s="100"/>
      <c r="P139" s="101"/>
      <c r="Q139" s="101"/>
      <c r="R139" s="101"/>
      <c r="S139" s="102"/>
      <c r="T139" s="312" t="s">
        <v>60</v>
      </c>
      <c r="U139" s="313" t="s">
        <v>60</v>
      </c>
      <c r="V139" s="313" t="s">
        <v>60</v>
      </c>
      <c r="W139" s="314" t="s">
        <v>60</v>
      </c>
      <c r="X139" s="128">
        <f>VLOOKUP(T139,Data!$B$4:$C$9,2, FALSE)</f>
        <v>0</v>
      </c>
      <c r="Y139" s="129">
        <f>VLOOKUP(U139,Data!$E$4:$F$8,2,FALSE)</f>
        <v>0</v>
      </c>
      <c r="Z139" s="129">
        <f>VLOOKUP(V139,Data!$H$4:$I$8,2,FALSE)</f>
        <v>0</v>
      </c>
      <c r="AA139" s="197">
        <f>VLOOKUP(W139,Data!$K$4:$L$7,2,FALSE)</f>
        <v>0</v>
      </c>
      <c r="AB139" s="133">
        <f t="shared" si="28"/>
        <v>0</v>
      </c>
      <c r="AC139" s="44"/>
      <c r="AD139" s="45"/>
      <c r="AE139" s="45"/>
      <c r="AF139" s="45"/>
      <c r="AG139" s="420">
        <f t="shared" si="20"/>
        <v>1</v>
      </c>
      <c r="AH139" s="459"/>
      <c r="AI139" s="459"/>
      <c r="AJ139" s="459"/>
      <c r="AK139" s="459"/>
      <c r="AL139" s="459"/>
      <c r="AM139" s="385"/>
    </row>
    <row r="140" spans="1:39" ht="23.25" customHeight="1" outlineLevel="2" x14ac:dyDescent="0.25">
      <c r="A140" s="376"/>
      <c r="B140" s="384"/>
      <c r="C140" s="491"/>
      <c r="D140" s="408"/>
      <c r="E140" s="411"/>
      <c r="F140" s="428" t="s">
        <v>871</v>
      </c>
      <c r="G140" s="429" t="s">
        <v>857</v>
      </c>
      <c r="H140" s="49">
        <v>0</v>
      </c>
      <c r="I140" s="48"/>
      <c r="J140" s="48"/>
      <c r="K140" s="48"/>
      <c r="L140" s="48"/>
      <c r="M140" s="48"/>
      <c r="N140" s="48"/>
      <c r="O140" s="100"/>
      <c r="P140" s="101"/>
      <c r="Q140" s="101"/>
      <c r="R140" s="101"/>
      <c r="S140" s="102"/>
      <c r="T140" s="312" t="s">
        <v>60</v>
      </c>
      <c r="U140" s="313" t="s">
        <v>60</v>
      </c>
      <c r="V140" s="313" t="s">
        <v>60</v>
      </c>
      <c r="W140" s="314" t="s">
        <v>60</v>
      </c>
      <c r="X140" s="128">
        <f>VLOOKUP(T140,Data!$B$4:$C$9,2, FALSE)</f>
        <v>0</v>
      </c>
      <c r="Y140" s="129">
        <f>VLOOKUP(U140,Data!$E$4:$F$8,2,FALSE)</f>
        <v>0</v>
      </c>
      <c r="Z140" s="129">
        <f>VLOOKUP(V140,Data!$H$4:$I$8,2,FALSE)</f>
        <v>0</v>
      </c>
      <c r="AA140" s="197">
        <f>VLOOKUP(W140,Data!$K$4:$L$7,2,FALSE)</f>
        <v>0</v>
      </c>
      <c r="AB140" s="133">
        <f t="shared" si="28"/>
        <v>0</v>
      </c>
      <c r="AC140" s="44"/>
      <c r="AD140" s="45"/>
      <c r="AE140" s="45"/>
      <c r="AF140" s="45"/>
      <c r="AG140" s="420">
        <f t="shared" si="20"/>
        <v>1</v>
      </c>
      <c r="AH140" s="459"/>
      <c r="AI140" s="459"/>
      <c r="AJ140" s="459"/>
      <c r="AK140" s="459"/>
      <c r="AL140" s="459"/>
      <c r="AM140" s="385"/>
    </row>
    <row r="141" spans="1:39" ht="23.25" customHeight="1" outlineLevel="1" x14ac:dyDescent="0.25">
      <c r="A141" s="376"/>
      <c r="B141" s="384"/>
      <c r="C141" s="491"/>
      <c r="D141" s="480" t="s">
        <v>632</v>
      </c>
      <c r="E141" s="426" t="s">
        <v>631</v>
      </c>
      <c r="F141" s="483" t="s">
        <v>858</v>
      </c>
      <c r="G141" s="483"/>
      <c r="H141" s="151">
        <f>AVERAGE(H142:H143)</f>
        <v>0</v>
      </c>
      <c r="I141" s="137" t="str">
        <f>(IF(I142="","",I142&amp;CHAR(10))&amp;(IF(I143="","",I143&amp;CHAR(10))))</f>
        <v/>
      </c>
      <c r="J141" s="465"/>
      <c r="K141" s="466"/>
      <c r="L141" s="466"/>
      <c r="M141" s="466"/>
      <c r="N141" s="467"/>
      <c r="O141" s="176">
        <f>SUM(O142:O143)</f>
        <v>0</v>
      </c>
      <c r="P141" s="177">
        <f>SUM(P142:P143)</f>
        <v>0</v>
      </c>
      <c r="Q141" s="177">
        <f>SUM(Q142:Q143)</f>
        <v>0</v>
      </c>
      <c r="R141" s="177">
        <f>SUM(R142:R143)</f>
        <v>0</v>
      </c>
      <c r="S141" s="178">
        <f>SUM(S142:S143)</f>
        <v>0</v>
      </c>
      <c r="T141" s="462"/>
      <c r="U141" s="463"/>
      <c r="V141" s="463"/>
      <c r="W141" s="463"/>
      <c r="X141" s="463"/>
      <c r="Y141" s="463"/>
      <c r="Z141" s="463"/>
      <c r="AA141" s="464"/>
      <c r="AB141" s="182">
        <f>AVERAGE(AB142:AB143)</f>
        <v>0</v>
      </c>
      <c r="AC141" s="44"/>
      <c r="AD141" s="45"/>
      <c r="AE141" s="45"/>
      <c r="AF141" s="45"/>
      <c r="AG141" s="420">
        <f t="shared" si="20"/>
        <v>1</v>
      </c>
      <c r="AH141" s="137" t="str">
        <f>(IF(AH142="","",AH142&amp;CHAR(10))&amp;(IF(AH143="","",AH143&amp;CHAR(10))))</f>
        <v/>
      </c>
      <c r="AI141" s="137" t="str">
        <f>(IF(AI142="","",AI142&amp;CHAR(10))&amp;(IF(AI143="","",AI143&amp;CHAR(10))))</f>
        <v/>
      </c>
      <c r="AJ141" s="137" t="str">
        <f>(IF(AJ142="","",AJ142&amp;CHAR(10))&amp;(IF(AJ143="","",AJ143&amp;CHAR(10))))</f>
        <v/>
      </c>
      <c r="AK141" s="137" t="str">
        <f>(IF(AK142="","",AK142&amp;CHAR(10))&amp;(IF(AK143="","",AK143&amp;CHAR(10))))</f>
        <v/>
      </c>
      <c r="AL141" s="137" t="str">
        <f>(IF(AL142="","",AL142&amp;CHAR(10))&amp;(IF(AL143="","",AL143&amp;CHAR(10))))</f>
        <v/>
      </c>
      <c r="AM141" s="385"/>
    </row>
    <row r="142" spans="1:39" ht="23.25" customHeight="1" outlineLevel="2" x14ac:dyDescent="0.25">
      <c r="A142" s="376"/>
      <c r="B142" s="384"/>
      <c r="C142" s="491"/>
      <c r="D142" s="408"/>
      <c r="E142" s="411"/>
      <c r="F142" s="414" t="s">
        <v>859</v>
      </c>
      <c r="G142" s="425" t="s">
        <v>861</v>
      </c>
      <c r="H142" s="49">
        <v>0</v>
      </c>
      <c r="I142" s="48"/>
      <c r="J142" s="48"/>
      <c r="K142" s="48"/>
      <c r="L142" s="48"/>
      <c r="M142" s="48"/>
      <c r="N142" s="48"/>
      <c r="O142" s="100"/>
      <c r="P142" s="101"/>
      <c r="Q142" s="101"/>
      <c r="R142" s="101"/>
      <c r="S142" s="102"/>
      <c r="T142" s="312" t="s">
        <v>60</v>
      </c>
      <c r="U142" s="313" t="s">
        <v>60</v>
      </c>
      <c r="V142" s="313" t="s">
        <v>60</v>
      </c>
      <c r="W142" s="314" t="s">
        <v>60</v>
      </c>
      <c r="X142" s="128">
        <f>VLOOKUP(T142,Data!$B$4:$C$9,2, FALSE)</f>
        <v>0</v>
      </c>
      <c r="Y142" s="129">
        <f>VLOOKUP(U142,Data!$E$4:$F$8,2,FALSE)</f>
        <v>0</v>
      </c>
      <c r="Z142" s="129">
        <f>VLOOKUP(V142,Data!$H$4:$I$8,2,FALSE)</f>
        <v>0</v>
      </c>
      <c r="AA142" s="197">
        <f>VLOOKUP(W142,Data!$K$4:$L$7,2,FALSE)</f>
        <v>0</v>
      </c>
      <c r="AB142" s="133">
        <f>SUM(X142:AA142)</f>
        <v>0</v>
      </c>
      <c r="AC142" s="44"/>
      <c r="AD142" s="45"/>
      <c r="AE142" s="45"/>
      <c r="AF142" s="45"/>
      <c r="AG142" s="420">
        <f t="shared" ref="AG142:AG143" si="29">IF(AB142&gt;0.8,4,IF(AB142&gt;0.5,3,IF(AB142&gt;0.2,2,1)))</f>
        <v>1</v>
      </c>
      <c r="AH142" s="458"/>
      <c r="AI142" s="458"/>
      <c r="AJ142" s="458"/>
      <c r="AK142" s="458"/>
      <c r="AL142" s="458"/>
      <c r="AM142" s="385"/>
    </row>
    <row r="143" spans="1:39" ht="23.25" customHeight="1" outlineLevel="2" thickBot="1" x14ac:dyDescent="0.3">
      <c r="A143" s="376"/>
      <c r="B143" s="384"/>
      <c r="C143" s="491"/>
      <c r="D143" s="408"/>
      <c r="E143" s="411"/>
      <c r="F143" s="428" t="s">
        <v>860</v>
      </c>
      <c r="G143" s="429" t="s">
        <v>862</v>
      </c>
      <c r="H143" s="276">
        <v>0</v>
      </c>
      <c r="I143" s="271"/>
      <c r="J143" s="271"/>
      <c r="K143" s="271"/>
      <c r="L143" s="271"/>
      <c r="M143" s="271"/>
      <c r="N143" s="271"/>
      <c r="O143" s="103"/>
      <c r="P143" s="104"/>
      <c r="Q143" s="104"/>
      <c r="R143" s="104"/>
      <c r="S143" s="105"/>
      <c r="T143" s="312" t="s">
        <v>60</v>
      </c>
      <c r="U143" s="313" t="s">
        <v>60</v>
      </c>
      <c r="V143" s="313" t="s">
        <v>60</v>
      </c>
      <c r="W143" s="314" t="s">
        <v>60</v>
      </c>
      <c r="X143" s="492">
        <f>VLOOKUP(T143,Data!$B$4:$C$9,2, FALSE)</f>
        <v>0</v>
      </c>
      <c r="Y143" s="493">
        <f>VLOOKUP(U143,Data!$E$4:$F$8,2,FALSE)</f>
        <v>0</v>
      </c>
      <c r="Z143" s="493">
        <f>VLOOKUP(V143,Data!$H$4:$I$8,2,FALSE)</f>
        <v>0</v>
      </c>
      <c r="AA143" s="494">
        <f>VLOOKUP(W143,Data!$K$4:$L$7,2,FALSE)</f>
        <v>0</v>
      </c>
      <c r="AB143" s="273">
        <f>SUM(X143:AA143)</f>
        <v>0</v>
      </c>
      <c r="AC143" s="54"/>
      <c r="AD143" s="55"/>
      <c r="AE143" s="55"/>
      <c r="AF143" s="55"/>
      <c r="AG143" s="420">
        <f t="shared" si="29"/>
        <v>1</v>
      </c>
      <c r="AH143" s="460"/>
      <c r="AI143" s="460"/>
      <c r="AJ143" s="460"/>
      <c r="AK143" s="460"/>
      <c r="AL143" s="460"/>
      <c r="AM143" s="385"/>
    </row>
    <row r="144" spans="1:39" ht="23.25" customHeight="1" outlineLevel="1" thickBot="1" x14ac:dyDescent="0.3">
      <c r="A144" s="376"/>
      <c r="B144" s="384"/>
      <c r="C144" s="502"/>
      <c r="D144" s="503"/>
      <c r="E144" s="503"/>
      <c r="F144" s="503"/>
      <c r="G144" s="503"/>
      <c r="H144" s="503"/>
      <c r="I144" s="503"/>
      <c r="J144" s="503"/>
      <c r="K144" s="503"/>
      <c r="L144" s="503"/>
      <c r="M144" s="503"/>
      <c r="N144" s="503"/>
      <c r="O144" s="503"/>
      <c r="P144" s="503"/>
      <c r="Q144" s="503"/>
      <c r="R144" s="503"/>
      <c r="S144" s="503"/>
      <c r="T144" s="503"/>
      <c r="U144" s="503"/>
      <c r="V144" s="503"/>
      <c r="W144" s="503"/>
      <c r="X144" s="503"/>
      <c r="Y144" s="503"/>
      <c r="Z144" s="503"/>
      <c r="AA144" s="503"/>
      <c r="AB144" s="503"/>
      <c r="AC144" s="503"/>
      <c r="AD144" s="503"/>
      <c r="AE144" s="503"/>
      <c r="AF144" s="503"/>
      <c r="AG144" s="503"/>
      <c r="AH144" s="503"/>
      <c r="AI144" s="503"/>
      <c r="AJ144" s="503"/>
      <c r="AK144" s="503"/>
      <c r="AL144" s="504"/>
      <c r="AM144" s="391"/>
    </row>
    <row r="145" spans="1:39" ht="20.25" customHeight="1" x14ac:dyDescent="0.25">
      <c r="A145" s="376"/>
      <c r="B145" s="384"/>
      <c r="C145" s="376"/>
      <c r="D145" s="376"/>
      <c r="E145" s="376"/>
      <c r="F145" s="376"/>
      <c r="G145" s="376"/>
      <c r="H145" s="376"/>
      <c r="I145" s="376"/>
      <c r="J145" s="376"/>
      <c r="K145" s="376"/>
      <c r="L145" s="376"/>
      <c r="M145" s="376"/>
      <c r="N145" s="376"/>
      <c r="O145" s="15"/>
      <c r="P145" s="376"/>
      <c r="Q145" s="376"/>
      <c r="R145" s="15"/>
      <c r="S145" s="376"/>
      <c r="T145" s="394"/>
      <c r="U145" s="394"/>
      <c r="V145" s="394"/>
      <c r="W145" s="394"/>
      <c r="X145" s="395"/>
      <c r="Y145" s="395"/>
      <c r="Z145" s="395"/>
      <c r="AA145" s="396"/>
      <c r="AB145" s="397"/>
      <c r="AC145" s="15"/>
      <c r="AD145" s="376"/>
      <c r="AE145" s="376"/>
      <c r="AF145" s="15"/>
      <c r="AG145" s="421"/>
      <c r="AH145" s="505"/>
      <c r="AI145" s="505"/>
      <c r="AJ145" s="505"/>
      <c r="AK145" s="505"/>
      <c r="AL145" s="505"/>
      <c r="AM145" s="391"/>
    </row>
    <row r="146" spans="1:39" x14ac:dyDescent="0.25">
      <c r="A146" s="376"/>
      <c r="B146" s="384"/>
      <c r="C146" s="376"/>
      <c r="D146" s="376"/>
      <c r="E146" s="376"/>
      <c r="G146" s="392" t="s">
        <v>863</v>
      </c>
      <c r="H146" s="392"/>
      <c r="I146" s="392"/>
      <c r="J146" s="392"/>
      <c r="K146" s="392"/>
      <c r="L146" s="392"/>
      <c r="M146" s="392"/>
      <c r="N146" s="392"/>
      <c r="O146" s="216"/>
      <c r="P146" s="393" t="s">
        <v>286</v>
      </c>
      <c r="Q146" s="376"/>
      <c r="R146" s="21"/>
      <c r="S146" s="393" t="s">
        <v>287</v>
      </c>
      <c r="T146" s="394"/>
      <c r="U146" s="394"/>
      <c r="V146" s="394"/>
      <c r="W146" s="394"/>
      <c r="X146" s="395"/>
      <c r="Y146" s="395"/>
      <c r="Z146" s="395"/>
      <c r="AA146" s="396"/>
      <c r="AB146" s="397"/>
      <c r="AC146" s="305"/>
      <c r="AD146" s="393" t="s">
        <v>288</v>
      </c>
      <c r="AE146" s="376"/>
      <c r="AF146" s="306"/>
      <c r="AG146" s="461" t="s">
        <v>289</v>
      </c>
      <c r="AH146" s="376"/>
      <c r="AI146" s="376"/>
      <c r="AJ146" s="376" t="s">
        <v>290</v>
      </c>
      <c r="AK146" s="376"/>
      <c r="AL146" s="376"/>
      <c r="AM146" s="391"/>
    </row>
    <row r="147" spans="1:39" x14ac:dyDescent="0.25">
      <c r="A147" s="376"/>
      <c r="B147" s="384"/>
      <c r="C147" s="423" t="s">
        <v>924</v>
      </c>
      <c r="D147" s="376"/>
      <c r="E147" s="376"/>
      <c r="F147" s="376"/>
      <c r="G147" s="544" t="s">
        <v>932</v>
      </c>
      <c r="H147" s="398"/>
      <c r="I147" s="398"/>
      <c r="J147" s="398"/>
      <c r="K147" s="398"/>
      <c r="L147" s="398"/>
      <c r="M147" s="398"/>
      <c r="N147" s="398"/>
      <c r="O147" s="376"/>
      <c r="P147" s="393"/>
      <c r="Q147" s="376"/>
      <c r="R147" s="215"/>
      <c r="S147" s="393" t="s">
        <v>291</v>
      </c>
      <c r="T147" s="394"/>
      <c r="U147" s="394"/>
      <c r="V147" s="394"/>
      <c r="W147" s="394"/>
      <c r="X147" s="395"/>
      <c r="Y147" s="395"/>
      <c r="Z147" s="395"/>
      <c r="AA147" s="396"/>
      <c r="AB147" s="397"/>
      <c r="AC147" s="6"/>
      <c r="AD147" s="393" t="s">
        <v>0</v>
      </c>
      <c r="AE147" s="376"/>
      <c r="AF147" s="22"/>
      <c r="AG147" s="461" t="s">
        <v>292</v>
      </c>
      <c r="AH147" s="376"/>
      <c r="AI147" s="376"/>
      <c r="AJ147" s="376" t="s">
        <v>293</v>
      </c>
      <c r="AK147" s="376"/>
      <c r="AL147" s="376"/>
      <c r="AM147" s="391"/>
    </row>
    <row r="148" spans="1:39" ht="9" customHeight="1" thickBot="1" x14ac:dyDescent="0.3">
      <c r="B148" s="399"/>
      <c r="C148" s="400"/>
      <c r="D148" s="400"/>
      <c r="E148" s="400"/>
      <c r="F148" s="400"/>
      <c r="G148" s="400"/>
      <c r="H148" s="400"/>
      <c r="I148" s="400"/>
      <c r="J148" s="400"/>
      <c r="K148" s="400"/>
      <c r="L148" s="400"/>
      <c r="M148" s="400"/>
      <c r="N148" s="400"/>
      <c r="O148" s="400"/>
      <c r="P148" s="400"/>
      <c r="Q148" s="400"/>
      <c r="R148" s="400"/>
      <c r="S148" s="400"/>
      <c r="T148" s="401"/>
      <c r="U148" s="401"/>
      <c r="V148" s="401"/>
      <c r="W148" s="401"/>
      <c r="X148" s="402"/>
      <c r="Y148" s="402"/>
      <c r="Z148" s="402"/>
      <c r="AA148" s="403"/>
      <c r="AB148" s="404"/>
      <c r="AC148" s="400"/>
      <c r="AD148" s="400"/>
      <c r="AE148" s="400"/>
      <c r="AF148" s="400"/>
      <c r="AG148" s="422"/>
      <c r="AH148" s="400"/>
      <c r="AI148" s="400"/>
      <c r="AJ148" s="400"/>
      <c r="AK148" s="400"/>
      <c r="AL148" s="400"/>
      <c r="AM148" s="405"/>
    </row>
    <row r="150" spans="1:39" x14ac:dyDescent="0.25">
      <c r="E150" s="2"/>
      <c r="F150" s="2"/>
      <c r="G150" s="3"/>
      <c r="H150" s="3"/>
      <c r="I150" s="3"/>
      <c r="J150" s="3"/>
      <c r="K150" s="3"/>
      <c r="L150" s="3"/>
      <c r="M150" s="3"/>
      <c r="N150" s="3"/>
    </row>
    <row r="151" spans="1:39" x14ac:dyDescent="0.25">
      <c r="E151" s="13"/>
      <c r="F151" s="13"/>
      <c r="G151" s="5"/>
      <c r="H151" s="5"/>
      <c r="I151" s="5"/>
      <c r="J151" s="5"/>
      <c r="K151" s="5"/>
      <c r="L151" s="5"/>
      <c r="M151" s="5"/>
      <c r="N151" s="5"/>
    </row>
    <row r="160" spans="1:39" x14ac:dyDescent="0.25">
      <c r="C160" s="325"/>
      <c r="D160" s="326"/>
      <c r="E160" s="327"/>
      <c r="F160" s="307"/>
    </row>
    <row r="161" spans="3:6" x14ac:dyDescent="0.25">
      <c r="C161" s="325"/>
      <c r="D161" s="326"/>
      <c r="E161" s="327"/>
      <c r="F161" s="307"/>
    </row>
    <row r="162" spans="3:6" x14ac:dyDescent="0.25">
      <c r="C162" s="325"/>
      <c r="D162" s="326"/>
      <c r="E162" s="327"/>
      <c r="F162" s="307"/>
    </row>
    <row r="163" spans="3:6" x14ac:dyDescent="0.25">
      <c r="C163" s="325"/>
      <c r="D163" s="326"/>
      <c r="E163" s="327"/>
      <c r="F163" s="307"/>
    </row>
    <row r="164" spans="3:6" x14ac:dyDescent="0.25">
      <c r="D164" s="326"/>
      <c r="E164" s="327"/>
      <c r="F164" s="307"/>
    </row>
  </sheetData>
  <mergeCells count="92">
    <mergeCell ref="T129:AA129"/>
    <mergeCell ref="T133:AA133"/>
    <mergeCell ref="T134:AA134"/>
    <mergeCell ref="T141:AA141"/>
    <mergeCell ref="T106:AA106"/>
    <mergeCell ref="T114:AA114"/>
    <mergeCell ref="T115:AA115"/>
    <mergeCell ref="T121:AA121"/>
    <mergeCell ref="T126:AA126"/>
    <mergeCell ref="T81:AA81"/>
    <mergeCell ref="T86:AA86"/>
    <mergeCell ref="T93:AA93"/>
    <mergeCell ref="T99:AA99"/>
    <mergeCell ref="T100:AA100"/>
    <mergeCell ref="T53:AA53"/>
    <mergeCell ref="T64:AA64"/>
    <mergeCell ref="T70:AA70"/>
    <mergeCell ref="T71:AA71"/>
    <mergeCell ref="T78:AA78"/>
    <mergeCell ref="T25:AA25"/>
    <mergeCell ref="T28:AA28"/>
    <mergeCell ref="T32:AA32"/>
    <mergeCell ref="T44:AA44"/>
    <mergeCell ref="T45:AA45"/>
    <mergeCell ref="J126:N126"/>
    <mergeCell ref="J129:N129"/>
    <mergeCell ref="J133:N133"/>
    <mergeCell ref="J134:N134"/>
    <mergeCell ref="J141:N141"/>
    <mergeCell ref="C144:AL144"/>
    <mergeCell ref="T20:AA20"/>
    <mergeCell ref="T12:AA12"/>
    <mergeCell ref="J5:N5"/>
    <mergeCell ref="J6:N6"/>
    <mergeCell ref="J12:N12"/>
    <mergeCell ref="J20:N20"/>
    <mergeCell ref="J25:N25"/>
    <mergeCell ref="J28:N28"/>
    <mergeCell ref="J32:N32"/>
    <mergeCell ref="J44:N44"/>
    <mergeCell ref="J45:N45"/>
    <mergeCell ref="J53:N53"/>
    <mergeCell ref="J64:N64"/>
    <mergeCell ref="J70:N70"/>
    <mergeCell ref="J71:N71"/>
    <mergeCell ref="F141:G141"/>
    <mergeCell ref="C69:AL69"/>
    <mergeCell ref="C43:AL43"/>
    <mergeCell ref="C98:AL98"/>
    <mergeCell ref="C113:AL113"/>
    <mergeCell ref="C132:AL132"/>
    <mergeCell ref="J78:N78"/>
    <mergeCell ref="J81:N81"/>
    <mergeCell ref="J86:N86"/>
    <mergeCell ref="J93:N93"/>
    <mergeCell ref="J99:N99"/>
    <mergeCell ref="J100:N100"/>
    <mergeCell ref="J106:N106"/>
    <mergeCell ref="J114:N114"/>
    <mergeCell ref="J115:N115"/>
    <mergeCell ref="J121:N121"/>
    <mergeCell ref="F121:G121"/>
    <mergeCell ref="F126:G126"/>
    <mergeCell ref="F129:G129"/>
    <mergeCell ref="E133:G133"/>
    <mergeCell ref="F134:G134"/>
    <mergeCell ref="F93:G93"/>
    <mergeCell ref="E99:G99"/>
    <mergeCell ref="F106:G106"/>
    <mergeCell ref="E114:G114"/>
    <mergeCell ref="F115:G115"/>
    <mergeCell ref="E70:G70"/>
    <mergeCell ref="F71:G71"/>
    <mergeCell ref="F78:G78"/>
    <mergeCell ref="F81:G81"/>
    <mergeCell ref="F86:G86"/>
    <mergeCell ref="C3:S3"/>
    <mergeCell ref="AC3:AF3"/>
    <mergeCell ref="C160:C163"/>
    <mergeCell ref="D160:D164"/>
    <mergeCell ref="E160:E164"/>
    <mergeCell ref="E5:G5"/>
    <mergeCell ref="F6:G6"/>
    <mergeCell ref="F12:G12"/>
    <mergeCell ref="F20:G20"/>
    <mergeCell ref="F25:G25"/>
    <mergeCell ref="F28:G28"/>
    <mergeCell ref="F32:G32"/>
    <mergeCell ref="E44:G44"/>
    <mergeCell ref="F45:G45"/>
    <mergeCell ref="F53:G53"/>
    <mergeCell ref="F64:G64"/>
  </mergeCells>
  <phoneticPr fontId="24" type="noConversion"/>
  <conditionalFormatting sqref="H75">
    <cfRule type="iconSet" priority="324">
      <iconSet iconSet="5Quarters" showValue="0">
        <cfvo type="percent" val="0"/>
        <cfvo type="num" val="3"/>
        <cfvo type="num" val="5"/>
        <cfvo type="num" val="7"/>
        <cfvo type="num" val="9"/>
      </iconSet>
    </cfRule>
  </conditionalFormatting>
  <conditionalFormatting sqref="H76">
    <cfRule type="iconSet" priority="313">
      <iconSet iconSet="5Quarters" showValue="0">
        <cfvo type="percent" val="0"/>
        <cfvo type="num" val="3"/>
        <cfvo type="num" val="5"/>
        <cfvo type="num" val="7"/>
        <cfvo type="num" val="9"/>
      </iconSet>
    </cfRule>
  </conditionalFormatting>
  <conditionalFormatting sqref="H124">
    <cfRule type="iconSet" priority="280">
      <iconSet iconSet="5Quarters" showValue="0">
        <cfvo type="percent" val="0"/>
        <cfvo type="num" val="3"/>
        <cfvo type="num" val="5"/>
        <cfvo type="num" val="7"/>
        <cfvo type="num" val="9"/>
      </iconSet>
    </cfRule>
  </conditionalFormatting>
  <conditionalFormatting sqref="H143">
    <cfRule type="iconSet" priority="277">
      <iconSet iconSet="5Quarters" showValue="0">
        <cfvo type="percent" val="0"/>
        <cfvo type="num" val="3"/>
        <cfvo type="num" val="5"/>
        <cfvo type="num" val="7"/>
        <cfvo type="num" val="9"/>
      </iconSet>
    </cfRule>
  </conditionalFormatting>
  <conditionalFormatting sqref="H5">
    <cfRule type="iconSet" priority="221">
      <iconSet iconSet="5Quarters" showValue="0">
        <cfvo type="percent" val="0"/>
        <cfvo type="num" val="3"/>
        <cfvo type="num" val="5"/>
        <cfvo type="num" val="7"/>
        <cfvo type="num" val="9"/>
      </iconSet>
    </cfRule>
  </conditionalFormatting>
  <conditionalFormatting sqref="H6:H10">
    <cfRule type="iconSet" priority="219">
      <iconSet iconSet="5Quarters" showValue="0">
        <cfvo type="percent" val="0"/>
        <cfvo type="num" val="3"/>
        <cfvo type="num" val="5"/>
        <cfvo type="num" val="7"/>
        <cfvo type="num" val="9"/>
      </iconSet>
    </cfRule>
  </conditionalFormatting>
  <conditionalFormatting sqref="H11">
    <cfRule type="iconSet" priority="218">
      <iconSet iconSet="5Quarters" showValue="0">
        <cfvo type="percent" val="0"/>
        <cfvo type="num" val="3"/>
        <cfvo type="num" val="5"/>
        <cfvo type="num" val="7"/>
        <cfvo type="num" val="9"/>
      </iconSet>
    </cfRule>
  </conditionalFormatting>
  <conditionalFormatting sqref="H13:H27">
    <cfRule type="iconSet" priority="216">
      <iconSet iconSet="5Quarters" showValue="0">
        <cfvo type="percent" val="0"/>
        <cfvo type="num" val="3"/>
        <cfvo type="num" val="5"/>
        <cfvo type="num" val="7"/>
        <cfvo type="num" val="9"/>
      </iconSet>
    </cfRule>
  </conditionalFormatting>
  <conditionalFormatting sqref="H29">
    <cfRule type="iconSet" priority="207">
      <iconSet iconSet="5Quarters" showValue="0">
        <cfvo type="percent" val="0"/>
        <cfvo type="num" val="3"/>
        <cfvo type="num" val="5"/>
        <cfvo type="num" val="7"/>
        <cfvo type="num" val="9"/>
      </iconSet>
    </cfRule>
  </conditionalFormatting>
  <conditionalFormatting sqref="H31">
    <cfRule type="iconSet" priority="206">
      <iconSet iconSet="5Quarters" showValue="0">
        <cfvo type="percent" val="0"/>
        <cfvo type="num" val="3"/>
        <cfvo type="num" val="5"/>
        <cfvo type="num" val="7"/>
        <cfvo type="num" val="9"/>
      </iconSet>
    </cfRule>
  </conditionalFormatting>
  <conditionalFormatting sqref="H33">
    <cfRule type="iconSet" priority="204">
      <iconSet iconSet="5Quarters" showValue="0">
        <cfvo type="percent" val="0"/>
        <cfvo type="num" val="3"/>
        <cfvo type="num" val="5"/>
        <cfvo type="num" val="7"/>
        <cfvo type="num" val="9"/>
      </iconSet>
    </cfRule>
  </conditionalFormatting>
  <conditionalFormatting sqref="H42">
    <cfRule type="iconSet" priority="203">
      <iconSet iconSet="5Quarters" showValue="0">
        <cfvo type="percent" val="0"/>
        <cfvo type="num" val="3"/>
        <cfvo type="num" val="5"/>
        <cfvo type="num" val="7"/>
        <cfvo type="num" val="9"/>
      </iconSet>
    </cfRule>
  </conditionalFormatting>
  <conditionalFormatting sqref="H12">
    <cfRule type="iconSet" priority="202">
      <iconSet iconSet="5Quarters" showValue="0">
        <cfvo type="percent" val="0"/>
        <cfvo type="num" val="3"/>
        <cfvo type="num" val="5"/>
        <cfvo type="num" val="7"/>
        <cfvo type="num" val="9"/>
      </iconSet>
    </cfRule>
  </conditionalFormatting>
  <conditionalFormatting sqref="H28">
    <cfRule type="iconSet" priority="199">
      <iconSet iconSet="5Quarters" showValue="0">
        <cfvo type="percent" val="0"/>
        <cfvo type="num" val="3"/>
        <cfvo type="num" val="5"/>
        <cfvo type="num" val="7"/>
        <cfvo type="num" val="9"/>
      </iconSet>
    </cfRule>
  </conditionalFormatting>
  <conditionalFormatting sqref="H32">
    <cfRule type="iconSet" priority="198">
      <iconSet iconSet="5Quarters" showValue="0">
        <cfvo type="percent" val="0"/>
        <cfvo type="num" val="3"/>
        <cfvo type="num" val="5"/>
        <cfvo type="num" val="7"/>
        <cfvo type="num" val="9"/>
      </iconSet>
    </cfRule>
  </conditionalFormatting>
  <conditionalFormatting sqref="H122">
    <cfRule type="iconSet" priority="187">
      <iconSet iconSet="5Quarters" showValue="0">
        <cfvo type="percent" val="0"/>
        <cfvo type="num" val="3"/>
        <cfvo type="num" val="5"/>
        <cfvo type="num" val="7"/>
        <cfvo type="num" val="9"/>
      </iconSet>
    </cfRule>
  </conditionalFormatting>
  <conditionalFormatting sqref="H142">
    <cfRule type="iconSet" priority="186">
      <iconSet iconSet="5Quarters" showValue="0">
        <cfvo type="percent" val="0"/>
        <cfvo type="num" val="3"/>
        <cfvo type="num" val="5"/>
        <cfvo type="num" val="7"/>
        <cfvo type="num" val="9"/>
      </iconSet>
    </cfRule>
  </conditionalFormatting>
  <conditionalFormatting sqref="H125:H131 H77:H97 H123 H70:H74 H99:H112 H114:H121 H133:H141 H44:H68">
    <cfRule type="iconSet" priority="412">
      <iconSet iconSet="5Quarters" showValue="0">
        <cfvo type="percent" val="0"/>
        <cfvo type="num" val="3"/>
        <cfvo type="num" val="5"/>
        <cfvo type="num" val="7"/>
        <cfvo type="num" val="9"/>
      </iconSet>
    </cfRule>
  </conditionalFormatting>
  <conditionalFormatting sqref="H30">
    <cfRule type="iconSet" priority="18">
      <iconSet iconSet="5Quarters" showValue="0">
        <cfvo type="percent" val="0"/>
        <cfvo type="num" val="3"/>
        <cfvo type="num" val="5"/>
        <cfvo type="num" val="7"/>
        <cfvo type="num" val="9"/>
      </iconSet>
    </cfRule>
  </conditionalFormatting>
  <conditionalFormatting sqref="H34">
    <cfRule type="iconSet" priority="17">
      <iconSet iconSet="5Quarters" showValue="0">
        <cfvo type="percent" val="0"/>
        <cfvo type="num" val="3"/>
        <cfvo type="num" val="5"/>
        <cfvo type="num" val="7"/>
        <cfvo type="num" val="9"/>
      </iconSet>
    </cfRule>
  </conditionalFormatting>
  <conditionalFormatting sqref="H35">
    <cfRule type="iconSet" priority="16">
      <iconSet iconSet="5Quarters" showValue="0">
        <cfvo type="percent" val="0"/>
        <cfvo type="num" val="3"/>
        <cfvo type="num" val="5"/>
        <cfvo type="num" val="7"/>
        <cfvo type="num" val="9"/>
      </iconSet>
    </cfRule>
  </conditionalFormatting>
  <conditionalFormatting sqref="H36">
    <cfRule type="iconSet" priority="15">
      <iconSet iconSet="5Quarters" showValue="0">
        <cfvo type="percent" val="0"/>
        <cfvo type="num" val="3"/>
        <cfvo type="num" val="5"/>
        <cfvo type="num" val="7"/>
        <cfvo type="num" val="9"/>
      </iconSet>
    </cfRule>
  </conditionalFormatting>
  <conditionalFormatting sqref="H37">
    <cfRule type="iconSet" priority="14">
      <iconSet iconSet="5Quarters" showValue="0">
        <cfvo type="percent" val="0"/>
        <cfvo type="num" val="3"/>
        <cfvo type="num" val="5"/>
        <cfvo type="num" val="7"/>
        <cfvo type="num" val="9"/>
      </iconSet>
    </cfRule>
  </conditionalFormatting>
  <conditionalFormatting sqref="H38">
    <cfRule type="iconSet" priority="13">
      <iconSet iconSet="5Quarters" showValue="0">
        <cfvo type="percent" val="0"/>
        <cfvo type="num" val="3"/>
        <cfvo type="num" val="5"/>
        <cfvo type="num" val="7"/>
        <cfvo type="num" val="9"/>
      </iconSet>
    </cfRule>
  </conditionalFormatting>
  <conditionalFormatting sqref="H39">
    <cfRule type="iconSet" priority="12">
      <iconSet iconSet="5Quarters" showValue="0">
        <cfvo type="percent" val="0"/>
        <cfvo type="num" val="3"/>
        <cfvo type="num" val="5"/>
        <cfvo type="num" val="7"/>
        <cfvo type="num" val="9"/>
      </iconSet>
    </cfRule>
  </conditionalFormatting>
  <conditionalFormatting sqref="H40">
    <cfRule type="iconSet" priority="11">
      <iconSet iconSet="5Quarters" showValue="0">
        <cfvo type="percent" val="0"/>
        <cfvo type="num" val="3"/>
        <cfvo type="num" val="5"/>
        <cfvo type="num" val="7"/>
        <cfvo type="num" val="9"/>
      </iconSet>
    </cfRule>
  </conditionalFormatting>
  <conditionalFormatting sqref="H41">
    <cfRule type="iconSet" priority="10">
      <iconSet iconSet="5Quarters" showValue="0">
        <cfvo type="percent" val="0"/>
        <cfvo type="num" val="3"/>
        <cfvo type="num" val="5"/>
        <cfvo type="num" val="7"/>
        <cfvo type="num" val="9"/>
      </iconSet>
    </cfRule>
  </conditionalFormatting>
  <conditionalFormatting sqref="AC5:AC42 AC70:AC97 AC99:AC112 AC114:AC131 AC133:AC143 AC44:AC68">
    <cfRule type="expression" dxfId="145" priority="7">
      <formula>AND(AB5&lt;0.2)</formula>
    </cfRule>
    <cfRule type="expression" dxfId="144" priority="8">
      <formula>AND(AB5&gt;0)</formula>
    </cfRule>
  </conditionalFormatting>
  <conditionalFormatting sqref="AD5:AD42 AD70:AD97 AD99:AD112 AD114:AD131 AD133:AD143 AD44:AD68">
    <cfRule type="expression" dxfId="143" priority="5">
      <formula>AND(AB5&gt;0.2,AB5&lt;0.4)</formula>
    </cfRule>
    <cfRule type="expression" dxfId="142" priority="6">
      <formula>AND(AB5&gt;0.2)</formula>
    </cfRule>
  </conditionalFormatting>
  <conditionalFormatting sqref="AE5:AE42 AE70:AE97 AE99:AE112 AE114:AE131 AE133:AE143 AE44:AE68">
    <cfRule type="expression" dxfId="141" priority="3">
      <formula>AND(AB5&gt;0.5,AB5&lt;0.7)</formula>
    </cfRule>
    <cfRule type="expression" dxfId="140" priority="4">
      <formula>AND(AB5&gt;0.5)</formula>
    </cfRule>
  </conditionalFormatting>
  <conditionalFormatting sqref="AF5:AF42 AF70:AF97 AF99:AF112 AF114:AF131 AF133:AF143 AF44:AF68">
    <cfRule type="expression" dxfId="139" priority="1">
      <formula>AND(AB5&gt;0.8,AB5&lt;0.9)</formula>
    </cfRule>
    <cfRule type="expression" dxfId="138" priority="2">
      <formula>AND(AB5&gt;0.8)</formula>
    </cfRule>
  </conditionalFormatting>
  <pageMargins left="0.7" right="0.7" top="0.75" bottom="0.75" header="0.3" footer="0.3"/>
  <pageSetup paperSize="149" scale="20"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940A40A9-0FFA-449D-B4B9-694D6EFAA2AB}">
          <x14:formula1>
            <xm:f>Data!$B$4:$B$9</xm:f>
          </x14:formula1>
          <xm:sqref>T54:T63 T29:T31 T26:T27 T21:T24 T13:T19 T7:T11 T116:T120 T127:T128 T122:T125 T101:T105 T130:T131 T94:T97 T135:T140 T87:T92 T72:T77 T79:T80 T33:T42 T82:T85 T65:T68 T46:T52 T107:T112 T142:T143</xm:sqref>
        </x14:dataValidation>
        <x14:dataValidation type="list" allowBlank="1" showInputMessage="1" showErrorMessage="1" xr:uid="{8C9FDA2F-B99D-49AF-84A3-70898F19DCA9}">
          <x14:formula1>
            <xm:f>Data!$E$4:$E$8</xm:f>
          </x14:formula1>
          <xm:sqref>U65:U68 U29:U31 U26:U27 U21:U24 U13:U19 U7:U11 U116:U120 U127:U128 U122:U125 U101:U105 U130:U131 U94:U97 U135:U140 U54:U63 U87:U92 U79:U80 U82:U85 U33:U42 U72:U77 U46:U52 U107:U112 U142:U143</xm:sqref>
        </x14:dataValidation>
        <x14:dataValidation type="list" allowBlank="1" showInputMessage="1" showErrorMessage="1" xr:uid="{72FBE1EB-9055-4381-90E8-A8DEEFCA7D2E}">
          <x14:formula1>
            <xm:f>Data!$H$4:$H$8</xm:f>
          </x14:formula1>
          <xm:sqref>V65:V68 V29:V31 V26:V27 V21:V24 V13:V19 V7:V11 V116:V120 V127:V128 V122:V125 V101:V105 V130:V131 V94:V97 V135:V140 V54:V63 V87:V92 V72:V77 V79:V80 V82:V85 V33:V42 V46:V52 V107:V112 V142:V143</xm:sqref>
        </x14:dataValidation>
        <x14:dataValidation type="list" allowBlank="1" showInputMessage="1" showErrorMessage="1" xr:uid="{97D57BEF-D8C0-4BBE-8EB6-09A972409E7F}">
          <x14:formula1>
            <xm:f>Data!$K$4:$K$7</xm:f>
          </x14:formula1>
          <xm:sqref>W65:W68 W29:W31 W26:W27 W21:W24 W13:W19 W7:W11 W116:W120 W127:W128 W122:W125 W101:W105 W130:W131 W94:W97 W135:W140 W54:W63 W87:W92 W79:W80 W82:W85 W33:W42 W72:W77 W46:W52 W107:W112 W142:W143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B9D3C-5EB7-40DF-8A9D-935319D87870}">
  <dimension ref="A1"/>
  <sheetViews>
    <sheetView workbookViewId="0">
      <selection activeCell="R33" sqref="R33"/>
    </sheetView>
  </sheetViews>
  <sheetFormatPr defaultRowHeight="15" x14ac:dyDescent="0.2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58743-4E02-4E2C-99D0-72A866D83735}">
  <dimension ref="A1"/>
  <sheetViews>
    <sheetView workbookViewId="0">
      <selection activeCell="G26" sqref="G26"/>
    </sheetView>
  </sheetViews>
  <sheetFormatPr defaultRowHeight="15" x14ac:dyDescent="0.25"/>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Z16" sqref="Z16"/>
    </sheetView>
  </sheetViews>
  <sheetFormatPr defaultColWidth="8.85546875" defaultRowHeight="15" x14ac:dyDescent="0.25"/>
  <cols>
    <col min="1" max="1" width="3.42578125" customWidth="1"/>
  </cols>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L15"/>
  <sheetViews>
    <sheetView workbookViewId="0">
      <selection activeCell="F9" sqref="F9"/>
    </sheetView>
  </sheetViews>
  <sheetFormatPr defaultColWidth="8.85546875" defaultRowHeight="15" x14ac:dyDescent="0.25"/>
  <cols>
    <col min="1" max="1" width="3.140625" customWidth="1"/>
    <col min="2" max="2" width="12.5703125" style="88" bestFit="1" customWidth="1"/>
    <col min="3" max="3" width="11.28515625" bestFit="1" customWidth="1"/>
    <col min="4" max="4" width="9.7109375" style="88" bestFit="1" customWidth="1"/>
    <col min="5" max="5" width="11.42578125" bestFit="1" customWidth="1"/>
    <col min="6" max="6" width="6.140625" bestFit="1" customWidth="1"/>
    <col min="7" max="7" width="8.5703125" bestFit="1" customWidth="1"/>
    <col min="8" max="8" width="20.7109375" style="88" customWidth="1"/>
    <col min="9" max="9" width="7" style="88" bestFit="1" customWidth="1"/>
    <col min="10" max="10" width="6.42578125" bestFit="1" customWidth="1"/>
    <col min="11" max="11" width="16.85546875" bestFit="1" customWidth="1"/>
    <col min="12" max="12" width="6.140625" bestFit="1" customWidth="1"/>
    <col min="13" max="13" width="3.42578125" customWidth="1"/>
    <col min="14" max="14" width="8.28515625" customWidth="1"/>
    <col min="15" max="15" width="14.5703125" customWidth="1"/>
    <col min="16" max="16" width="10.85546875" customWidth="1"/>
    <col min="18" max="18" width="3.7109375" customWidth="1"/>
    <col min="20" max="20" width="13.5703125" customWidth="1"/>
  </cols>
  <sheetData>
    <row r="3" spans="2:12" ht="30" customHeight="1" x14ac:dyDescent="0.25">
      <c r="B3" s="42" t="s">
        <v>294</v>
      </c>
      <c r="C3" s="35" t="s">
        <v>295</v>
      </c>
      <c r="E3" s="35" t="s">
        <v>22</v>
      </c>
      <c r="F3" s="35" t="s">
        <v>295</v>
      </c>
      <c r="G3" s="34"/>
      <c r="H3" s="42" t="s">
        <v>23</v>
      </c>
      <c r="I3" s="42" t="s">
        <v>295</v>
      </c>
      <c r="K3" s="35" t="s">
        <v>24</v>
      </c>
      <c r="L3" s="35" t="s">
        <v>295</v>
      </c>
    </row>
    <row r="4" spans="2:12" ht="30" customHeight="1" x14ac:dyDescent="0.25">
      <c r="B4" s="88" t="s">
        <v>60</v>
      </c>
      <c r="C4" s="122">
        <v>0</v>
      </c>
      <c r="E4" s="34" t="s">
        <v>60</v>
      </c>
      <c r="F4" s="122">
        <v>0</v>
      </c>
      <c r="G4" s="34"/>
      <c r="H4" s="88" t="s">
        <v>60</v>
      </c>
      <c r="I4" s="123">
        <v>0</v>
      </c>
      <c r="K4" s="34" t="s">
        <v>60</v>
      </c>
      <c r="L4" s="122">
        <v>0</v>
      </c>
    </row>
    <row r="5" spans="2:12" ht="30" customHeight="1" x14ac:dyDescent="0.25">
      <c r="B5" s="88" t="s">
        <v>47</v>
      </c>
      <c r="C5" s="122">
        <v>0.1</v>
      </c>
      <c r="E5" s="34" t="s">
        <v>48</v>
      </c>
      <c r="F5" s="122">
        <v>0.05</v>
      </c>
      <c r="G5" s="34"/>
      <c r="H5" s="88" t="s">
        <v>48</v>
      </c>
      <c r="I5" s="123">
        <v>0.05</v>
      </c>
      <c r="K5" s="34" t="s">
        <v>49</v>
      </c>
      <c r="L5" s="122">
        <v>0.05</v>
      </c>
    </row>
    <row r="6" spans="2:12" ht="30" customHeight="1" x14ac:dyDescent="0.25">
      <c r="B6" s="88" t="s">
        <v>85</v>
      </c>
      <c r="C6" s="122">
        <v>0.2</v>
      </c>
      <c r="E6" s="34" t="s">
        <v>55</v>
      </c>
      <c r="F6" s="122">
        <v>0.1</v>
      </c>
      <c r="G6" s="34"/>
      <c r="H6" s="88" t="s">
        <v>56</v>
      </c>
      <c r="I6" s="123">
        <v>0.1</v>
      </c>
      <c r="K6" s="34" t="s">
        <v>133</v>
      </c>
      <c r="L6" s="122">
        <v>0.1</v>
      </c>
    </row>
    <row r="7" spans="2:12" ht="30" customHeight="1" x14ac:dyDescent="0.25">
      <c r="B7" s="88" t="s">
        <v>54</v>
      </c>
      <c r="C7" s="122">
        <v>0.3</v>
      </c>
      <c r="E7" s="34" t="s">
        <v>71</v>
      </c>
      <c r="F7" s="122">
        <v>0.15</v>
      </c>
      <c r="G7" s="34"/>
      <c r="H7" s="88" t="s">
        <v>72</v>
      </c>
      <c r="I7" s="123">
        <v>0.15</v>
      </c>
      <c r="K7" s="34" t="s">
        <v>57</v>
      </c>
      <c r="L7" s="122">
        <v>0.1</v>
      </c>
    </row>
    <row r="8" spans="2:12" ht="30" customHeight="1" x14ac:dyDescent="0.25">
      <c r="B8" s="88" t="s">
        <v>70</v>
      </c>
      <c r="C8" s="122">
        <v>0.4</v>
      </c>
      <c r="E8" s="34" t="s">
        <v>74</v>
      </c>
      <c r="F8" s="122">
        <v>0.2</v>
      </c>
      <c r="G8" s="34"/>
      <c r="H8" s="88" t="s">
        <v>296</v>
      </c>
      <c r="I8" s="123">
        <v>0.2</v>
      </c>
      <c r="K8" s="34"/>
      <c r="L8" s="34"/>
    </row>
    <row r="9" spans="2:12" ht="30" customHeight="1" x14ac:dyDescent="0.25">
      <c r="B9" s="88" t="s">
        <v>131</v>
      </c>
      <c r="C9" s="122">
        <v>0.5</v>
      </c>
      <c r="E9" s="34"/>
      <c r="F9" s="34"/>
      <c r="G9" s="34"/>
      <c r="K9" s="34"/>
      <c r="L9" s="34"/>
    </row>
    <row r="10" spans="2:12" ht="30" customHeight="1" x14ac:dyDescent="0.25"/>
    <row r="11" spans="2:12" ht="30" customHeight="1" x14ac:dyDescent="0.25"/>
    <row r="12" spans="2:12" ht="30" customHeight="1" x14ac:dyDescent="0.25"/>
    <row r="13" spans="2:12" ht="30" customHeight="1" x14ac:dyDescent="0.25"/>
    <row r="14" spans="2:12" ht="30" customHeight="1" x14ac:dyDescent="0.25"/>
    <row r="15" spans="2:12" ht="30" customHeight="1" x14ac:dyDescent="0.25"/>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F15"/>
  <sheetViews>
    <sheetView workbookViewId="0">
      <selection activeCell="C5" sqref="C5"/>
    </sheetView>
  </sheetViews>
  <sheetFormatPr defaultColWidth="8.85546875" defaultRowHeight="15" x14ac:dyDescent="0.25"/>
  <cols>
    <col min="1" max="1" width="9.140625" customWidth="1"/>
    <col min="2" max="3" width="10.7109375" style="34" customWidth="1"/>
    <col min="4" max="4" width="50.7109375" style="34" customWidth="1"/>
    <col min="5" max="6" width="50.7109375" style="88" customWidth="1"/>
  </cols>
  <sheetData>
    <row r="2" spans="2:6" x14ac:dyDescent="0.25">
      <c r="D2" s="88" t="s">
        <v>297</v>
      </c>
      <c r="E2" s="88" t="s">
        <v>298</v>
      </c>
      <c r="F2" s="88" t="s">
        <v>299</v>
      </c>
    </row>
    <row r="3" spans="2:6" ht="60" x14ac:dyDescent="0.25">
      <c r="B3" s="89" t="s">
        <v>300</v>
      </c>
      <c r="C3" s="34" t="s">
        <v>301</v>
      </c>
      <c r="D3" s="90" t="s">
        <v>302</v>
      </c>
      <c r="E3" s="90" t="s">
        <v>303</v>
      </c>
      <c r="F3" s="90" t="s">
        <v>304</v>
      </c>
    </row>
    <row r="4" spans="2:6" ht="60" x14ac:dyDescent="0.25">
      <c r="B4" s="91" t="s">
        <v>305</v>
      </c>
      <c r="C4" s="34" t="s">
        <v>306</v>
      </c>
      <c r="D4" s="90" t="s">
        <v>307</v>
      </c>
      <c r="E4" s="90" t="s">
        <v>308</v>
      </c>
      <c r="F4" s="90" t="s">
        <v>309</v>
      </c>
    </row>
    <row r="5" spans="2:6" ht="60" x14ac:dyDescent="0.25">
      <c r="B5" s="91" t="s">
        <v>310</v>
      </c>
      <c r="C5" s="34" t="s">
        <v>311</v>
      </c>
      <c r="D5" s="90" t="s">
        <v>312</v>
      </c>
      <c r="E5" s="90" t="s">
        <v>313</v>
      </c>
      <c r="F5" s="90" t="s">
        <v>314</v>
      </c>
    </row>
    <row r="6" spans="2:6" ht="60" x14ac:dyDescent="0.25">
      <c r="B6" s="91" t="s">
        <v>315</v>
      </c>
      <c r="C6" s="34" t="s">
        <v>316</v>
      </c>
      <c r="D6" s="90" t="s">
        <v>317</v>
      </c>
      <c r="E6" s="90" t="s">
        <v>318</v>
      </c>
      <c r="F6" s="90" t="s">
        <v>319</v>
      </c>
    </row>
    <row r="7" spans="2:6" ht="60" x14ac:dyDescent="0.25">
      <c r="B7" s="91" t="s">
        <v>320</v>
      </c>
      <c r="C7" s="34" t="s">
        <v>321</v>
      </c>
      <c r="D7" s="90" t="s">
        <v>322</v>
      </c>
      <c r="E7" s="90" t="s">
        <v>323</v>
      </c>
      <c r="F7" s="90" t="s">
        <v>324</v>
      </c>
    </row>
    <row r="9" spans="2:6" x14ac:dyDescent="0.25">
      <c r="D9" s="88" t="s">
        <v>8</v>
      </c>
    </row>
    <row r="10" spans="2:6" ht="60" customHeight="1" x14ac:dyDescent="0.25">
      <c r="B10" s="89" t="s">
        <v>300</v>
      </c>
      <c r="C10" s="34" t="s">
        <v>301</v>
      </c>
      <c r="D10" s="90" t="s">
        <v>325</v>
      </c>
      <c r="E10" s="90"/>
      <c r="F10" s="90"/>
    </row>
    <row r="11" spans="2:6" ht="60" customHeight="1" x14ac:dyDescent="0.25">
      <c r="B11" s="91" t="s">
        <v>305</v>
      </c>
      <c r="C11" s="34" t="s">
        <v>306</v>
      </c>
      <c r="D11" s="90" t="s">
        <v>326</v>
      </c>
      <c r="E11" s="90"/>
      <c r="F11" s="90"/>
    </row>
    <row r="12" spans="2:6" ht="60" customHeight="1" x14ac:dyDescent="0.25">
      <c r="B12" s="91" t="s">
        <v>310</v>
      </c>
      <c r="C12" s="34" t="s">
        <v>311</v>
      </c>
      <c r="D12" s="90" t="s">
        <v>327</v>
      </c>
      <c r="E12" s="90"/>
      <c r="F12" s="90"/>
    </row>
    <row r="13" spans="2:6" ht="60" customHeight="1" x14ac:dyDescent="0.25">
      <c r="B13" s="91" t="s">
        <v>315</v>
      </c>
      <c r="C13" s="34" t="s">
        <v>316</v>
      </c>
      <c r="D13" s="90" t="s">
        <v>328</v>
      </c>
      <c r="E13" s="90"/>
      <c r="F13" s="90"/>
    </row>
    <row r="14" spans="2:6" ht="60" customHeight="1" x14ac:dyDescent="0.25">
      <c r="B14" s="91" t="s">
        <v>320</v>
      </c>
      <c r="C14" s="34" t="s">
        <v>321</v>
      </c>
      <c r="D14" s="90" t="s">
        <v>329</v>
      </c>
      <c r="E14" s="90"/>
      <c r="F14" s="90"/>
    </row>
    <row r="15" spans="2:6" x14ac:dyDescent="0.25">
      <c r="B15" s="88"/>
      <c r="C15" s="8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68D8-5448-499E-B0E6-35087116324F}">
  <dimension ref="B2:N13"/>
  <sheetViews>
    <sheetView workbookViewId="0">
      <selection activeCell="H11" sqref="H11"/>
    </sheetView>
  </sheetViews>
  <sheetFormatPr defaultRowHeight="36.75" customHeight="1" x14ac:dyDescent="0.25"/>
  <cols>
    <col min="3" max="3" width="13.7109375" customWidth="1"/>
    <col min="4" max="4" width="38.5703125" style="218" customWidth="1"/>
    <col min="5" max="5" width="11.5703125" customWidth="1"/>
  </cols>
  <sheetData>
    <row r="2" spans="2:14" ht="36.75" customHeight="1" x14ac:dyDescent="0.25">
      <c r="B2" s="308" t="s">
        <v>890</v>
      </c>
      <c r="C2" s="308" t="s">
        <v>900</v>
      </c>
      <c r="D2" s="42" t="s">
        <v>905</v>
      </c>
      <c r="E2" s="308" t="s">
        <v>886</v>
      </c>
      <c r="F2" s="308" t="s">
        <v>887</v>
      </c>
      <c r="H2" s="308" t="s">
        <v>920</v>
      </c>
      <c r="I2" s="361" t="s">
        <v>890</v>
      </c>
      <c r="J2" s="361"/>
      <c r="K2" s="361"/>
      <c r="L2" s="361"/>
      <c r="M2" s="361"/>
    </row>
    <row r="3" spans="2:14" ht="36.75" customHeight="1" x14ac:dyDescent="0.25">
      <c r="B3">
        <v>1</v>
      </c>
      <c r="C3" t="s">
        <v>901</v>
      </c>
      <c r="D3" s="218" t="s">
        <v>906</v>
      </c>
      <c r="E3" t="s">
        <v>888</v>
      </c>
      <c r="F3" t="s">
        <v>889</v>
      </c>
      <c r="H3" t="s">
        <v>921</v>
      </c>
      <c r="I3">
        <v>1</v>
      </c>
      <c r="J3">
        <v>2</v>
      </c>
      <c r="K3">
        <v>3</v>
      </c>
      <c r="L3">
        <v>4</v>
      </c>
      <c r="M3">
        <v>5</v>
      </c>
    </row>
    <row r="4" spans="2:14" ht="36.75" customHeight="1" x14ac:dyDescent="0.25">
      <c r="B4">
        <v>2</v>
      </c>
      <c r="C4" t="s">
        <v>85</v>
      </c>
      <c r="D4" s="218" t="s">
        <v>907</v>
      </c>
      <c r="E4" t="s">
        <v>891</v>
      </c>
      <c r="F4" t="s">
        <v>896</v>
      </c>
      <c r="H4" s="407">
        <v>0.85</v>
      </c>
      <c r="I4" s="44"/>
      <c r="J4" s="45"/>
      <c r="K4" s="45"/>
      <c r="L4" s="45"/>
      <c r="M4" s="45"/>
      <c r="N4">
        <f>MROUND((H4*100)/25,0.5)+1</f>
        <v>4.5</v>
      </c>
    </row>
    <row r="5" spans="2:14" ht="36.75" customHeight="1" x14ac:dyDescent="0.25">
      <c r="B5">
        <v>3</v>
      </c>
      <c r="C5" t="s">
        <v>55</v>
      </c>
      <c r="D5" s="218" t="s">
        <v>908</v>
      </c>
      <c r="E5" t="s">
        <v>892</v>
      </c>
      <c r="F5" t="s">
        <v>897</v>
      </c>
    </row>
    <row r="6" spans="2:14" ht="36.75" customHeight="1" x14ac:dyDescent="0.25">
      <c r="B6">
        <v>4</v>
      </c>
      <c r="C6" t="s">
        <v>902</v>
      </c>
      <c r="D6" s="218" t="s">
        <v>909</v>
      </c>
      <c r="E6" t="s">
        <v>893</v>
      </c>
      <c r="F6" t="s">
        <v>898</v>
      </c>
    </row>
    <row r="7" spans="2:14" ht="36.75" customHeight="1" x14ac:dyDescent="0.25">
      <c r="B7">
        <v>5</v>
      </c>
      <c r="C7" t="s">
        <v>915</v>
      </c>
      <c r="D7" s="218" t="s">
        <v>910</v>
      </c>
      <c r="E7" t="s">
        <v>894</v>
      </c>
      <c r="F7" t="s">
        <v>895</v>
      </c>
    </row>
    <row r="9" spans="2:14" ht="36.75" customHeight="1" x14ac:dyDescent="0.25">
      <c r="B9" s="308" t="s">
        <v>899</v>
      </c>
      <c r="C9" s="308" t="s">
        <v>900</v>
      </c>
      <c r="D9" s="42"/>
      <c r="E9" s="308" t="s">
        <v>886</v>
      </c>
      <c r="F9" s="308" t="s">
        <v>887</v>
      </c>
      <c r="H9" s="308" t="s">
        <v>920</v>
      </c>
      <c r="I9" s="361" t="s">
        <v>899</v>
      </c>
      <c r="J9" s="361"/>
      <c r="K9" s="361"/>
      <c r="L9" s="361"/>
    </row>
    <row r="10" spans="2:14" ht="36.75" customHeight="1" x14ac:dyDescent="0.25">
      <c r="B10">
        <v>1</v>
      </c>
      <c r="C10" t="s">
        <v>49</v>
      </c>
      <c r="D10" s="218" t="s">
        <v>911</v>
      </c>
      <c r="E10" t="s">
        <v>917</v>
      </c>
      <c r="F10" t="s">
        <v>889</v>
      </c>
      <c r="H10" t="s">
        <v>921</v>
      </c>
      <c r="I10">
        <v>1</v>
      </c>
      <c r="J10">
        <v>2</v>
      </c>
      <c r="K10">
        <v>3</v>
      </c>
      <c r="L10">
        <v>4</v>
      </c>
    </row>
    <row r="11" spans="2:14" ht="36.75" customHeight="1" x14ac:dyDescent="0.25">
      <c r="B11">
        <v>2</v>
      </c>
      <c r="C11" t="s">
        <v>903</v>
      </c>
      <c r="D11" s="218" t="s">
        <v>912</v>
      </c>
      <c r="E11" t="s">
        <v>918</v>
      </c>
      <c r="F11" t="s">
        <v>922</v>
      </c>
      <c r="H11" s="407">
        <v>0.7</v>
      </c>
      <c r="I11" s="44"/>
      <c r="J11" s="45"/>
      <c r="K11" s="45"/>
      <c r="L11" s="45"/>
      <c r="M11">
        <f>IF(H11&gt;0.89,4,
IF(H11&gt;0.79,3.5,
IF(H11&gt;0.69,3,
IF(H11&gt;0.49,2.5,
IF(H11&gt;0.39,2,
IF(H11&gt;0.19,1.5,
IF(H11&gt;0.09,1,0.5)))))))</f>
        <v>3</v>
      </c>
    </row>
    <row r="12" spans="2:14" ht="36.75" customHeight="1" x14ac:dyDescent="0.25">
      <c r="B12">
        <v>3</v>
      </c>
      <c r="C12" t="s">
        <v>85</v>
      </c>
      <c r="D12" s="218" t="s">
        <v>913</v>
      </c>
      <c r="E12" t="s">
        <v>919</v>
      </c>
      <c r="F12" t="s">
        <v>923</v>
      </c>
      <c r="M12">
        <f>IF(H11&gt;0.8,4,IF(H11&gt;0.5,3,IF(H11&gt;0.2,2,1)))</f>
        <v>3</v>
      </c>
    </row>
    <row r="13" spans="2:14" ht="36.75" customHeight="1" x14ac:dyDescent="0.25">
      <c r="B13">
        <v>4</v>
      </c>
      <c r="C13" t="s">
        <v>904</v>
      </c>
      <c r="D13" s="218" t="s">
        <v>914</v>
      </c>
      <c r="E13" t="s">
        <v>894</v>
      </c>
      <c r="F13" t="s">
        <v>916</v>
      </c>
    </row>
  </sheetData>
  <mergeCells count="2">
    <mergeCell ref="I9:L9"/>
    <mergeCell ref="I2:M2"/>
  </mergeCells>
  <conditionalFormatting sqref="I11">
    <cfRule type="expression" dxfId="137" priority="19">
      <formula>AND(H11&lt;0.2)</formula>
    </cfRule>
    <cfRule type="expression" dxfId="136" priority="20">
      <formula>AND(H11&gt;0)</formula>
    </cfRule>
  </conditionalFormatting>
  <conditionalFormatting sqref="J11">
    <cfRule type="expression" dxfId="135" priority="17">
      <formula>AND(H11&gt;0.2,H11&lt;0.4)</formula>
    </cfRule>
    <cfRule type="expression" dxfId="134" priority="18">
      <formula>AND(H11&gt;0.2)</formula>
    </cfRule>
  </conditionalFormatting>
  <conditionalFormatting sqref="K11">
    <cfRule type="expression" dxfId="133" priority="15">
      <formula>AND(H11&gt;0.5,H11&lt;0.7)</formula>
    </cfRule>
    <cfRule type="expression" dxfId="132" priority="16">
      <formula>AND(H11&gt;0.5)</formula>
    </cfRule>
  </conditionalFormatting>
  <conditionalFormatting sqref="L11">
    <cfRule type="expression" dxfId="131" priority="13">
      <formula>AND(H11&gt;0.8,H11&lt;0.9)</formula>
    </cfRule>
    <cfRule type="expression" dxfId="130" priority="14">
      <formula>AND(H11&gt;0.8)</formula>
    </cfRule>
  </conditionalFormatting>
  <conditionalFormatting sqref="I4">
    <cfRule type="expression" dxfId="129" priority="10">
      <formula>AND(H4&lt;0.1)</formula>
    </cfRule>
    <cfRule type="expression" dxfId="128" priority="11">
      <formula>AND(H4&gt;0)</formula>
    </cfRule>
  </conditionalFormatting>
  <conditionalFormatting sqref="J4">
    <cfRule type="expression" dxfId="127" priority="8">
      <formula>AND(H4&gt;0.2,H4&lt;0.3)</formula>
    </cfRule>
    <cfRule type="expression" dxfId="126" priority="9">
      <formula>AND(H4&gt;0.2)</formula>
    </cfRule>
  </conditionalFormatting>
  <conditionalFormatting sqref="K4">
    <cfRule type="expression" dxfId="125" priority="6">
      <formula>AND(H4&gt;0.4,H4&lt;0.5)</formula>
    </cfRule>
    <cfRule type="expression" dxfId="124" priority="7">
      <formula>AND(H4&gt;0.4)</formula>
    </cfRule>
  </conditionalFormatting>
  <conditionalFormatting sqref="L4">
    <cfRule type="expression" dxfId="123" priority="4">
      <formula>AND(H4&gt;0.6,H4&lt;0.7)</formula>
    </cfRule>
    <cfRule type="expression" dxfId="122" priority="5">
      <formula>AND(H4&gt;0.7)</formula>
    </cfRule>
  </conditionalFormatting>
  <conditionalFormatting sqref="M4">
    <cfRule type="expression" dxfId="121" priority="1">
      <formula>AND(H4&gt;0.8,H4&lt;0.9)</formula>
    </cfRule>
    <cfRule type="expression" dxfId="120" priority="2">
      <formula>AND(H4&gt;0.8)</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53"/>
  <sheetViews>
    <sheetView zoomScale="55" zoomScaleNormal="55" workbookViewId="0">
      <selection activeCell="AN27" sqref="AN27"/>
    </sheetView>
  </sheetViews>
  <sheetFormatPr defaultColWidth="8.85546875" defaultRowHeight="15" x14ac:dyDescent="0.25"/>
  <cols>
    <col min="1" max="1" width="56.140625" customWidth="1"/>
    <col min="2" max="2" width="2.7109375" customWidth="1"/>
    <col min="3" max="3" width="7.42578125" customWidth="1"/>
    <col min="4" max="4" width="3.7109375" customWidth="1"/>
    <col min="5" max="5" width="19.7109375" customWidth="1"/>
    <col min="6" max="6" width="34" customWidth="1"/>
    <col min="7" max="7" width="5.42578125" customWidth="1"/>
    <col min="8" max="8" width="7.7109375" style="218" customWidth="1"/>
    <col min="9" max="9" width="6.7109375" style="4" customWidth="1"/>
    <col min="10" max="11" width="6.7109375" customWidth="1"/>
    <col min="12" max="12" width="7.28515625" style="25" customWidth="1"/>
    <col min="13" max="19" width="3.7109375" customWidth="1"/>
    <col min="20" max="20" width="2.28515625" customWidth="1"/>
    <col min="21" max="32" width="4.7109375" customWidth="1"/>
    <col min="33" max="33" width="2.7109375" customWidth="1"/>
    <col min="34" max="34" width="23.42578125" customWidth="1"/>
    <col min="35" max="35" width="18.42578125" customWidth="1"/>
    <col min="36" max="36" width="15.28515625" customWidth="1"/>
    <col min="37" max="37" width="18.42578125" customWidth="1"/>
  </cols>
  <sheetData>
    <row r="1" spans="2:37" ht="23.25" customHeight="1" x14ac:dyDescent="0.25"/>
    <row r="8" spans="2:37" x14ac:dyDescent="0.25">
      <c r="B8" s="7"/>
      <c r="C8" s="8"/>
      <c r="D8" s="8"/>
      <c r="E8" s="8"/>
      <c r="F8" s="8"/>
      <c r="G8" s="8"/>
      <c r="H8" s="219"/>
      <c r="I8" s="9"/>
      <c r="J8" s="8"/>
      <c r="K8" s="8"/>
      <c r="L8" s="24"/>
      <c r="M8" s="8"/>
      <c r="N8" s="8"/>
      <c r="O8" s="8"/>
      <c r="P8" s="8"/>
      <c r="Q8" s="8"/>
      <c r="R8" s="8"/>
      <c r="S8" s="8"/>
      <c r="T8" s="8"/>
      <c r="U8" s="8"/>
      <c r="V8" s="8"/>
      <c r="W8" s="8"/>
      <c r="X8" s="8"/>
      <c r="Y8" s="8"/>
      <c r="Z8" s="8"/>
      <c r="AA8" s="8"/>
      <c r="AB8" s="8"/>
      <c r="AC8" s="8"/>
      <c r="AD8" s="8"/>
      <c r="AE8" s="8"/>
      <c r="AF8" s="8"/>
      <c r="AG8" s="10"/>
    </row>
    <row r="9" spans="2:37" ht="21" x14ac:dyDescent="0.25">
      <c r="B9" s="11"/>
      <c r="C9" s="320" t="s">
        <v>330</v>
      </c>
      <c r="D9" s="321"/>
      <c r="E9" s="321"/>
      <c r="F9" s="321"/>
      <c r="G9" s="321"/>
      <c r="H9" s="321"/>
      <c r="I9" s="321"/>
      <c r="J9" s="321"/>
      <c r="K9" s="322"/>
      <c r="L9" s="189"/>
      <c r="M9" s="330" t="s">
        <v>331</v>
      </c>
      <c r="N9" s="331"/>
      <c r="O9" s="331"/>
      <c r="P9" s="331"/>
      <c r="Q9" s="331"/>
      <c r="R9" s="331"/>
      <c r="S9" s="332"/>
      <c r="T9" s="20"/>
      <c r="U9" s="330" t="s">
        <v>332</v>
      </c>
      <c r="V9" s="331"/>
      <c r="W9" s="331"/>
      <c r="X9" s="332"/>
      <c r="Y9" s="330" t="s">
        <v>333</v>
      </c>
      <c r="Z9" s="331"/>
      <c r="AA9" s="331"/>
      <c r="AB9" s="332"/>
      <c r="AC9" s="330" t="s">
        <v>334</v>
      </c>
      <c r="AD9" s="331"/>
      <c r="AE9" s="331"/>
      <c r="AF9" s="332"/>
      <c r="AG9" s="29"/>
    </row>
    <row r="10" spans="2:37" ht="45" x14ac:dyDescent="0.25">
      <c r="B10" s="11"/>
      <c r="C10" s="363" t="s">
        <v>3</v>
      </c>
      <c r="D10" s="364"/>
      <c r="E10" s="220" t="s">
        <v>6</v>
      </c>
      <c r="F10" s="220" t="s">
        <v>335</v>
      </c>
      <c r="G10" s="1" t="s">
        <v>336</v>
      </c>
      <c r="H10" s="1" t="s">
        <v>337</v>
      </c>
      <c r="I10" s="1" t="s">
        <v>338</v>
      </c>
      <c r="J10" s="1" t="s">
        <v>339</v>
      </c>
      <c r="K10" s="1" t="s">
        <v>340</v>
      </c>
      <c r="L10" s="1" t="s">
        <v>341</v>
      </c>
      <c r="M10" s="221">
        <v>0</v>
      </c>
      <c r="N10" s="221">
        <v>1</v>
      </c>
      <c r="O10" s="221">
        <v>2</v>
      </c>
      <c r="P10" s="221">
        <v>3</v>
      </c>
      <c r="Q10" s="221">
        <v>4</v>
      </c>
      <c r="R10" s="221">
        <v>5</v>
      </c>
      <c r="S10" s="221">
        <v>6</v>
      </c>
      <c r="T10" s="221"/>
      <c r="U10" s="222" t="s">
        <v>342</v>
      </c>
      <c r="V10" s="222" t="s">
        <v>343</v>
      </c>
      <c r="W10" s="223" t="s">
        <v>344</v>
      </c>
      <c r="X10" s="223" t="s">
        <v>345</v>
      </c>
      <c r="Y10" s="224" t="s">
        <v>346</v>
      </c>
      <c r="Z10" s="224" t="s">
        <v>347</v>
      </c>
      <c r="AA10" s="224" t="s">
        <v>348</v>
      </c>
      <c r="AB10" s="224" t="s">
        <v>349</v>
      </c>
      <c r="AC10" s="225" t="s">
        <v>350</v>
      </c>
      <c r="AD10" s="225" t="s">
        <v>351</v>
      </c>
      <c r="AE10" s="225" t="s">
        <v>352</v>
      </c>
      <c r="AF10" s="225" t="s">
        <v>353</v>
      </c>
      <c r="AG10" s="29"/>
      <c r="AH10" s="27"/>
      <c r="AI10" s="27"/>
      <c r="AJ10" s="27"/>
      <c r="AK10" s="27"/>
    </row>
    <row r="11" spans="2:37" ht="30" x14ac:dyDescent="0.25">
      <c r="B11" s="11"/>
      <c r="C11" s="357" t="s">
        <v>354</v>
      </c>
      <c r="D11" s="358"/>
      <c r="E11" s="226" t="s">
        <v>42</v>
      </c>
      <c r="F11" s="226" t="s">
        <v>355</v>
      </c>
      <c r="G11" s="227" t="s">
        <v>356</v>
      </c>
      <c r="H11" s="227" t="s">
        <v>357</v>
      </c>
      <c r="I11" s="228" t="s">
        <v>358</v>
      </c>
      <c r="J11" s="229"/>
      <c r="K11" s="229"/>
      <c r="L11" s="230" t="s">
        <v>359</v>
      </c>
      <c r="M11" s="231"/>
      <c r="N11" s="231"/>
      <c r="O11" s="232"/>
      <c r="P11" s="232"/>
      <c r="Q11" s="233"/>
      <c r="R11" s="234"/>
      <c r="S11" s="235"/>
      <c r="T11" s="236"/>
      <c r="U11" s="235"/>
      <c r="V11" s="235" t="s">
        <v>360</v>
      </c>
      <c r="W11" s="237"/>
      <c r="X11" s="237"/>
      <c r="Y11" s="237" t="s">
        <v>361</v>
      </c>
      <c r="Z11" s="237"/>
      <c r="AA11" s="237"/>
      <c r="AB11" s="237"/>
      <c r="AC11" s="237" t="s">
        <v>362</v>
      </c>
      <c r="AD11" s="237"/>
      <c r="AE11" s="237"/>
      <c r="AF11" s="237"/>
      <c r="AG11" s="12"/>
    </row>
    <row r="12" spans="2:37" ht="30" x14ac:dyDescent="0.25">
      <c r="B12" s="11"/>
      <c r="C12" s="359"/>
      <c r="D12" s="360"/>
      <c r="E12" s="226" t="s">
        <v>66</v>
      </c>
      <c r="F12" s="226" t="s">
        <v>363</v>
      </c>
      <c r="G12" s="238" t="s">
        <v>364</v>
      </c>
      <c r="H12" s="227" t="s">
        <v>365</v>
      </c>
      <c r="I12" s="238"/>
      <c r="J12" s="229"/>
      <c r="K12" s="238" t="s">
        <v>366</v>
      </c>
      <c r="L12" s="239" t="s">
        <v>68</v>
      </c>
      <c r="M12" s="240"/>
      <c r="N12" s="231"/>
      <c r="O12" s="232"/>
      <c r="P12" s="232"/>
      <c r="Q12" s="234" t="s">
        <v>367</v>
      </c>
      <c r="R12" s="234"/>
      <c r="S12" s="235"/>
      <c r="T12" s="236"/>
      <c r="U12" s="235" t="s">
        <v>368</v>
      </c>
      <c r="V12" s="235"/>
      <c r="W12" s="237"/>
      <c r="X12" s="237"/>
      <c r="Y12" s="226"/>
      <c r="Z12" s="237"/>
      <c r="AA12" s="237"/>
      <c r="AB12" s="237"/>
      <c r="AC12" s="237"/>
      <c r="AD12" s="237"/>
      <c r="AE12" s="237"/>
      <c r="AF12" s="237"/>
      <c r="AG12" s="12"/>
    </row>
    <row r="13" spans="2:37" ht="45" x14ac:dyDescent="0.25">
      <c r="B13" s="11"/>
      <c r="C13" s="359"/>
      <c r="D13" s="360"/>
      <c r="E13" s="226" t="s">
        <v>65</v>
      </c>
      <c r="F13" s="241" t="s">
        <v>369</v>
      </c>
      <c r="G13" s="238">
        <v>5</v>
      </c>
      <c r="H13" s="227" t="s">
        <v>365</v>
      </c>
      <c r="I13" s="242" t="s">
        <v>366</v>
      </c>
      <c r="J13" s="229"/>
      <c r="K13" s="229"/>
      <c r="L13" s="230" t="s">
        <v>370</v>
      </c>
      <c r="M13" s="240"/>
      <c r="N13" s="243"/>
      <c r="O13" s="232"/>
      <c r="P13" s="232"/>
      <c r="Q13" s="234"/>
      <c r="R13" s="234"/>
      <c r="S13" s="235"/>
      <c r="T13" s="236"/>
      <c r="U13" s="244"/>
      <c r="V13" s="235" t="s">
        <v>371</v>
      </c>
      <c r="W13" s="235"/>
      <c r="X13" s="235"/>
      <c r="Y13" s="237"/>
      <c r="Z13" s="237"/>
      <c r="AA13" s="237"/>
      <c r="AB13" s="235" t="s">
        <v>372</v>
      </c>
      <c r="AC13" s="237"/>
      <c r="AD13" s="237"/>
      <c r="AE13" s="237"/>
      <c r="AF13" s="235"/>
      <c r="AG13" s="12"/>
    </row>
    <row r="14" spans="2:37" x14ac:dyDescent="0.25">
      <c r="B14" s="11"/>
      <c r="C14" s="359"/>
      <c r="D14" s="360"/>
      <c r="E14" s="226" t="s">
        <v>90</v>
      </c>
      <c r="F14" s="241" t="s">
        <v>373</v>
      </c>
      <c r="G14" s="238" t="s">
        <v>374</v>
      </c>
      <c r="H14" s="245">
        <v>4</v>
      </c>
      <c r="I14" s="238"/>
      <c r="J14" s="238" t="s">
        <v>366</v>
      </c>
      <c r="K14" s="238" t="s">
        <v>366</v>
      </c>
      <c r="L14" s="239" t="s">
        <v>93</v>
      </c>
      <c r="M14" s="240"/>
      <c r="N14" s="231"/>
      <c r="O14" s="232"/>
      <c r="P14" s="232"/>
      <c r="Q14" s="234"/>
      <c r="R14" s="234"/>
      <c r="S14" s="235"/>
      <c r="T14" s="236"/>
      <c r="U14" s="235"/>
      <c r="V14" s="235" t="s">
        <v>375</v>
      </c>
      <c r="W14" s="237" t="s">
        <v>376</v>
      </c>
      <c r="X14" s="237"/>
      <c r="Y14" s="237"/>
      <c r="Z14" s="237"/>
      <c r="AA14" s="237"/>
      <c r="AB14" s="237"/>
      <c r="AC14" s="237"/>
      <c r="AD14" s="237"/>
      <c r="AE14" s="237"/>
      <c r="AF14" s="237"/>
      <c r="AG14" s="12"/>
    </row>
    <row r="15" spans="2:37" x14ac:dyDescent="0.25">
      <c r="B15" s="11"/>
      <c r="C15" s="359"/>
      <c r="D15" s="360"/>
      <c r="E15" s="226" t="s">
        <v>103</v>
      </c>
      <c r="F15" s="226" t="s">
        <v>377</v>
      </c>
      <c r="G15" s="238" t="s">
        <v>378</v>
      </c>
      <c r="H15" s="227" t="s">
        <v>365</v>
      </c>
      <c r="I15" s="238"/>
      <c r="J15" s="229"/>
      <c r="K15" s="229"/>
      <c r="L15" s="239" t="s">
        <v>93</v>
      </c>
      <c r="M15" s="240"/>
      <c r="N15" s="231"/>
      <c r="O15" s="232"/>
      <c r="P15" s="232"/>
      <c r="Q15" s="234"/>
      <c r="R15" s="234"/>
      <c r="S15" s="235"/>
      <c r="T15" s="236"/>
      <c r="U15" s="235"/>
      <c r="V15" s="235" t="s">
        <v>379</v>
      </c>
      <c r="W15" s="237"/>
      <c r="X15" s="237" t="s">
        <v>380</v>
      </c>
      <c r="Y15" s="237"/>
      <c r="Z15" s="237" t="s">
        <v>381</v>
      </c>
      <c r="AA15" s="237"/>
      <c r="AB15" s="237"/>
      <c r="AC15" s="237"/>
      <c r="AD15" s="237" t="s">
        <v>361</v>
      </c>
      <c r="AE15" s="237"/>
      <c r="AF15" s="237"/>
      <c r="AG15" s="12"/>
    </row>
    <row r="16" spans="2:37" ht="30" x14ac:dyDescent="0.25">
      <c r="B16" s="11"/>
      <c r="C16" s="361"/>
      <c r="D16" s="362"/>
      <c r="E16" s="226" t="s">
        <v>109</v>
      </c>
      <c r="F16" s="226" t="s">
        <v>382</v>
      </c>
      <c r="G16" s="238" t="s">
        <v>364</v>
      </c>
      <c r="H16" s="227" t="s">
        <v>365</v>
      </c>
      <c r="I16" s="238"/>
      <c r="J16" s="229"/>
      <c r="K16" s="229"/>
      <c r="L16" s="239"/>
      <c r="M16" s="240"/>
      <c r="N16" s="231"/>
      <c r="O16" s="232"/>
      <c r="P16" s="232"/>
      <c r="Q16" s="234"/>
      <c r="R16" s="234"/>
      <c r="S16" s="235"/>
      <c r="T16" s="236"/>
      <c r="U16" s="235"/>
      <c r="V16" s="235"/>
      <c r="W16" s="237"/>
      <c r="X16" s="237"/>
      <c r="Y16" s="237"/>
      <c r="Z16" s="237"/>
      <c r="AA16" s="237"/>
      <c r="AB16" s="237"/>
      <c r="AC16" s="237"/>
      <c r="AD16" s="237"/>
      <c r="AE16" s="237"/>
      <c r="AF16" s="237"/>
      <c r="AG16" s="12"/>
    </row>
    <row r="17" spans="1:33" ht="90" x14ac:dyDescent="0.25">
      <c r="B17" s="11"/>
      <c r="C17" s="333" t="s">
        <v>383</v>
      </c>
      <c r="D17" s="334"/>
      <c r="E17" s="226" t="s">
        <v>118</v>
      </c>
      <c r="F17" s="241" t="s">
        <v>384</v>
      </c>
      <c r="G17" s="227" t="s">
        <v>385</v>
      </c>
      <c r="H17" s="246" t="s">
        <v>386</v>
      </c>
      <c r="I17" s="247" t="s">
        <v>387</v>
      </c>
      <c r="J17" s="248" t="s">
        <v>366</v>
      </c>
      <c r="K17" s="248" t="s">
        <v>366</v>
      </c>
      <c r="L17" s="249" t="s">
        <v>388</v>
      </c>
      <c r="M17" s="240"/>
      <c r="N17" s="231"/>
      <c r="O17" s="232"/>
      <c r="P17" s="232"/>
      <c r="Q17" s="233"/>
      <c r="R17" s="234"/>
      <c r="S17" s="235"/>
      <c r="T17" s="236"/>
      <c r="U17" s="235" t="s">
        <v>389</v>
      </c>
      <c r="V17" s="235"/>
      <c r="W17" s="237"/>
      <c r="X17" s="237" t="s">
        <v>390</v>
      </c>
      <c r="Y17" s="237"/>
      <c r="Z17" s="237" t="s">
        <v>391</v>
      </c>
      <c r="AA17" s="237"/>
      <c r="AB17" s="237"/>
      <c r="AC17" s="237" t="s">
        <v>392</v>
      </c>
      <c r="AD17" s="237"/>
      <c r="AE17" s="237"/>
      <c r="AF17" s="237"/>
      <c r="AG17" s="12"/>
    </row>
    <row r="18" spans="1:33" ht="30" x14ac:dyDescent="0.25">
      <c r="B18" s="11"/>
      <c r="C18" s="335"/>
      <c r="D18" s="336"/>
      <c r="E18" s="226" t="s">
        <v>138</v>
      </c>
      <c r="F18" s="241" t="s">
        <v>138</v>
      </c>
      <c r="G18" s="238">
        <v>10</v>
      </c>
      <c r="H18" s="227" t="s">
        <v>393</v>
      </c>
      <c r="I18" s="238"/>
      <c r="J18" s="238" t="s">
        <v>366</v>
      </c>
      <c r="K18" s="229"/>
      <c r="L18" s="230" t="s">
        <v>394</v>
      </c>
      <c r="M18" s="240"/>
      <c r="N18" s="231"/>
      <c r="O18" s="232"/>
      <c r="P18" s="232"/>
      <c r="Q18" s="234" t="s">
        <v>367</v>
      </c>
      <c r="R18" s="234"/>
      <c r="S18" s="235"/>
      <c r="T18" s="236"/>
      <c r="U18" s="235" t="s">
        <v>395</v>
      </c>
      <c r="V18" s="235"/>
      <c r="W18" s="237"/>
      <c r="X18" s="237"/>
      <c r="Y18" s="250" t="s">
        <v>361</v>
      </c>
      <c r="Z18" s="237"/>
      <c r="AA18" s="237"/>
      <c r="AB18" s="237"/>
      <c r="AC18" s="237" t="s">
        <v>361</v>
      </c>
      <c r="AD18" s="237"/>
      <c r="AE18" s="237"/>
      <c r="AF18" s="237"/>
      <c r="AG18" s="12"/>
    </row>
    <row r="19" spans="1:33" ht="30" x14ac:dyDescent="0.25">
      <c r="B19" s="11"/>
      <c r="C19" s="335"/>
      <c r="D19" s="336"/>
      <c r="E19" s="226" t="s">
        <v>150</v>
      </c>
      <c r="F19" s="241" t="s">
        <v>396</v>
      </c>
      <c r="G19" s="238">
        <v>13</v>
      </c>
      <c r="H19" s="227" t="s">
        <v>357</v>
      </c>
      <c r="I19" s="238"/>
      <c r="J19" s="238" t="s">
        <v>366</v>
      </c>
      <c r="K19" s="229"/>
      <c r="L19" s="239" t="s">
        <v>153</v>
      </c>
      <c r="M19" s="240"/>
      <c r="N19" s="231"/>
      <c r="O19" s="232"/>
      <c r="P19" s="232"/>
      <c r="Q19" s="234"/>
      <c r="R19" s="234"/>
      <c r="S19" s="235"/>
      <c r="T19" s="236"/>
      <c r="U19" s="235"/>
      <c r="V19" s="235" t="s">
        <v>397</v>
      </c>
      <c r="W19" s="237"/>
      <c r="X19" s="237"/>
      <c r="Y19" s="250"/>
      <c r="Z19" s="237" t="s">
        <v>397</v>
      </c>
      <c r="AA19" s="237"/>
      <c r="AB19" s="237"/>
      <c r="AC19" s="237"/>
      <c r="AD19" s="237" t="s">
        <v>397</v>
      </c>
      <c r="AE19" s="237"/>
      <c r="AF19" s="237"/>
      <c r="AG19" s="12"/>
    </row>
    <row r="20" spans="1:33" ht="59.25" customHeight="1" x14ac:dyDescent="0.25">
      <c r="B20" s="11"/>
      <c r="C20" s="335"/>
      <c r="D20" s="336"/>
      <c r="E20" s="226" t="s">
        <v>168</v>
      </c>
      <c r="F20" s="226" t="s">
        <v>398</v>
      </c>
      <c r="G20" s="238">
        <v>11</v>
      </c>
      <c r="H20" s="245" t="s">
        <v>399</v>
      </c>
      <c r="I20" s="238"/>
      <c r="J20" s="229"/>
      <c r="K20" s="229"/>
      <c r="L20" s="230" t="s">
        <v>400</v>
      </c>
      <c r="M20" s="231"/>
      <c r="N20" s="243"/>
      <c r="O20" s="232"/>
      <c r="P20" s="232"/>
      <c r="Q20" s="234" t="s">
        <v>401</v>
      </c>
      <c r="R20" s="234"/>
      <c r="S20" s="235"/>
      <c r="T20" s="236"/>
      <c r="U20" s="265"/>
      <c r="V20" s="265" t="s">
        <v>402</v>
      </c>
      <c r="W20" s="237"/>
      <c r="X20" s="237"/>
      <c r="Y20" s="226" t="s">
        <v>403</v>
      </c>
      <c r="Z20" s="237"/>
      <c r="AA20" s="237"/>
      <c r="AB20" s="237"/>
      <c r="AC20" s="251" t="s">
        <v>361</v>
      </c>
      <c r="AD20" s="237"/>
      <c r="AE20" s="237"/>
      <c r="AF20" s="237"/>
      <c r="AG20" s="12"/>
    </row>
    <row r="21" spans="1:33" ht="48" customHeight="1" x14ac:dyDescent="0.25">
      <c r="B21" s="11"/>
      <c r="C21" s="335"/>
      <c r="D21" s="336"/>
      <c r="E21" s="226" t="s">
        <v>191</v>
      </c>
      <c r="F21" s="226" t="s">
        <v>404</v>
      </c>
      <c r="G21" s="238">
        <v>14</v>
      </c>
      <c r="H21" s="251" t="s">
        <v>405</v>
      </c>
      <c r="I21" s="238"/>
      <c r="J21" s="229"/>
      <c r="K21" s="238" t="s">
        <v>366</v>
      </c>
      <c r="L21" s="239" t="s">
        <v>190</v>
      </c>
      <c r="M21" s="231"/>
      <c r="N21" s="232"/>
      <c r="O21" s="232"/>
      <c r="P21" s="232"/>
      <c r="Q21" s="234"/>
      <c r="R21" s="234"/>
      <c r="S21" s="235"/>
      <c r="T21" s="236"/>
      <c r="U21" s="235"/>
      <c r="V21" s="235"/>
      <c r="W21" s="237"/>
      <c r="X21" s="237"/>
      <c r="Y21" s="226" t="s">
        <v>42</v>
      </c>
      <c r="Z21" s="237"/>
      <c r="AA21" s="237"/>
      <c r="AB21" s="237"/>
      <c r="AC21" s="226" t="s">
        <v>406</v>
      </c>
      <c r="AD21" s="237"/>
      <c r="AE21" s="237"/>
      <c r="AF21" s="237"/>
      <c r="AG21" s="12"/>
    </row>
    <row r="22" spans="1:33" ht="52.5" customHeight="1" thickBot="1" x14ac:dyDescent="0.3">
      <c r="B22" s="11"/>
      <c r="C22" s="337"/>
      <c r="D22" s="338"/>
      <c r="E22" s="226" t="s">
        <v>197</v>
      </c>
      <c r="F22" s="241" t="s">
        <v>407</v>
      </c>
      <c r="G22" s="252">
        <v>15</v>
      </c>
      <c r="H22" s="251" t="s">
        <v>408</v>
      </c>
      <c r="I22" s="242" t="s">
        <v>366</v>
      </c>
      <c r="J22" s="248" t="s">
        <v>366</v>
      </c>
      <c r="K22" s="248" t="s">
        <v>366</v>
      </c>
      <c r="L22" s="253" t="s">
        <v>200</v>
      </c>
      <c r="M22" s="231"/>
      <c r="N22" s="231"/>
      <c r="O22" s="232"/>
      <c r="P22" s="232"/>
      <c r="Q22" s="234"/>
      <c r="R22" s="234"/>
      <c r="S22" s="235"/>
      <c r="T22" s="236"/>
      <c r="U22" s="265"/>
      <c r="V22" s="265" t="s">
        <v>409</v>
      </c>
      <c r="W22" s="251"/>
      <c r="X22" s="251"/>
      <c r="Y22" s="226" t="s">
        <v>410</v>
      </c>
      <c r="Z22" s="251"/>
      <c r="AA22" s="251"/>
      <c r="AB22" s="251"/>
      <c r="AC22" s="251" t="s">
        <v>411</v>
      </c>
      <c r="AD22" s="251"/>
      <c r="AE22" s="251"/>
      <c r="AF22" s="251"/>
      <c r="AG22" s="12"/>
    </row>
    <row r="23" spans="1:33" ht="41.25" customHeight="1" x14ac:dyDescent="0.25">
      <c r="B23" s="11"/>
      <c r="C23" s="339" t="s">
        <v>412</v>
      </c>
      <c r="D23" s="340"/>
      <c r="E23" s="226" t="s">
        <v>210</v>
      </c>
      <c r="F23" s="226" t="s">
        <v>413</v>
      </c>
      <c r="G23" s="252" t="s">
        <v>414</v>
      </c>
      <c r="H23" s="251" t="s">
        <v>415</v>
      </c>
      <c r="I23" s="242" t="s">
        <v>366</v>
      </c>
      <c r="J23" s="248" t="s">
        <v>366</v>
      </c>
      <c r="K23" s="254" t="s">
        <v>366</v>
      </c>
      <c r="L23" s="255" t="s">
        <v>213</v>
      </c>
      <c r="M23" s="231"/>
      <c r="N23" s="232"/>
      <c r="O23" s="232"/>
      <c r="P23" s="232"/>
      <c r="Q23" s="234" t="s">
        <v>367</v>
      </c>
      <c r="R23" s="234"/>
      <c r="S23" s="235"/>
      <c r="T23" s="236"/>
      <c r="U23" s="235"/>
      <c r="V23" s="235" t="s">
        <v>416</v>
      </c>
      <c r="W23" s="237"/>
      <c r="X23" s="237" t="s">
        <v>416</v>
      </c>
      <c r="Y23" s="226" t="s">
        <v>417</v>
      </c>
      <c r="Z23" s="237"/>
      <c r="AA23" s="237" t="s">
        <v>416</v>
      </c>
      <c r="AB23" s="237"/>
      <c r="AC23" s="226" t="s">
        <v>417</v>
      </c>
      <c r="AD23" s="237"/>
      <c r="AE23" s="237" t="s">
        <v>416</v>
      </c>
      <c r="AF23" s="237"/>
      <c r="AG23" s="12"/>
    </row>
    <row r="24" spans="1:33" ht="30" x14ac:dyDescent="0.25">
      <c r="B24" s="11"/>
      <c r="C24" s="341"/>
      <c r="D24" s="342"/>
      <c r="E24" s="226" t="s">
        <v>219</v>
      </c>
      <c r="F24" s="241" t="s">
        <v>418</v>
      </c>
      <c r="G24" s="238" t="s">
        <v>419</v>
      </c>
      <c r="H24" s="227" t="s">
        <v>420</v>
      </c>
      <c r="I24" s="238"/>
      <c r="J24" s="238" t="s">
        <v>366</v>
      </c>
      <c r="K24" s="256" t="s">
        <v>366</v>
      </c>
      <c r="L24" s="257"/>
      <c r="M24" s="231"/>
      <c r="N24" s="232"/>
      <c r="O24" s="232"/>
      <c r="P24" s="232"/>
      <c r="Q24" s="234"/>
      <c r="R24" s="234"/>
      <c r="S24" s="235"/>
      <c r="T24" s="236"/>
      <c r="U24" s="258" t="s">
        <v>421</v>
      </c>
      <c r="V24" s="235"/>
      <c r="W24" s="237"/>
      <c r="X24" s="237"/>
      <c r="Y24" s="258" t="s">
        <v>422</v>
      </c>
      <c r="Z24" s="237"/>
      <c r="AA24" s="237"/>
      <c r="AB24" s="237"/>
      <c r="AC24" s="258" t="s">
        <v>423</v>
      </c>
      <c r="AD24" s="237"/>
      <c r="AE24" s="237"/>
      <c r="AF24" s="237"/>
      <c r="AG24" s="12"/>
    </row>
    <row r="25" spans="1:33" ht="30.75" thickBot="1" x14ac:dyDescent="0.3">
      <c r="B25" s="11"/>
      <c r="C25" s="343"/>
      <c r="D25" s="344"/>
      <c r="E25" s="226" t="s">
        <v>234</v>
      </c>
      <c r="F25" s="226" t="s">
        <v>424</v>
      </c>
      <c r="G25" s="238">
        <v>1</v>
      </c>
      <c r="H25" s="227">
        <v>19</v>
      </c>
      <c r="I25" s="259" t="s">
        <v>425</v>
      </c>
      <c r="J25" s="248" t="s">
        <v>366</v>
      </c>
      <c r="K25" s="254" t="s">
        <v>366</v>
      </c>
      <c r="L25" s="260"/>
      <c r="M25" s="231"/>
      <c r="N25" s="232"/>
      <c r="O25" s="232"/>
      <c r="P25" s="232"/>
      <c r="Q25" s="234"/>
      <c r="R25" s="234"/>
      <c r="S25" s="235"/>
      <c r="T25" s="236"/>
      <c r="U25" s="235"/>
      <c r="V25" s="235"/>
      <c r="W25" s="235" t="s">
        <v>426</v>
      </c>
      <c r="X25" s="237"/>
      <c r="Y25" s="250" t="s">
        <v>427</v>
      </c>
      <c r="Z25" s="237"/>
      <c r="AA25" s="237"/>
      <c r="AB25" s="237"/>
      <c r="AC25" s="237"/>
      <c r="AD25" s="237"/>
      <c r="AE25" s="237"/>
      <c r="AF25" s="237"/>
      <c r="AG25" s="12"/>
    </row>
    <row r="26" spans="1:33" x14ac:dyDescent="0.25">
      <c r="B26" s="11"/>
      <c r="C26" s="345" t="s">
        <v>428</v>
      </c>
      <c r="D26" s="346"/>
      <c r="E26" s="226" t="s">
        <v>242</v>
      </c>
      <c r="F26" s="226" t="s">
        <v>429</v>
      </c>
      <c r="G26" s="238" t="s">
        <v>430</v>
      </c>
      <c r="H26" s="227">
        <v>19</v>
      </c>
      <c r="I26" s="242"/>
      <c r="J26" s="229"/>
      <c r="K26" s="261"/>
      <c r="L26" s="262"/>
      <c r="M26" s="240"/>
      <c r="N26" s="231"/>
      <c r="O26" s="232"/>
      <c r="P26" s="232"/>
      <c r="Q26" s="234"/>
      <c r="R26" s="234"/>
      <c r="S26" s="235"/>
      <c r="T26" s="236"/>
      <c r="U26" s="235" t="s">
        <v>431</v>
      </c>
      <c r="V26" s="235"/>
      <c r="W26" s="237"/>
      <c r="X26" s="237"/>
      <c r="Y26" s="250" t="s">
        <v>432</v>
      </c>
      <c r="Z26" s="237"/>
      <c r="AA26" s="237"/>
      <c r="AB26" s="237"/>
      <c r="AC26" s="237"/>
      <c r="AD26" s="237"/>
      <c r="AE26" s="237"/>
      <c r="AF26" s="237"/>
      <c r="AG26" s="12"/>
    </row>
    <row r="27" spans="1:33" x14ac:dyDescent="0.25">
      <c r="B27" s="11"/>
      <c r="C27" s="347"/>
      <c r="D27" s="348"/>
      <c r="E27" s="226" t="s">
        <v>246</v>
      </c>
      <c r="F27" s="226" t="s">
        <v>433</v>
      </c>
      <c r="G27" s="238" t="s">
        <v>434</v>
      </c>
      <c r="H27" s="227">
        <v>19</v>
      </c>
      <c r="I27" s="238"/>
      <c r="J27" s="229"/>
      <c r="K27" s="261"/>
      <c r="L27" s="257"/>
      <c r="M27" s="240"/>
      <c r="N27" s="231"/>
      <c r="O27" s="232"/>
      <c r="P27" s="232"/>
      <c r="Q27" s="234"/>
      <c r="R27" s="234"/>
      <c r="S27" s="235"/>
      <c r="T27" s="236"/>
      <c r="U27" s="235" t="s">
        <v>435</v>
      </c>
      <c r="V27" s="235"/>
      <c r="W27" s="237"/>
      <c r="X27" s="237"/>
      <c r="Y27" s="250" t="s">
        <v>436</v>
      </c>
      <c r="Z27" s="237"/>
      <c r="AA27" s="237"/>
      <c r="AB27" s="237"/>
      <c r="AC27" s="237"/>
      <c r="AD27" s="237"/>
      <c r="AE27" s="237"/>
      <c r="AF27" s="237"/>
      <c r="AG27" s="12"/>
    </row>
    <row r="28" spans="1:33" x14ac:dyDescent="0.25">
      <c r="B28" s="11"/>
      <c r="C28" s="347"/>
      <c r="D28" s="348"/>
      <c r="E28" s="226" t="s">
        <v>254</v>
      </c>
      <c r="F28" s="226" t="s">
        <v>437</v>
      </c>
      <c r="G28" s="238" t="s">
        <v>438</v>
      </c>
      <c r="H28" s="227" t="s">
        <v>439</v>
      </c>
      <c r="I28" s="242" t="s">
        <v>366</v>
      </c>
      <c r="J28" s="229"/>
      <c r="K28" s="261"/>
      <c r="L28" s="257"/>
      <c r="M28" s="240"/>
      <c r="N28" s="231"/>
      <c r="O28" s="232"/>
      <c r="P28" s="232"/>
      <c r="Q28" s="234"/>
      <c r="R28" s="234"/>
      <c r="S28" s="235"/>
      <c r="T28" s="236"/>
      <c r="U28" s="235" t="s">
        <v>440</v>
      </c>
      <c r="V28" s="235"/>
      <c r="W28" s="250" t="s">
        <v>441</v>
      </c>
      <c r="X28" s="237"/>
      <c r="Y28" s="250"/>
      <c r="Z28" s="237"/>
      <c r="AA28" s="250" t="s">
        <v>441</v>
      </c>
      <c r="AB28" s="237"/>
      <c r="AC28" s="237"/>
      <c r="AD28" s="237"/>
      <c r="AE28" s="250"/>
      <c r="AF28" s="237"/>
      <c r="AG28" s="12"/>
    </row>
    <row r="29" spans="1:33" x14ac:dyDescent="0.25">
      <c r="B29" s="11"/>
      <c r="C29" s="347"/>
      <c r="D29" s="348"/>
      <c r="E29" s="226" t="s">
        <v>264</v>
      </c>
      <c r="F29" s="241" t="s">
        <v>442</v>
      </c>
      <c r="G29" s="238" t="s">
        <v>443</v>
      </c>
      <c r="H29" s="227" t="s">
        <v>444</v>
      </c>
      <c r="I29" s="238"/>
      <c r="J29" s="229"/>
      <c r="K29" s="261"/>
      <c r="L29" s="257" t="s">
        <v>266</v>
      </c>
      <c r="M29" s="240"/>
      <c r="N29" s="240"/>
      <c r="O29" s="231"/>
      <c r="P29" s="232"/>
      <c r="Q29" s="234"/>
      <c r="R29" s="234"/>
      <c r="S29" s="235"/>
      <c r="T29" s="236"/>
      <c r="U29" s="235"/>
      <c r="V29" s="235"/>
      <c r="W29" s="237" t="s">
        <v>445</v>
      </c>
      <c r="X29" s="237"/>
      <c r="Y29" s="250" t="s">
        <v>446</v>
      </c>
      <c r="Z29" s="237"/>
      <c r="AA29" s="237"/>
      <c r="AB29" s="237"/>
      <c r="AC29" s="250"/>
      <c r="AD29" s="237"/>
      <c r="AE29" s="237" t="s">
        <v>447</v>
      </c>
      <c r="AF29" s="237"/>
      <c r="AG29" s="12"/>
    </row>
    <row r="30" spans="1:33" ht="15.75" thickBot="1" x14ac:dyDescent="0.3">
      <c r="B30" s="11"/>
      <c r="C30" s="349"/>
      <c r="D30" s="350"/>
      <c r="E30" s="226" t="s">
        <v>272</v>
      </c>
      <c r="F30" s="226" t="s">
        <v>448</v>
      </c>
      <c r="G30" s="238" t="s">
        <v>449</v>
      </c>
      <c r="H30" s="227" t="s">
        <v>450</v>
      </c>
      <c r="I30" s="242" t="s">
        <v>366</v>
      </c>
      <c r="J30" s="229"/>
      <c r="K30" s="261"/>
      <c r="L30" s="263"/>
      <c r="M30" s="240"/>
      <c r="N30" s="243"/>
      <c r="O30" s="232"/>
      <c r="P30" s="232"/>
      <c r="Q30" s="234"/>
      <c r="R30" s="234"/>
      <c r="S30" s="235"/>
      <c r="T30" s="236"/>
      <c r="U30" s="250" t="s">
        <v>451</v>
      </c>
      <c r="V30" s="235" t="s">
        <v>452</v>
      </c>
      <c r="W30" s="235"/>
      <c r="X30" s="235"/>
      <c r="Y30" s="250" t="s">
        <v>451</v>
      </c>
      <c r="Z30" s="235"/>
      <c r="AA30" s="235"/>
      <c r="AB30" s="235"/>
      <c r="AC30" s="250"/>
      <c r="AD30" s="235"/>
      <c r="AE30" s="235" t="s">
        <v>452</v>
      </c>
      <c r="AF30" s="235"/>
      <c r="AG30" s="12"/>
    </row>
    <row r="31" spans="1:33" x14ac:dyDescent="0.25">
      <c r="A31" s="12"/>
      <c r="B31" s="11"/>
      <c r="C31" s="351" t="s">
        <v>453</v>
      </c>
      <c r="D31" s="352"/>
      <c r="E31" s="226" t="s">
        <v>276</v>
      </c>
      <c r="F31" s="226" t="s">
        <v>454</v>
      </c>
      <c r="G31" s="238">
        <v>8</v>
      </c>
      <c r="H31" s="227">
        <v>10</v>
      </c>
      <c r="I31" s="238"/>
      <c r="J31" s="238" t="s">
        <v>366</v>
      </c>
      <c r="K31" s="256" t="s">
        <v>366</v>
      </c>
      <c r="L31" s="262" t="s">
        <v>278</v>
      </c>
      <c r="M31" s="240"/>
      <c r="N31" s="243"/>
      <c r="O31" s="232"/>
      <c r="P31" s="232"/>
      <c r="Q31" s="234"/>
      <c r="R31" s="234"/>
      <c r="S31" s="235"/>
      <c r="T31" s="236"/>
      <c r="U31" s="250"/>
      <c r="V31" s="258"/>
      <c r="W31" s="237" t="s">
        <v>455</v>
      </c>
      <c r="X31" s="250"/>
      <c r="Y31" s="250" t="s">
        <v>456</v>
      </c>
      <c r="Z31" s="237"/>
      <c r="AA31" s="237"/>
      <c r="AB31" s="237"/>
      <c r="AC31" s="250" t="s">
        <v>456</v>
      </c>
      <c r="AD31" s="237"/>
      <c r="AE31" s="237"/>
      <c r="AF31" s="237"/>
      <c r="AG31" s="12"/>
    </row>
    <row r="32" spans="1:33" ht="41.25" customHeight="1" x14ac:dyDescent="0.25">
      <c r="A32" s="12"/>
      <c r="B32" s="11"/>
      <c r="C32" s="353"/>
      <c r="D32" s="354"/>
      <c r="E32" s="226" t="s">
        <v>272</v>
      </c>
      <c r="F32" s="226" t="s">
        <v>457</v>
      </c>
      <c r="G32" s="238" t="s">
        <v>458</v>
      </c>
      <c r="H32" s="227">
        <v>20</v>
      </c>
      <c r="I32" s="238"/>
      <c r="J32" s="229"/>
      <c r="K32" s="261"/>
      <c r="L32" s="257"/>
      <c r="M32" s="240"/>
      <c r="N32" s="240"/>
      <c r="O32" s="240"/>
      <c r="P32" s="231"/>
      <c r="Q32" s="234"/>
      <c r="R32" s="234"/>
      <c r="S32" s="235"/>
      <c r="T32" s="236"/>
      <c r="U32" s="235" t="s">
        <v>459</v>
      </c>
      <c r="V32" s="235"/>
      <c r="W32" s="226" t="s">
        <v>460</v>
      </c>
      <c r="X32" s="237"/>
      <c r="Y32" s="226" t="s">
        <v>461</v>
      </c>
      <c r="Z32" s="237"/>
      <c r="AA32" s="237"/>
      <c r="AB32" s="237"/>
      <c r="AC32" s="226" t="s">
        <v>461</v>
      </c>
      <c r="AD32" s="237"/>
      <c r="AE32" s="237"/>
      <c r="AF32" s="237"/>
      <c r="AG32" s="12"/>
    </row>
    <row r="33" spans="1:33" ht="15.75" thickBot="1" x14ac:dyDescent="0.3">
      <c r="A33" s="12"/>
      <c r="B33" s="11"/>
      <c r="C33" s="355"/>
      <c r="D33" s="356"/>
      <c r="E33" s="226" t="s">
        <v>246</v>
      </c>
      <c r="F33" s="226" t="s">
        <v>462</v>
      </c>
      <c r="G33" s="238">
        <v>12</v>
      </c>
      <c r="H33" s="227" t="s">
        <v>365</v>
      </c>
      <c r="I33" s="242" t="s">
        <v>366</v>
      </c>
      <c r="J33" s="229"/>
      <c r="K33" s="261"/>
      <c r="L33" s="263"/>
      <c r="M33" s="231"/>
      <c r="N33" s="232"/>
      <c r="O33" s="232"/>
      <c r="P33" s="232"/>
      <c r="Q33" s="234"/>
      <c r="R33" s="234"/>
      <c r="S33" s="235"/>
      <c r="T33" s="236"/>
      <c r="U33" s="235" t="s">
        <v>463</v>
      </c>
      <c r="V33" s="235"/>
      <c r="W33" s="237" t="s">
        <v>464</v>
      </c>
      <c r="X33" s="237"/>
      <c r="Y33" s="235" t="s">
        <v>463</v>
      </c>
      <c r="Z33" s="237"/>
      <c r="AA33" s="237" t="s">
        <v>464</v>
      </c>
      <c r="AB33" s="237"/>
      <c r="AC33" s="235" t="s">
        <v>463</v>
      </c>
      <c r="AD33" s="237"/>
      <c r="AE33" s="237" t="s">
        <v>464</v>
      </c>
      <c r="AF33" s="237"/>
      <c r="AG33" s="12"/>
    </row>
    <row r="34" spans="1:33" ht="9" customHeight="1" x14ac:dyDescent="0.25">
      <c r="A34" s="12"/>
      <c r="B34" s="14"/>
      <c r="C34" s="15"/>
      <c r="D34" s="15"/>
      <c r="E34" s="15"/>
      <c r="F34" s="15"/>
      <c r="G34" s="15"/>
      <c r="H34" s="264"/>
      <c r="I34" s="16"/>
      <c r="J34" s="15"/>
      <c r="K34" s="15"/>
      <c r="L34" s="26"/>
      <c r="M34" s="23"/>
      <c r="N34" s="15"/>
      <c r="O34" s="15"/>
      <c r="P34" s="23"/>
      <c r="Q34" s="15"/>
      <c r="R34" s="15"/>
      <c r="S34" s="15"/>
      <c r="T34" s="15"/>
      <c r="U34" s="15"/>
      <c r="V34" s="15"/>
      <c r="W34" s="15"/>
      <c r="X34" s="15"/>
      <c r="Y34" s="15"/>
      <c r="Z34" s="15"/>
      <c r="AA34" s="15"/>
      <c r="AB34" s="15"/>
      <c r="AC34" s="15"/>
      <c r="AD34" s="15"/>
      <c r="AE34" s="15"/>
      <c r="AF34" s="15"/>
      <c r="AG34" s="17"/>
    </row>
    <row r="35" spans="1:33" ht="169.5" customHeight="1" x14ac:dyDescent="0.25">
      <c r="F35" s="2"/>
      <c r="N35" s="18"/>
      <c r="Q35" s="18"/>
    </row>
    <row r="36" spans="1:33" x14ac:dyDescent="0.25">
      <c r="F36" s="28"/>
      <c r="N36" s="18"/>
      <c r="Q36" s="18"/>
    </row>
    <row r="37" spans="1:33" ht="9" customHeight="1" x14ac:dyDescent="0.25"/>
    <row r="39" spans="1:33" x14ac:dyDescent="0.25">
      <c r="E39" s="2"/>
      <c r="F39" s="3"/>
    </row>
    <row r="40" spans="1:33" x14ac:dyDescent="0.25">
      <c r="E40" s="13"/>
      <c r="F40" s="5"/>
    </row>
    <row r="49" spans="3:5" x14ac:dyDescent="0.25">
      <c r="C49" s="325"/>
      <c r="D49" s="326"/>
      <c r="E49" s="327"/>
    </row>
    <row r="50" spans="3:5" x14ac:dyDescent="0.25">
      <c r="C50" s="325"/>
      <c r="D50" s="326"/>
      <c r="E50" s="327"/>
    </row>
    <row r="51" spans="3:5" x14ac:dyDescent="0.25">
      <c r="C51" s="325"/>
      <c r="D51" s="326"/>
      <c r="E51" s="327"/>
    </row>
    <row r="52" spans="3:5" x14ac:dyDescent="0.25">
      <c r="C52" s="325"/>
      <c r="D52" s="326"/>
      <c r="E52" s="327"/>
    </row>
    <row r="53" spans="3:5" x14ac:dyDescent="0.25">
      <c r="E53" s="327"/>
    </row>
  </sheetData>
  <mergeCells count="14">
    <mergeCell ref="AC9:AF9"/>
    <mergeCell ref="E49:E53"/>
    <mergeCell ref="C17:D22"/>
    <mergeCell ref="C23:D25"/>
    <mergeCell ref="C26:D30"/>
    <mergeCell ref="C31:D33"/>
    <mergeCell ref="C49:C52"/>
    <mergeCell ref="D49:D52"/>
    <mergeCell ref="C11:D16"/>
    <mergeCell ref="C10:D10"/>
    <mergeCell ref="C9:K9"/>
    <mergeCell ref="M9:S9"/>
    <mergeCell ref="U9:X9"/>
    <mergeCell ref="Y9:AB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12</vt:i4>
      </vt:variant>
    </vt:vector>
  </HeadingPairs>
  <TitlesOfParts>
    <vt:vector size="12" baseType="lpstr">
      <vt:lpstr>HL NIST</vt:lpstr>
      <vt:lpstr>NIST CSF Assessment</vt:lpstr>
      <vt:lpstr>CMM 2.0</vt:lpstr>
      <vt:lpstr>CSF 1.1 -&gt; 2.0</vt:lpstr>
      <vt:lpstr>CMM 1.1</vt:lpstr>
      <vt:lpstr>Data</vt:lpstr>
      <vt:lpstr>Risk Scales</vt:lpstr>
      <vt:lpstr>CMM Definitions</vt:lpstr>
      <vt:lpstr>Cybersecurity</vt:lpstr>
      <vt:lpstr>Guide - Index</vt:lpstr>
      <vt:lpstr>Example</vt: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2024-06-22T04:11:50Z</dcterms:created>
  <dcterms:modified xsi:type="dcterms:W3CDTF">2024-06-22T04:13:11Z</dcterms:modified>
  <cp:category/>
  <cp:contentStatus/>
</cp:coreProperties>
</file>