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urga\Desktop\"/>
    </mc:Choice>
  </mc:AlternateContent>
  <xr:revisionPtr revIDLastSave="0" documentId="13_ncr:1_{DFB480FB-B9F9-4F58-A74F-DD3DAB2BE985}" xr6:coauthVersionLast="45" xr6:coauthVersionMax="45" xr10:uidLastSave="{00000000-0000-0000-0000-000000000000}"/>
  <bookViews>
    <workbookView xWindow="-120" yWindow="-120" windowWidth="20730" windowHeight="11160" tabRatio="492" firstSheet="1" activeTab="1" xr2:uid="{00000000-000D-0000-FFFF-FFFF00000000}"/>
  </bookViews>
  <sheets>
    <sheet name="RH28.2106-18" sheetId="1" state="hidden" r:id="rId1"/>
    <sheet name="Planilla" sheetId="7" r:id="rId2"/>
    <sheet name="Horarios" sheetId="6" r:id="rId3"/>
    <sheet name="Data" sheetId="8" r:id="rId4"/>
  </sheets>
  <definedNames>
    <definedName name="_xlnm.Print_Area" localSheetId="1">Planilla!$B$1:$R$37</definedName>
    <definedName name="SegmentaciónDeDatos_Nombre_Completo">#N/A</definedName>
    <definedName name="_xlnm.Print_Titles" localSheetId="2">Horarios!$B:$C,Horarios!$5:$6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7" l="1"/>
  <c r="K6" i="7"/>
  <c r="J6" i="7"/>
  <c r="I6" i="7"/>
  <c r="H6" i="7"/>
  <c r="G6" i="7"/>
  <c r="F6" i="7"/>
  <c r="E6" i="7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AR8" i="6" l="1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M31" i="6"/>
  <c r="AH31" i="6"/>
  <c r="AC31" i="6"/>
  <c r="X31" i="6"/>
  <c r="S31" i="6"/>
  <c r="N31" i="6"/>
  <c r="I31" i="6"/>
  <c r="AM30" i="6"/>
  <c r="AH30" i="6"/>
  <c r="AC30" i="6"/>
  <c r="X30" i="6"/>
  <c r="S30" i="6"/>
  <c r="N30" i="6"/>
  <c r="I30" i="6"/>
  <c r="AM29" i="6"/>
  <c r="AH29" i="6"/>
  <c r="AC29" i="6"/>
  <c r="X29" i="6"/>
  <c r="S29" i="6"/>
  <c r="N29" i="6"/>
  <c r="I29" i="6"/>
  <c r="AM28" i="6"/>
  <c r="AH28" i="6"/>
  <c r="AC28" i="6"/>
  <c r="X28" i="6"/>
  <c r="S28" i="6"/>
  <c r="N28" i="6"/>
  <c r="I28" i="6"/>
  <c r="AM27" i="6"/>
  <c r="AH27" i="6"/>
  <c r="AC27" i="6"/>
  <c r="X27" i="6"/>
  <c r="S27" i="6"/>
  <c r="N27" i="6"/>
  <c r="I27" i="6"/>
  <c r="AM26" i="6"/>
  <c r="AH26" i="6"/>
  <c r="AC26" i="6"/>
  <c r="X26" i="6"/>
  <c r="S26" i="6"/>
  <c r="N26" i="6"/>
  <c r="I26" i="6"/>
  <c r="AM25" i="6"/>
  <c r="AH25" i="6"/>
  <c r="AC25" i="6"/>
  <c r="X25" i="6"/>
  <c r="S25" i="6"/>
  <c r="N25" i="6"/>
  <c r="I25" i="6"/>
  <c r="AM24" i="6"/>
  <c r="AH24" i="6"/>
  <c r="AC24" i="6"/>
  <c r="X24" i="6"/>
  <c r="S24" i="6"/>
  <c r="N24" i="6"/>
  <c r="I24" i="6"/>
  <c r="AM23" i="6"/>
  <c r="AH23" i="6"/>
  <c r="AC23" i="6"/>
  <c r="X23" i="6"/>
  <c r="S23" i="6"/>
  <c r="N23" i="6"/>
  <c r="I23" i="6"/>
  <c r="AM22" i="6"/>
  <c r="AH22" i="6"/>
  <c r="AC22" i="6"/>
  <c r="X22" i="6"/>
  <c r="S22" i="6"/>
  <c r="N22" i="6"/>
  <c r="I22" i="6"/>
  <c r="AM21" i="6"/>
  <c r="AH21" i="6"/>
  <c r="AC21" i="6"/>
  <c r="X21" i="6"/>
  <c r="S21" i="6"/>
  <c r="N21" i="6"/>
  <c r="I21" i="6"/>
  <c r="AM20" i="6"/>
  <c r="AH20" i="6"/>
  <c r="AC20" i="6"/>
  <c r="X20" i="6"/>
  <c r="S20" i="6"/>
  <c r="N20" i="6"/>
  <c r="I20" i="6"/>
  <c r="AM19" i="6"/>
  <c r="AH19" i="6"/>
  <c r="AC19" i="6"/>
  <c r="X19" i="6"/>
  <c r="S19" i="6"/>
  <c r="N19" i="6"/>
  <c r="I19" i="6"/>
  <c r="AM18" i="6"/>
  <c r="AH18" i="6"/>
  <c r="AC18" i="6"/>
  <c r="X18" i="6"/>
  <c r="S18" i="6"/>
  <c r="N18" i="6"/>
  <c r="I18" i="6"/>
  <c r="AM17" i="6"/>
  <c r="AH17" i="6"/>
  <c r="AC17" i="6"/>
  <c r="X17" i="6"/>
  <c r="S17" i="6"/>
  <c r="N17" i="6"/>
  <c r="I17" i="6"/>
  <c r="AM16" i="6"/>
  <c r="AH16" i="6"/>
  <c r="AC16" i="6"/>
  <c r="X16" i="6"/>
  <c r="S16" i="6"/>
  <c r="N16" i="6"/>
  <c r="I16" i="6"/>
  <c r="AM15" i="6"/>
  <c r="AH15" i="6"/>
  <c r="AC15" i="6"/>
  <c r="X15" i="6"/>
  <c r="S15" i="6"/>
  <c r="N15" i="6"/>
  <c r="I15" i="6"/>
  <c r="AM14" i="6"/>
  <c r="AH14" i="6"/>
  <c r="AC14" i="6"/>
  <c r="X14" i="6"/>
  <c r="S14" i="6"/>
  <c r="N14" i="6"/>
  <c r="I14" i="6"/>
  <c r="AM13" i="6"/>
  <c r="AH13" i="6"/>
  <c r="AC13" i="6"/>
  <c r="X13" i="6"/>
  <c r="S13" i="6"/>
  <c r="N13" i="6"/>
  <c r="I13" i="6"/>
  <c r="AM12" i="6"/>
  <c r="AH12" i="6"/>
  <c r="AC12" i="6"/>
  <c r="X12" i="6"/>
  <c r="S12" i="6"/>
  <c r="N12" i="6"/>
  <c r="I12" i="6"/>
  <c r="AM11" i="6"/>
  <c r="AH11" i="6"/>
  <c r="AC11" i="6"/>
  <c r="X11" i="6"/>
  <c r="S11" i="6"/>
  <c r="N11" i="6"/>
  <c r="I11" i="6"/>
  <c r="AM10" i="6"/>
  <c r="AH10" i="6"/>
  <c r="AC10" i="6"/>
  <c r="X10" i="6"/>
  <c r="S10" i="6"/>
  <c r="N10" i="6"/>
  <c r="I10" i="6"/>
  <c r="AM9" i="6"/>
  <c r="AH9" i="6"/>
  <c r="AC9" i="6"/>
  <c r="X9" i="6"/>
  <c r="S9" i="6"/>
  <c r="N9" i="6"/>
  <c r="I9" i="6"/>
  <c r="AM8" i="6"/>
  <c r="AH8" i="6"/>
  <c r="AC8" i="6"/>
  <c r="X8" i="6"/>
  <c r="S8" i="6"/>
  <c r="N8" i="6"/>
  <c r="I8" i="6"/>
  <c r="J5" i="6"/>
  <c r="AC32" i="6" l="1"/>
  <c r="I32" i="6"/>
  <c r="AM32" i="6"/>
  <c r="S32" i="6"/>
  <c r="N32" i="6"/>
  <c r="X32" i="6"/>
  <c r="AH32" i="6"/>
  <c r="AR32" i="6"/>
  <c r="O5" i="6"/>
  <c r="T5" i="6" l="1"/>
  <c r="Y5" i="6" l="1"/>
  <c r="AD5" i="6" l="1"/>
  <c r="AI5" i="6" l="1"/>
  <c r="AN5" i="6" l="1"/>
  <c r="AV30" i="1"/>
  <c r="AY30" i="1" s="1"/>
  <c r="BC30" i="1" s="1"/>
  <c r="BG30" i="1" s="1"/>
  <c r="AV19" i="1" l="1"/>
  <c r="AY19" i="1" s="1"/>
  <c r="BC19" i="1" l="1"/>
  <c r="BG19" i="1" s="1"/>
  <c r="AR32" i="1"/>
  <c r="AN32" i="1"/>
  <c r="AJ32" i="1"/>
  <c r="AB32" i="1"/>
  <c r="X32" i="1"/>
  <c r="T32" i="1"/>
  <c r="P32" i="1"/>
  <c r="AV31" i="1"/>
  <c r="AV28" i="1"/>
  <c r="AV25" i="1"/>
  <c r="AV24" i="1"/>
  <c r="AV23" i="1"/>
  <c r="AV21" i="1"/>
  <c r="AV18" i="1"/>
  <c r="AV17" i="1"/>
  <c r="AV16" i="1"/>
  <c r="AV14" i="1"/>
  <c r="AV13" i="1"/>
  <c r="AV12" i="1"/>
  <c r="AV11" i="1"/>
  <c r="AV10" i="1"/>
  <c r="AV9" i="1"/>
  <c r="AV8" i="1"/>
  <c r="AY8" i="1" s="1"/>
  <c r="AY31" i="1" l="1"/>
  <c r="BC31" i="1" s="1"/>
  <c r="BG31" i="1" s="1"/>
  <c r="AY28" i="1"/>
  <c r="BC28" i="1" s="1"/>
  <c r="BG28" i="1" s="1"/>
  <c r="AV26" i="1"/>
  <c r="AY26" i="1" s="1"/>
  <c r="BC26" i="1" s="1"/>
  <c r="BG26" i="1" s="1"/>
  <c r="AV29" i="1" l="1"/>
  <c r="AY29" i="1" s="1"/>
  <c r="AY16" i="1"/>
  <c r="BC16" i="1" s="1"/>
  <c r="BG16" i="1" s="1"/>
  <c r="AY21" i="1"/>
  <c r="BC21" i="1" s="1"/>
  <c r="BG21" i="1" s="1"/>
  <c r="AY18" i="1"/>
  <c r="BC18" i="1" s="1"/>
  <c r="BG18" i="1" s="1"/>
  <c r="AV20" i="1"/>
  <c r="AY20" i="1" s="1"/>
  <c r="BC20" i="1" s="1"/>
  <c r="BG20" i="1" s="1"/>
  <c r="AY23" i="1"/>
  <c r="BC23" i="1" s="1"/>
  <c r="BG23" i="1" s="1"/>
  <c r="AV22" i="1"/>
  <c r="AY22" i="1" s="1"/>
  <c r="BC22" i="1" s="1"/>
  <c r="BG22" i="1" s="1"/>
  <c r="AY24" i="1"/>
  <c r="BC24" i="1" s="1"/>
  <c r="BG24" i="1" s="1"/>
  <c r="AY25" i="1"/>
  <c r="BC25" i="1" s="1"/>
  <c r="BG25" i="1" s="1"/>
  <c r="AV27" i="1"/>
  <c r="AY27" i="1" s="1"/>
  <c r="BC27" i="1" s="1"/>
  <c r="BG27" i="1" s="1"/>
  <c r="AV15" i="1"/>
  <c r="AV32" i="1" l="1"/>
  <c r="BC29" i="1"/>
  <c r="BG29" i="1" s="1"/>
  <c r="AY17" i="1"/>
  <c r="BC17" i="1" s="1"/>
  <c r="BG17" i="1" s="1"/>
  <c r="AY14" i="1" l="1"/>
  <c r="BC14" i="1" s="1"/>
  <c r="BG14" i="1" s="1"/>
  <c r="AY15" i="1" l="1"/>
  <c r="AY13" i="1"/>
  <c r="AY12" i="1"/>
  <c r="AY11" i="1"/>
  <c r="AY10" i="1"/>
  <c r="AY9" i="1"/>
  <c r="AY32" i="1" l="1"/>
  <c r="BC11" i="1"/>
  <c r="BG11" i="1" s="1"/>
  <c r="BC9" i="1"/>
  <c r="BC13" i="1"/>
  <c r="BG13" i="1" s="1"/>
  <c r="BC8" i="1"/>
  <c r="BC10" i="1"/>
  <c r="BG10" i="1" s="1"/>
  <c r="BC12" i="1"/>
  <c r="BG12" i="1" s="1"/>
  <c r="BC15" i="1"/>
  <c r="BG15" i="1" s="1"/>
  <c r="BG9" i="1" l="1"/>
  <c r="BG8" i="1"/>
  <c r="BC32" i="1" s="1"/>
  <c r="BG32" i="1" l="1"/>
</calcChain>
</file>

<file path=xl/sharedStrings.xml><?xml version="1.0" encoding="utf-8"?>
<sst xmlns="http://schemas.openxmlformats.org/spreadsheetml/2006/main" count="280" uniqueCount="98">
  <si>
    <t>No.</t>
  </si>
  <si>
    <t>Nombre completo</t>
  </si>
  <si>
    <t>Total Horas</t>
  </si>
  <si>
    <t>Código de SIGD</t>
  </si>
  <si>
    <t>Fecha de Pago</t>
  </si>
  <si>
    <t>TECNOLAC, S.A.</t>
  </si>
  <si>
    <t>PLANILLA DE PAGO PARA TRABAJADORES EVENTUALES</t>
  </si>
  <si>
    <t>Retención IVA (5%)</t>
  </si>
  <si>
    <t>Total a Pagar</t>
  </si>
  <si>
    <t>Contabilidad</t>
  </si>
  <si>
    <t>Gerencia</t>
  </si>
  <si>
    <t>SubTotal*</t>
  </si>
  <si>
    <t>* El pago por hora es de Q.15.00</t>
  </si>
  <si>
    <t>RH28.2106/18</t>
  </si>
  <si>
    <t>Recursos Humanos</t>
  </si>
  <si>
    <t>Fechas/Cantidad de Horas trabajadas</t>
  </si>
  <si>
    <t>-</t>
  </si>
  <si>
    <t>No. de Planilla:</t>
  </si>
  <si>
    <t>Edición:</t>
  </si>
  <si>
    <t>Referencia</t>
  </si>
  <si>
    <t>Bilson Elizardo Fallas Contreras</t>
  </si>
  <si>
    <t>Secia Estefany Rivera López</t>
  </si>
  <si>
    <t>Milton Abel Corado Esquivel</t>
  </si>
  <si>
    <t>Sandy Dayani Ramos Hernández</t>
  </si>
  <si>
    <t>Luis Fernando Ordoñez Ordoñes</t>
  </si>
  <si>
    <t>Juan Antonio Calderas</t>
  </si>
  <si>
    <t>Jonas Alexander Flores</t>
  </si>
  <si>
    <t xml:space="preserve">Elián Adolfo Vicente </t>
  </si>
  <si>
    <t>Alexander Virula León</t>
  </si>
  <si>
    <t>Darly Cfristina Hernández</t>
  </si>
  <si>
    <t xml:space="preserve">Walter Eduardo Pérez </t>
  </si>
  <si>
    <t xml:space="preserve">Dania Castillo </t>
  </si>
  <si>
    <t xml:space="preserve">Dilia Aracely Cruz </t>
  </si>
  <si>
    <t>Saudy Sarceño</t>
  </si>
  <si>
    <t xml:space="preserve">Blanca Nieves Caceros </t>
  </si>
  <si>
    <t>Jasmin Villanueva</t>
  </si>
  <si>
    <t xml:space="preserve">María José Flores </t>
  </si>
  <si>
    <t xml:space="preserve">Heidy Grijalva </t>
  </si>
  <si>
    <t>Diego José Gomez</t>
  </si>
  <si>
    <t xml:space="preserve">Ledy Gutierrez </t>
  </si>
  <si>
    <t>Belsy Mendoza</t>
  </si>
  <si>
    <t xml:space="preserve">Edgar Gerardo Torres </t>
  </si>
  <si>
    <t xml:space="preserve">Milka Ogaldez </t>
  </si>
  <si>
    <t>Horas laboradas por día</t>
  </si>
  <si>
    <t>Sub-Total</t>
  </si>
  <si>
    <t>Nombre Completo</t>
  </si>
  <si>
    <t>TOTALES</t>
  </si>
  <si>
    <t>Firma</t>
  </si>
  <si>
    <t>Darly Cristina Hernández</t>
  </si>
  <si>
    <t>Total</t>
  </si>
  <si>
    <t xml:space="preserve">Día 1 </t>
  </si>
  <si>
    <t xml:space="preserve">Día 2 </t>
  </si>
  <si>
    <t xml:space="preserve">Día 3 </t>
  </si>
  <si>
    <t xml:space="preserve">Día 4 </t>
  </si>
  <si>
    <t xml:space="preserve">Día 5 </t>
  </si>
  <si>
    <t xml:space="preserve">Día 6 </t>
  </si>
  <si>
    <t xml:space="preserve">Día 7 </t>
  </si>
  <si>
    <t xml:space="preserve">Día 8 </t>
  </si>
  <si>
    <t>H. E.</t>
  </si>
  <si>
    <t>S. A.</t>
  </si>
  <si>
    <t>E. A.</t>
  </si>
  <si>
    <t>H. S.</t>
  </si>
  <si>
    <t>Total a Pagar
(QTZ)</t>
  </si>
  <si>
    <t>COLABORADOR</t>
  </si>
  <si>
    <t>DEPARTAMENTO</t>
  </si>
  <si>
    <t>Producción</t>
  </si>
  <si>
    <t xml:space="preserve">Dania Rosibel Castillo Vásquez </t>
  </si>
  <si>
    <t xml:space="preserve">Heidy Dailey Grijalva </t>
  </si>
  <si>
    <t xml:space="preserve">Gilda Cruz </t>
  </si>
  <si>
    <t xml:space="preserve">Ledy Gutiérrez </t>
  </si>
  <si>
    <t>Calidad</t>
  </si>
  <si>
    <t xml:space="preserve">Heber Augusto Carrillo </t>
  </si>
  <si>
    <t xml:space="preserve">Astrid Carolina Chicas </t>
  </si>
  <si>
    <t>COSTO HH</t>
  </si>
  <si>
    <t>Alan Berganza</t>
  </si>
  <si>
    <t>Alex Peña</t>
  </si>
  <si>
    <t>Claudia Aguilar</t>
  </si>
  <si>
    <t xml:space="preserve">Elí Otoniel Santos Ríos </t>
  </si>
  <si>
    <t xml:space="preserve">Erick Merlos </t>
  </si>
  <si>
    <t>Ever Augusto Carrillo</t>
  </si>
  <si>
    <t>Francisco Javier Hernández</t>
  </si>
  <si>
    <t>Gonzalo Escobar</t>
  </si>
  <si>
    <t xml:space="preserve">Héctor Jimenez </t>
  </si>
  <si>
    <t>Iris Mireya Godoy</t>
  </si>
  <si>
    <t>Blanca Nieves Caceros Ramírez</t>
  </si>
  <si>
    <t xml:space="preserve">Carlos Anibal Vásquez Carrillo </t>
  </si>
  <si>
    <t>Elvis Aaron Polanco Álvarez</t>
  </si>
  <si>
    <t>Heidy Leticia Hernández Barrientos</t>
  </si>
  <si>
    <t>Henry Jovany Grijalva Hernández</t>
  </si>
  <si>
    <t>Jorge Leonel Mencos Hernández</t>
  </si>
  <si>
    <t xml:space="preserve">Milka Magdalena Ogaldez </t>
  </si>
  <si>
    <t>Reginaldo Mendoza Agreda</t>
  </si>
  <si>
    <t>Jasmin Villanueva Zepeda</t>
  </si>
  <si>
    <t>Departamento</t>
  </si>
  <si>
    <t>Mantenimiento</t>
  </si>
  <si>
    <t>Operaciones</t>
  </si>
  <si>
    <t>Administración</t>
  </si>
  <si>
    <t>Víctor Rivadeneira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</si>
</sst>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Q&quot;* #,##0.00_-;\-&quot;Q&quot;* #,##0.00_-;_-&quot;Q&quot;* &quot;-&quot;??_-;_-@_-"/>
    <numFmt numFmtId="43" formatCode="_-* #,##0.00_-;\-* #,##0.00_-;_-* &quot;-&quot;??_-;_-@_-"/>
    <numFmt numFmtId="164" formatCode="[$-F400]h:mm:ss\ AM/PM"/>
    <numFmt numFmtId="165" formatCode="[$-100A]d&quot; de &quot;mmmm&quot; de &quot;yyyy;@"/>
    <numFmt numFmtId="166" formatCode="#,###.??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24"/>
      <color theme="1"/>
      <name val="Century Gothic"/>
      <family val="2"/>
    </font>
    <font>
      <sz val="14"/>
      <color theme="1"/>
      <name val="Century Gothic"/>
      <family val="2"/>
    </font>
    <font>
      <sz val="10"/>
      <color theme="1"/>
      <name val="Century Gothic"/>
      <family val="2"/>
    </font>
    <font>
      <i/>
      <sz val="11"/>
      <color theme="1"/>
      <name val="Century Gothic"/>
      <family val="2"/>
    </font>
    <font>
      <b/>
      <i/>
      <sz val="11"/>
      <color theme="1" tint="0.249977111117893"/>
      <name val="Century Gothic"/>
      <family val="2"/>
    </font>
    <font>
      <i/>
      <sz val="11"/>
      <color rgb="FFC00000"/>
      <name val="Calibri"/>
      <family val="2"/>
      <scheme val="minor"/>
    </font>
    <font>
      <b/>
      <sz val="10"/>
      <color theme="1"/>
      <name val="Century Gothic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2" tint="-0.8999908444471571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</font>
    <font>
      <b/>
      <sz val="10"/>
      <color rgb="FFFF0000"/>
      <name val="Calibri"/>
      <family val="2"/>
    </font>
    <font>
      <sz val="20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0" xfId="0" applyBorder="1"/>
    <xf numFmtId="0" fontId="4" fillId="0" borderId="0" xfId="0" applyFont="1"/>
    <xf numFmtId="0" fontId="5" fillId="0" borderId="0" xfId="0" applyFont="1"/>
    <xf numFmtId="0" fontId="11" fillId="0" borderId="1" xfId="0" applyFont="1" applyBorder="1" applyAlignment="1">
      <alignment horizontal="center"/>
    </xf>
    <xf numFmtId="0" fontId="0" fillId="0" borderId="0" xfId="0" applyBorder="1"/>
    <xf numFmtId="0" fontId="9" fillId="0" borderId="0" xfId="0" applyFont="1" applyBorder="1" applyAlignment="1"/>
    <xf numFmtId="4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32" xfId="0" applyNumberFormat="1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/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14" fontId="14" fillId="0" borderId="0" xfId="0" applyNumberFormat="1" applyFont="1" applyAlignment="1">
      <alignment horizontal="center"/>
    </xf>
    <xf numFmtId="14" fontId="14" fillId="0" borderId="0" xfId="0" applyNumberFormat="1" applyFont="1"/>
    <xf numFmtId="49" fontId="14" fillId="0" borderId="0" xfId="0" applyNumberFormat="1" applyFont="1" applyAlignment="1">
      <alignment horizontal="left"/>
    </xf>
    <xf numFmtId="0" fontId="18" fillId="0" borderId="0" xfId="0" applyFont="1"/>
    <xf numFmtId="0" fontId="14" fillId="0" borderId="0" xfId="0" pivotButton="1" applyFont="1"/>
    <xf numFmtId="0" fontId="20" fillId="0" borderId="0" xfId="0" applyFont="1" applyAlignment="1">
      <alignment vertical="center"/>
    </xf>
    <xf numFmtId="43" fontId="18" fillId="0" borderId="0" xfId="0" applyNumberFormat="1" applyFont="1" applyAlignment="1">
      <alignment vertical="center"/>
    </xf>
    <xf numFmtId="166" fontId="18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43" fontId="18" fillId="0" borderId="46" xfId="0" applyNumberFormat="1" applyFont="1" applyBorder="1" applyAlignment="1">
      <alignment vertical="center"/>
    </xf>
    <xf numFmtId="4" fontId="18" fillId="0" borderId="46" xfId="0" applyNumberFormat="1" applyFont="1" applyBorder="1" applyAlignment="1">
      <alignment vertical="center"/>
    </xf>
    <xf numFmtId="20" fontId="14" fillId="0" borderId="0" xfId="0" applyNumberFormat="1" applyFont="1" applyAlignment="1">
      <alignment horizontal="center"/>
    </xf>
    <xf numFmtId="20" fontId="22" fillId="0" borderId="0" xfId="0" applyNumberFormat="1" applyFont="1" applyAlignment="1">
      <alignment horizontal="center" vertical="center"/>
    </xf>
    <xf numFmtId="0" fontId="14" fillId="0" borderId="46" xfId="0" applyFont="1" applyBorder="1" applyAlignment="1">
      <alignment vertical="center"/>
    </xf>
    <xf numFmtId="164" fontId="22" fillId="0" borderId="46" xfId="0" applyNumberFormat="1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" fillId="4" borderId="4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Border="1" applyAlignment="1">
      <alignment vertical="center"/>
    </xf>
    <xf numFmtId="20" fontId="22" fillId="0" borderId="47" xfId="0" applyNumberFormat="1" applyFont="1" applyBorder="1" applyAlignment="1">
      <alignment horizontal="center" vertical="center"/>
    </xf>
    <xf numFmtId="20" fontId="22" fillId="0" borderId="24" xfId="0" applyNumberFormat="1" applyFont="1" applyBorder="1" applyAlignment="1">
      <alignment horizontal="center" vertical="center"/>
    </xf>
    <xf numFmtId="4" fontId="23" fillId="0" borderId="48" xfId="0" applyNumberFormat="1" applyFont="1" applyBorder="1" applyAlignment="1">
      <alignment horizontal="center" vertical="center"/>
    </xf>
    <xf numFmtId="20" fontId="22" fillId="0" borderId="39" xfId="0" applyNumberFormat="1" applyFont="1" applyBorder="1" applyAlignment="1">
      <alignment horizontal="center" vertical="center"/>
    </xf>
    <xf numFmtId="20" fontId="22" fillId="0" borderId="0" xfId="0" applyNumberFormat="1" applyFont="1" applyBorder="1" applyAlignment="1">
      <alignment horizontal="center" vertical="center"/>
    </xf>
    <xf numFmtId="4" fontId="23" fillId="0" borderId="40" xfId="0" applyNumberFormat="1" applyFont="1" applyBorder="1" applyAlignment="1">
      <alignment horizontal="center" vertical="center"/>
    </xf>
    <xf numFmtId="4" fontId="23" fillId="0" borderId="49" xfId="0" applyNumberFormat="1" applyFont="1" applyBorder="1" applyAlignment="1">
      <alignment horizontal="center" vertical="center"/>
    </xf>
    <xf numFmtId="164" fontId="22" fillId="0" borderId="50" xfId="0" applyNumberFormat="1" applyFont="1" applyBorder="1" applyAlignment="1">
      <alignment horizontal="center" vertical="center"/>
    </xf>
    <xf numFmtId="4" fontId="25" fillId="0" borderId="49" xfId="0" applyNumberFormat="1" applyFont="1" applyBorder="1" applyAlignment="1">
      <alignment horizontal="center" vertical="center"/>
    </xf>
    <xf numFmtId="0" fontId="14" fillId="0" borderId="39" xfId="0" applyFont="1" applyBorder="1" applyAlignment="1">
      <alignment vertical="center"/>
    </xf>
    <xf numFmtId="0" fontId="14" fillId="0" borderId="50" xfId="0" applyFont="1" applyBorder="1" applyAlignment="1">
      <alignment vertical="center"/>
    </xf>
    <xf numFmtId="0" fontId="22" fillId="0" borderId="50" xfId="0" applyFont="1" applyBorder="1" applyAlignment="1">
      <alignment horizontal="center" vertical="center"/>
    </xf>
    <xf numFmtId="14" fontId="17" fillId="3" borderId="7" xfId="0" applyNumberFormat="1" applyFont="1" applyFill="1" applyBorder="1" applyAlignment="1">
      <alignment vertical="center" wrapText="1"/>
    </xf>
    <xf numFmtId="14" fontId="17" fillId="3" borderId="8" xfId="0" applyNumberFormat="1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18" fillId="0" borderId="24" xfId="0" applyFont="1" applyBorder="1" applyAlignment="1">
      <alignment horizontal="center"/>
    </xf>
    <xf numFmtId="44" fontId="0" fillId="0" borderId="0" xfId="1" applyFont="1"/>
    <xf numFmtId="0" fontId="0" fillId="0" borderId="0" xfId="0" applyAlignment="1">
      <alignment horizontal="left"/>
    </xf>
    <xf numFmtId="0" fontId="18" fillId="0" borderId="46" xfId="0" applyFont="1" applyBorder="1" applyAlignment="1">
      <alignment horizontal="center" vertical="center"/>
    </xf>
    <xf numFmtId="43" fontId="14" fillId="0" borderId="0" xfId="0" applyNumberFormat="1" applyFont="1" applyAlignment="1">
      <alignment vertical="center"/>
    </xf>
    <xf numFmtId="14" fontId="19" fillId="3" borderId="9" xfId="0" applyNumberFormat="1" applyFont="1" applyFill="1" applyBorder="1" applyAlignment="1">
      <alignment vertical="center" wrapText="1"/>
    </xf>
    <xf numFmtId="0" fontId="18" fillId="0" borderId="0" xfId="0" applyFont="1" applyBorder="1" applyAlignment="1">
      <alignment horizontal="center"/>
    </xf>
    <xf numFmtId="0" fontId="18" fillId="0" borderId="0" xfId="0" pivotButton="1" applyFont="1"/>
    <xf numFmtId="0" fontId="18" fillId="0" borderId="0" xfId="0" applyFont="1" applyBorder="1" applyAlignment="1"/>
    <xf numFmtId="0" fontId="14" fillId="0" borderId="0" xfId="0" applyFont="1" applyBorder="1" applyAlignment="1"/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14" fillId="0" borderId="10" xfId="0" applyFont="1" applyBorder="1" applyAlignment="1"/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2" fontId="3" fillId="0" borderId="29" xfId="0" applyNumberFormat="1" applyFont="1" applyFill="1" applyBorder="1" applyAlignment="1">
      <alignment horizontal="center" vertical="center"/>
    </xf>
    <xf numFmtId="2" fontId="3" fillId="0" borderId="30" xfId="0" applyNumberFormat="1" applyFont="1" applyFill="1" applyBorder="1" applyAlignment="1">
      <alignment horizontal="center" vertical="center"/>
    </xf>
    <xf numFmtId="2" fontId="3" fillId="0" borderId="31" xfId="0" applyNumberFormat="1" applyFont="1" applyFill="1" applyBorder="1" applyAlignment="1">
      <alignment horizontal="center" vertical="center"/>
    </xf>
    <xf numFmtId="44" fontId="3" fillId="0" borderId="29" xfId="1" applyFont="1" applyFill="1" applyBorder="1" applyAlignment="1">
      <alignment horizontal="center" vertical="center"/>
    </xf>
    <xf numFmtId="44" fontId="3" fillId="0" borderId="30" xfId="1" applyFont="1" applyFill="1" applyBorder="1" applyAlignment="1">
      <alignment horizontal="center" vertical="center"/>
    </xf>
    <xf numFmtId="44" fontId="3" fillId="0" borderId="31" xfId="1" applyFont="1" applyFill="1" applyBorder="1" applyAlignment="1">
      <alignment horizontal="center" vertical="center"/>
    </xf>
    <xf numFmtId="14" fontId="3" fillId="0" borderId="29" xfId="0" applyNumberFormat="1" applyFont="1" applyFill="1" applyBorder="1" applyAlignment="1">
      <alignment horizontal="center" vertical="center"/>
    </xf>
    <xf numFmtId="14" fontId="3" fillId="0" borderId="30" xfId="0" applyNumberFormat="1" applyFont="1" applyFill="1" applyBorder="1" applyAlignment="1">
      <alignment horizontal="center" vertical="center"/>
    </xf>
    <xf numFmtId="14" fontId="3" fillId="0" borderId="31" xfId="0" applyNumberFormat="1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29" xfId="0" applyNumberFormat="1" applyFont="1" applyFill="1" applyBorder="1" applyAlignment="1">
      <alignment horizontal="center" vertical="center"/>
    </xf>
    <xf numFmtId="0" fontId="3" fillId="0" borderId="30" xfId="0" applyNumberFormat="1" applyFont="1" applyFill="1" applyBorder="1" applyAlignment="1">
      <alignment horizontal="center" vertical="center"/>
    </xf>
    <xf numFmtId="0" fontId="3" fillId="0" borderId="3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left" vertical="center"/>
    </xf>
    <xf numFmtId="0" fontId="3" fillId="2" borderId="30" xfId="0" applyFont="1" applyFill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/>
    </xf>
    <xf numFmtId="0" fontId="3" fillId="2" borderId="29" xfId="0" applyNumberFormat="1" applyFont="1" applyFill="1" applyBorder="1" applyAlignment="1">
      <alignment horizontal="center" vertical="center"/>
    </xf>
    <xf numFmtId="0" fontId="3" fillId="2" borderId="30" xfId="0" applyNumberFormat="1" applyFont="1" applyFill="1" applyBorder="1" applyAlignment="1">
      <alignment horizontal="center" vertical="center"/>
    </xf>
    <xf numFmtId="0" fontId="3" fillId="2" borderId="31" xfId="0" applyNumberFormat="1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44" fontId="2" fillId="0" borderId="32" xfId="0" applyNumberFormat="1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2" fontId="3" fillId="2" borderId="29" xfId="0" applyNumberFormat="1" applyFont="1" applyFill="1" applyBorder="1" applyAlignment="1">
      <alignment horizontal="center" vertical="center"/>
    </xf>
    <xf numFmtId="2" fontId="3" fillId="2" borderId="30" xfId="0" applyNumberFormat="1" applyFont="1" applyFill="1" applyBorder="1" applyAlignment="1">
      <alignment horizontal="center" vertical="center"/>
    </xf>
    <xf numFmtId="2" fontId="3" fillId="2" borderId="31" xfId="0" applyNumberFormat="1" applyFont="1" applyFill="1" applyBorder="1" applyAlignment="1">
      <alignment horizontal="center" vertical="center"/>
    </xf>
    <xf numFmtId="44" fontId="3" fillId="2" borderId="29" xfId="1" applyFont="1" applyFill="1" applyBorder="1" applyAlignment="1">
      <alignment horizontal="center" vertical="center"/>
    </xf>
    <xf numFmtId="44" fontId="3" fillId="2" borderId="30" xfId="1" applyFont="1" applyFill="1" applyBorder="1" applyAlignment="1">
      <alignment horizontal="center" vertical="center"/>
    </xf>
    <xf numFmtId="44" fontId="3" fillId="2" borderId="31" xfId="1" applyFont="1" applyFill="1" applyBorder="1" applyAlignment="1">
      <alignment horizontal="center" vertical="center"/>
    </xf>
    <xf numFmtId="14" fontId="3" fillId="2" borderId="29" xfId="0" applyNumberFormat="1" applyFont="1" applyFill="1" applyBorder="1" applyAlignment="1">
      <alignment horizontal="center" vertical="center"/>
    </xf>
    <xf numFmtId="14" fontId="3" fillId="2" borderId="30" xfId="0" applyNumberFormat="1" applyFont="1" applyFill="1" applyBorder="1" applyAlignment="1">
      <alignment horizontal="center" vertical="center"/>
    </xf>
    <xf numFmtId="14" fontId="3" fillId="2" borderId="31" xfId="0" applyNumberFormat="1" applyFont="1" applyFill="1" applyBorder="1" applyAlignment="1">
      <alignment horizontal="center" vertical="center"/>
    </xf>
    <xf numFmtId="2" fontId="3" fillId="0" borderId="42" xfId="0" applyNumberFormat="1" applyFont="1" applyBorder="1" applyAlignment="1">
      <alignment horizontal="center" vertical="center"/>
    </xf>
    <xf numFmtId="2" fontId="3" fillId="0" borderId="32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2" fontId="3" fillId="0" borderId="32" xfId="0" applyNumberFormat="1" applyFont="1" applyBorder="1" applyAlignment="1">
      <alignment horizontal="center"/>
    </xf>
    <xf numFmtId="0" fontId="2" fillId="2" borderId="3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2" borderId="27" xfId="0" applyNumberFormat="1" applyFont="1" applyFill="1" applyBorder="1" applyAlignment="1">
      <alignment horizontal="center" vertical="center"/>
    </xf>
    <xf numFmtId="0" fontId="3" fillId="2" borderId="33" xfId="0" applyNumberFormat="1" applyFont="1" applyFill="1" applyBorder="1" applyAlignment="1">
      <alignment horizontal="center" vertical="center"/>
    </xf>
    <xf numFmtId="0" fontId="3" fillId="2" borderId="28" xfId="0" applyNumberFormat="1" applyFont="1" applyFill="1" applyBorder="1" applyAlignment="1">
      <alignment horizontal="center" vertical="center"/>
    </xf>
    <xf numFmtId="44" fontId="3" fillId="2" borderId="27" xfId="1" applyFont="1" applyFill="1" applyBorder="1" applyAlignment="1">
      <alignment horizontal="center" vertical="center"/>
    </xf>
    <xf numFmtId="44" fontId="3" fillId="2" borderId="33" xfId="1" applyFont="1" applyFill="1" applyBorder="1" applyAlignment="1">
      <alignment horizontal="center" vertical="center"/>
    </xf>
    <xf numFmtId="44" fontId="3" fillId="2" borderId="28" xfId="1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left" vertical="center"/>
    </xf>
    <xf numFmtId="0" fontId="3" fillId="2" borderId="33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14" fontId="3" fillId="2" borderId="27" xfId="0" applyNumberFormat="1" applyFont="1" applyFill="1" applyBorder="1" applyAlignment="1">
      <alignment horizontal="center" vertical="center"/>
    </xf>
    <xf numFmtId="14" fontId="3" fillId="2" borderId="33" xfId="0" applyNumberFormat="1" applyFont="1" applyFill="1" applyBorder="1" applyAlignment="1">
      <alignment horizontal="center" vertical="center"/>
    </xf>
    <xf numFmtId="14" fontId="3" fillId="2" borderId="28" xfId="0" applyNumberFormat="1" applyFont="1" applyFill="1" applyBorder="1" applyAlignment="1">
      <alignment horizontal="center" vertical="center"/>
    </xf>
    <xf numFmtId="2" fontId="3" fillId="2" borderId="27" xfId="0" applyNumberFormat="1" applyFont="1" applyFill="1" applyBorder="1" applyAlignment="1">
      <alignment horizontal="center" vertical="center"/>
    </xf>
    <xf numFmtId="2" fontId="3" fillId="2" borderId="33" xfId="0" applyNumberFormat="1" applyFont="1" applyFill="1" applyBorder="1" applyAlignment="1">
      <alignment horizontal="center" vertical="center"/>
    </xf>
    <xf numFmtId="2" fontId="3" fillId="2" borderId="28" xfId="0" applyNumberFormat="1" applyFont="1" applyFill="1" applyBorder="1" applyAlignment="1">
      <alignment horizontal="center" vertical="center"/>
    </xf>
    <xf numFmtId="14" fontId="3" fillId="0" borderId="25" xfId="0" applyNumberFormat="1" applyFont="1" applyBorder="1" applyAlignment="1">
      <alignment horizontal="center" vertical="center"/>
    </xf>
    <xf numFmtId="14" fontId="3" fillId="0" borderId="22" xfId="0" applyNumberFormat="1" applyFont="1" applyBorder="1" applyAlignment="1">
      <alignment horizontal="center" vertical="center"/>
    </xf>
    <xf numFmtId="14" fontId="3" fillId="0" borderId="23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4" fontId="3" fillId="0" borderId="21" xfId="0" applyNumberFormat="1" applyFont="1" applyBorder="1" applyAlignment="1">
      <alignment horizontal="center" vertical="center"/>
    </xf>
    <xf numFmtId="14" fontId="3" fillId="0" borderId="26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3" fillId="2" borderId="34" xfId="0" applyNumberFormat="1" applyFont="1" applyFill="1" applyBorder="1" applyAlignment="1">
      <alignment horizontal="center" vertical="center"/>
    </xf>
    <xf numFmtId="0" fontId="3" fillId="2" borderId="13" xfId="0" applyNumberFormat="1" applyFont="1" applyFill="1" applyBorder="1" applyAlignment="1">
      <alignment horizontal="center" vertical="center"/>
    </xf>
    <xf numFmtId="0" fontId="3" fillId="2" borderId="35" xfId="0" applyNumberFormat="1" applyFont="1" applyFill="1" applyBorder="1" applyAlignment="1">
      <alignment horizontal="center" vertical="center"/>
    </xf>
    <xf numFmtId="0" fontId="3" fillId="2" borderId="39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40" xfId="0" applyNumberFormat="1" applyFont="1" applyFill="1" applyBorder="1" applyAlignment="1">
      <alignment horizontal="center" vertical="center"/>
    </xf>
    <xf numFmtId="0" fontId="17" fillId="3" borderId="52" xfId="0" applyFont="1" applyFill="1" applyBorder="1" applyAlignment="1">
      <alignment horizontal="center" vertical="center" wrapText="1"/>
    </xf>
    <xf numFmtId="0" fontId="17" fillId="3" borderId="53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18" fillId="0" borderId="24" xfId="0" applyFont="1" applyBorder="1" applyAlignment="1">
      <alignment horizontal="center"/>
    </xf>
    <xf numFmtId="0" fontId="17" fillId="3" borderId="43" xfId="0" applyFont="1" applyFill="1" applyBorder="1" applyAlignment="1">
      <alignment horizontal="center" vertical="center" wrapText="1"/>
    </xf>
    <xf numFmtId="0" fontId="17" fillId="3" borderId="44" xfId="0" applyFont="1" applyFill="1" applyBorder="1" applyAlignment="1">
      <alignment horizontal="center" vertical="center" wrapText="1"/>
    </xf>
    <xf numFmtId="0" fontId="19" fillId="3" borderId="43" xfId="0" applyFont="1" applyFill="1" applyBorder="1" applyAlignment="1">
      <alignment horizontal="center" vertical="center" wrapText="1"/>
    </xf>
    <xf numFmtId="0" fontId="19" fillId="3" borderId="44" xfId="0" applyFont="1" applyFill="1" applyBorder="1" applyAlignment="1">
      <alignment horizontal="center" vertical="center" wrapText="1"/>
    </xf>
    <xf numFmtId="0" fontId="19" fillId="3" borderId="43" xfId="0" applyFont="1" applyFill="1" applyBorder="1" applyAlignment="1">
      <alignment horizontal="center" wrapText="1"/>
    </xf>
    <xf numFmtId="0" fontId="19" fillId="3" borderId="44" xfId="0" applyFont="1" applyFill="1" applyBorder="1" applyAlignment="1">
      <alignment horizontal="center" wrapText="1"/>
    </xf>
    <xf numFmtId="0" fontId="19" fillId="3" borderId="52" xfId="0" applyFont="1" applyFill="1" applyBorder="1" applyAlignment="1">
      <alignment horizontal="center" vertical="center" wrapText="1"/>
    </xf>
    <xf numFmtId="0" fontId="19" fillId="3" borderId="53" xfId="0" applyFont="1" applyFill="1" applyBorder="1" applyAlignment="1">
      <alignment horizontal="center" vertical="center" wrapText="1"/>
    </xf>
    <xf numFmtId="0" fontId="17" fillId="3" borderId="52" xfId="0" applyFont="1" applyFill="1" applyBorder="1" applyAlignment="1">
      <alignment horizontal="center" wrapText="1"/>
    </xf>
    <xf numFmtId="0" fontId="17" fillId="3" borderId="53" xfId="0" applyFont="1" applyFill="1" applyBorder="1" applyAlignment="1">
      <alignment horizont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6" xfId="0" applyFont="1" applyFill="1" applyBorder="1" applyAlignment="1">
      <alignment horizontal="center" vertical="center" wrapText="1"/>
    </xf>
    <xf numFmtId="165" fontId="21" fillId="4" borderId="1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4" borderId="29" xfId="0" applyFont="1" applyFill="1" applyBorder="1" applyAlignment="1">
      <alignment horizontal="center" vertical="center"/>
    </xf>
    <xf numFmtId="165" fontId="21" fillId="4" borderId="31" xfId="0" applyNumberFormat="1" applyFont="1" applyFill="1" applyBorder="1" applyAlignment="1">
      <alignment horizontal="center" vertical="center"/>
    </xf>
    <xf numFmtId="0" fontId="21" fillId="4" borderId="51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212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double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rgb="FFFF0000"/>
        <name val="Calibri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double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double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double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double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double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double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double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/mm/yyyy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>
        <left style="thin">
          <color indexed="64"/>
        </lef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border>
        <bottom style="double">
          <color indexed="64"/>
        </bottom>
      </border>
    </dxf>
    <dxf>
      <numFmt numFmtId="35" formatCode="_-* #,##0.00_-;\-* #,##0.00_-;_-* &quot;-&quot;??_-;_-@_-"/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numFmt numFmtId="35" formatCode="_-* #,##0.00_-;\-* #,##0.00_-;_-* &quot;-&quot;??_-;_-@_-"/>
    </dxf>
    <dxf>
      <numFmt numFmtId="4" formatCode="#,##0.00"/>
    </dxf>
    <dxf>
      <numFmt numFmtId="166" formatCode="#,###.??"/>
    </dxf>
    <dxf>
      <numFmt numFmtId="167" formatCode="###.#0"/>
    </dxf>
  </dxfs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19050</xdr:rowOff>
    </xdr:from>
    <xdr:to>
      <xdr:col>6</xdr:col>
      <xdr:colOff>53422</xdr:colOff>
      <xdr:row>3</xdr:row>
      <xdr:rowOff>207750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4A49ACA-0773-4855-90C4-11E2AF071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19075"/>
          <a:ext cx="663022" cy="68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624927</xdr:colOff>
      <xdr:row>35</xdr:row>
      <xdr:rowOff>30578</xdr:rowOff>
    </xdr:from>
    <xdr:to>
      <xdr:col>16</xdr:col>
      <xdr:colOff>876927</xdr:colOff>
      <xdr:row>36</xdr:row>
      <xdr:rowOff>69179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A5FF936-90B5-4CE7-ABEB-58D109AB1ADE}"/>
            </a:ext>
          </a:extLst>
        </xdr:cNvPr>
        <xdr:cNvSpPr/>
      </xdr:nvSpPr>
      <xdr:spPr>
        <a:xfrm>
          <a:off x="14076344" y="10698578"/>
          <a:ext cx="252000" cy="28201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1400" b="1">
              <a:ln>
                <a:noFill/>
              </a:ln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16</xdr:col>
      <xdr:colOff>914272</xdr:colOff>
      <xdr:row>35</xdr:row>
      <xdr:rowOff>30578</xdr:rowOff>
    </xdr:from>
    <xdr:to>
      <xdr:col>17</xdr:col>
      <xdr:colOff>182022</xdr:colOff>
      <xdr:row>36</xdr:row>
      <xdr:rowOff>69179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F4586C6C-5BEA-4CB4-BE7F-356E746C0075}"/>
            </a:ext>
          </a:extLst>
        </xdr:cNvPr>
        <xdr:cNvSpPr/>
      </xdr:nvSpPr>
      <xdr:spPr>
        <a:xfrm>
          <a:off x="14365689" y="10698578"/>
          <a:ext cx="252000" cy="28201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1400" b="1">
              <a:ln>
                <a:noFill/>
              </a:ln>
              <a:solidFill>
                <a:srgbClr val="FF0000"/>
              </a:solidFill>
            </a:rPr>
            <a:t>0</a:t>
          </a:r>
        </a:p>
      </xdr:txBody>
    </xdr:sp>
    <xdr:clientData/>
  </xdr:twoCellAnchor>
  <xdr:twoCellAnchor>
    <xdr:from>
      <xdr:col>17</xdr:col>
      <xdr:colOff>208784</xdr:colOff>
      <xdr:row>35</xdr:row>
      <xdr:rowOff>30578</xdr:rowOff>
    </xdr:from>
    <xdr:to>
      <xdr:col>17</xdr:col>
      <xdr:colOff>460784</xdr:colOff>
      <xdr:row>36</xdr:row>
      <xdr:rowOff>69179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A7AD397B-6E2F-4B6A-8376-E717BB0D7026}"/>
            </a:ext>
          </a:extLst>
        </xdr:cNvPr>
        <xdr:cNvSpPr/>
      </xdr:nvSpPr>
      <xdr:spPr>
        <a:xfrm>
          <a:off x="16136701" y="10550411"/>
          <a:ext cx="252000" cy="23968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1400" b="1">
              <a:ln>
                <a:noFill/>
              </a:ln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17</xdr:col>
      <xdr:colOff>487546</xdr:colOff>
      <xdr:row>35</xdr:row>
      <xdr:rowOff>30578</xdr:rowOff>
    </xdr:from>
    <xdr:to>
      <xdr:col>17</xdr:col>
      <xdr:colOff>739546</xdr:colOff>
      <xdr:row>36</xdr:row>
      <xdr:rowOff>69179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743C0063-AC60-46CF-85D9-B2BE8291AEC2}"/>
            </a:ext>
          </a:extLst>
        </xdr:cNvPr>
        <xdr:cNvSpPr/>
      </xdr:nvSpPr>
      <xdr:spPr>
        <a:xfrm>
          <a:off x="16415463" y="10550411"/>
          <a:ext cx="252000" cy="23968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1400" b="1">
              <a:ln>
                <a:noFill/>
              </a:ln>
              <a:solidFill>
                <a:srgbClr val="FF0000"/>
              </a:solidFill>
            </a:rPr>
            <a:t>0</a:t>
          </a:r>
        </a:p>
      </xdr:txBody>
    </xdr:sp>
    <xdr:clientData/>
  </xdr:twoCellAnchor>
  <xdr:twoCellAnchor>
    <xdr:from>
      <xdr:col>17</xdr:col>
      <xdr:colOff>776891</xdr:colOff>
      <xdr:row>35</xdr:row>
      <xdr:rowOff>30578</xdr:rowOff>
    </xdr:from>
    <xdr:to>
      <xdr:col>17</xdr:col>
      <xdr:colOff>1028891</xdr:colOff>
      <xdr:row>36</xdr:row>
      <xdr:rowOff>69179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A88002BA-67DF-4107-A775-289212BD36EF}"/>
            </a:ext>
          </a:extLst>
        </xdr:cNvPr>
        <xdr:cNvSpPr/>
      </xdr:nvSpPr>
      <xdr:spPr>
        <a:xfrm>
          <a:off x="16704808" y="10550411"/>
          <a:ext cx="252000" cy="23968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1400" b="1">
              <a:ln>
                <a:noFill/>
              </a:ln>
              <a:solidFill>
                <a:srgbClr val="FF0000"/>
              </a:solidFill>
            </a:rPr>
            <a:t>-</a:t>
          </a:r>
        </a:p>
      </xdr:txBody>
    </xdr:sp>
    <xdr:clientData/>
  </xdr:twoCellAnchor>
  <xdr:twoCellAnchor>
    <xdr:from>
      <xdr:col>17</xdr:col>
      <xdr:colOff>1055656</xdr:colOff>
      <xdr:row>35</xdr:row>
      <xdr:rowOff>30578</xdr:rowOff>
    </xdr:from>
    <xdr:to>
      <xdr:col>17</xdr:col>
      <xdr:colOff>1307656</xdr:colOff>
      <xdr:row>36</xdr:row>
      <xdr:rowOff>69179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19B16607-F014-4C40-9EAF-B79032A1AE47}"/>
            </a:ext>
          </a:extLst>
        </xdr:cNvPr>
        <xdr:cNvSpPr/>
      </xdr:nvSpPr>
      <xdr:spPr>
        <a:xfrm>
          <a:off x="16983573" y="10550411"/>
          <a:ext cx="252000" cy="23968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1400" b="1">
              <a:ln>
                <a:noFill/>
              </a:ln>
              <a:solidFill>
                <a:srgbClr val="FF0000"/>
              </a:solidFill>
            </a:rPr>
            <a:t>0</a:t>
          </a:r>
        </a:p>
      </xdr:txBody>
    </xdr:sp>
    <xdr:clientData/>
  </xdr:twoCellAnchor>
  <xdr:twoCellAnchor>
    <xdr:from>
      <xdr:col>17</xdr:col>
      <xdr:colOff>1345001</xdr:colOff>
      <xdr:row>35</xdr:row>
      <xdr:rowOff>30578</xdr:rowOff>
    </xdr:from>
    <xdr:to>
      <xdr:col>17</xdr:col>
      <xdr:colOff>1597001</xdr:colOff>
      <xdr:row>36</xdr:row>
      <xdr:rowOff>69179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2168A6A-098E-4460-A97E-F859431D622B}"/>
            </a:ext>
          </a:extLst>
        </xdr:cNvPr>
        <xdr:cNvSpPr/>
      </xdr:nvSpPr>
      <xdr:spPr>
        <a:xfrm>
          <a:off x="17272918" y="10550411"/>
          <a:ext cx="252000" cy="23968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1400" b="1">
              <a:ln>
                <a:noFill/>
              </a:ln>
              <a:solidFill>
                <a:srgbClr val="FF0000"/>
              </a:solidFill>
            </a:rPr>
            <a:t>0</a:t>
          </a:r>
        </a:p>
      </xdr:txBody>
    </xdr:sp>
    <xdr:clientData/>
  </xdr:twoCellAnchor>
  <xdr:twoCellAnchor>
    <xdr:from>
      <xdr:col>17</xdr:col>
      <xdr:colOff>1634344</xdr:colOff>
      <xdr:row>35</xdr:row>
      <xdr:rowOff>30578</xdr:rowOff>
    </xdr:from>
    <xdr:to>
      <xdr:col>17</xdr:col>
      <xdr:colOff>1886344</xdr:colOff>
      <xdr:row>36</xdr:row>
      <xdr:rowOff>69179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BC955D84-CBE8-423C-9B20-3CD0C181FF1C}"/>
            </a:ext>
          </a:extLst>
        </xdr:cNvPr>
        <xdr:cNvSpPr/>
      </xdr:nvSpPr>
      <xdr:spPr>
        <a:xfrm>
          <a:off x="17562261" y="10550411"/>
          <a:ext cx="252000" cy="23968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1400" b="1">
              <a:ln>
                <a:noFill/>
              </a:ln>
              <a:solidFill>
                <a:srgbClr val="FF0000"/>
              </a:solidFill>
            </a:rPr>
            <a:t>8</a:t>
          </a:r>
        </a:p>
      </xdr:txBody>
    </xdr:sp>
    <xdr:clientData/>
  </xdr:twoCellAnchor>
  <xdr:twoCellAnchor editAs="oneCell">
    <xdr:from>
      <xdr:col>1</xdr:col>
      <xdr:colOff>186602</xdr:colOff>
      <xdr:row>0</xdr:row>
      <xdr:rowOff>147201</xdr:rowOff>
    </xdr:from>
    <xdr:to>
      <xdr:col>2</xdr:col>
      <xdr:colOff>599399</xdr:colOff>
      <xdr:row>3</xdr:row>
      <xdr:rowOff>136951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6643496-F2D9-4711-A1F5-E7DCAB695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019" y="147201"/>
          <a:ext cx="687963" cy="720000"/>
        </a:xfrm>
        <a:prstGeom prst="rect">
          <a:avLst/>
        </a:prstGeom>
      </xdr:spPr>
    </xdr:pic>
    <xdr:clientData/>
  </xdr:twoCellAnchor>
  <xdr:twoCellAnchor>
    <xdr:from>
      <xdr:col>0</xdr:col>
      <xdr:colOff>116416</xdr:colOff>
      <xdr:row>0</xdr:row>
      <xdr:rowOff>90236</xdr:rowOff>
    </xdr:from>
    <xdr:to>
      <xdr:col>17</xdr:col>
      <xdr:colOff>2042582</xdr:colOff>
      <xdr:row>3</xdr:row>
      <xdr:rowOff>170446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8E4C3BB-45F1-46C6-B41E-3EF20103D941}"/>
            </a:ext>
          </a:extLst>
        </xdr:cNvPr>
        <xdr:cNvSpPr/>
      </xdr:nvSpPr>
      <xdr:spPr>
        <a:xfrm>
          <a:off x="116416" y="90236"/>
          <a:ext cx="17536583" cy="74696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</xdr:col>
      <xdr:colOff>772026</xdr:colOff>
      <xdr:row>0</xdr:row>
      <xdr:rowOff>100263</xdr:rowOff>
    </xdr:from>
    <xdr:to>
      <xdr:col>2</xdr:col>
      <xdr:colOff>772026</xdr:colOff>
      <xdr:row>3</xdr:row>
      <xdr:rowOff>160421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2651B48-43F5-4808-B319-8E1709493B2B}"/>
            </a:ext>
          </a:extLst>
        </xdr:cNvPr>
        <xdr:cNvCxnSpPr/>
      </xdr:nvCxnSpPr>
      <xdr:spPr>
        <a:xfrm>
          <a:off x="1172076" y="100263"/>
          <a:ext cx="0" cy="717383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607698</xdr:colOff>
      <xdr:row>0</xdr:row>
      <xdr:rowOff>102268</xdr:rowOff>
    </xdr:from>
    <xdr:to>
      <xdr:col>17</xdr:col>
      <xdr:colOff>609704</xdr:colOff>
      <xdr:row>3</xdr:row>
      <xdr:rowOff>170447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A470A4D4-C7D7-4573-8BA8-472D05C9C445}"/>
            </a:ext>
          </a:extLst>
        </xdr:cNvPr>
        <xdr:cNvCxnSpPr/>
      </xdr:nvCxnSpPr>
      <xdr:spPr>
        <a:xfrm flipH="1">
          <a:off x="16218115" y="102268"/>
          <a:ext cx="2006" cy="734929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617726</xdr:colOff>
      <xdr:row>1</xdr:row>
      <xdr:rowOff>120317</xdr:rowOff>
    </xdr:from>
    <xdr:to>
      <xdr:col>17</xdr:col>
      <xdr:colOff>2057726</xdr:colOff>
      <xdr:row>1</xdr:row>
      <xdr:rowOff>120317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B4CD1D1C-8EEE-4B8D-B584-89A2C4428E6A}"/>
            </a:ext>
          </a:extLst>
        </xdr:cNvPr>
        <xdr:cNvCxnSpPr/>
      </xdr:nvCxnSpPr>
      <xdr:spPr>
        <a:xfrm>
          <a:off x="16228143" y="342567"/>
          <a:ext cx="14400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772025</xdr:colOff>
      <xdr:row>2</xdr:row>
      <xdr:rowOff>120316</xdr:rowOff>
    </xdr:from>
    <xdr:to>
      <xdr:col>17</xdr:col>
      <xdr:colOff>2041191</xdr:colOff>
      <xdr:row>2</xdr:row>
      <xdr:rowOff>132347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477703BC-7914-4923-A49B-09741C7DDE59}"/>
            </a:ext>
          </a:extLst>
        </xdr:cNvPr>
        <xdr:cNvCxnSpPr/>
      </xdr:nvCxnSpPr>
      <xdr:spPr>
        <a:xfrm>
          <a:off x="1163608" y="564816"/>
          <a:ext cx="16488000" cy="12031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862262</xdr:colOff>
      <xdr:row>0</xdr:row>
      <xdr:rowOff>80210</xdr:rowOff>
    </xdr:from>
    <xdr:to>
      <xdr:col>17</xdr:col>
      <xdr:colOff>507999</xdr:colOff>
      <xdr:row>2</xdr:row>
      <xdr:rowOff>100263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8391E4E2-CF04-44F3-8530-EA01B97E8D86}"/>
            </a:ext>
          </a:extLst>
        </xdr:cNvPr>
        <xdr:cNvSpPr txBox="1"/>
      </xdr:nvSpPr>
      <xdr:spPr>
        <a:xfrm>
          <a:off x="1253845" y="80210"/>
          <a:ext cx="14864571" cy="464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3200" b="0">
              <a:latin typeface="Century Gothic" panose="020B0502020202020204" pitchFamily="34" charset="0"/>
            </a:rPr>
            <a:t>TECNOLAC, S. A.</a:t>
          </a:r>
        </a:p>
      </xdr:txBody>
    </xdr:sp>
    <xdr:clientData/>
  </xdr:twoCellAnchor>
  <xdr:twoCellAnchor>
    <xdr:from>
      <xdr:col>2</xdr:col>
      <xdr:colOff>852235</xdr:colOff>
      <xdr:row>2</xdr:row>
      <xdr:rowOff>40105</xdr:rowOff>
    </xdr:from>
    <xdr:to>
      <xdr:col>17</xdr:col>
      <xdr:colOff>497973</xdr:colOff>
      <xdr:row>4</xdr:row>
      <xdr:rowOff>2006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A1CA7B5B-68BD-4036-B4C7-D822146116B8}"/>
            </a:ext>
          </a:extLst>
        </xdr:cNvPr>
        <xdr:cNvSpPr txBox="1"/>
      </xdr:nvSpPr>
      <xdr:spPr>
        <a:xfrm>
          <a:off x="1243818" y="484605"/>
          <a:ext cx="14864572" cy="416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800" b="0">
              <a:latin typeface="Century Gothic" panose="020B0502020202020204" pitchFamily="34" charset="0"/>
            </a:rPr>
            <a:t>PLANILLA PARA PAGO DE TRABAJADORES EVENTUALES</a:t>
          </a:r>
        </a:p>
      </xdr:txBody>
    </xdr:sp>
    <xdr:clientData/>
  </xdr:twoCellAnchor>
  <xdr:twoCellAnchor>
    <xdr:from>
      <xdr:col>17</xdr:col>
      <xdr:colOff>541974</xdr:colOff>
      <xdr:row>0</xdr:row>
      <xdr:rowOff>82216</xdr:rowOff>
    </xdr:from>
    <xdr:to>
      <xdr:col>18</xdr:col>
      <xdr:colOff>32861</xdr:colOff>
      <xdr:row>1</xdr:row>
      <xdr:rowOff>130342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CD1EE315-2C47-4194-9FA5-C28ED7783E38}"/>
            </a:ext>
          </a:extLst>
        </xdr:cNvPr>
        <xdr:cNvSpPr txBox="1"/>
      </xdr:nvSpPr>
      <xdr:spPr>
        <a:xfrm>
          <a:off x="16152391" y="82216"/>
          <a:ext cx="1554637" cy="270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200" b="1">
              <a:latin typeface="Century Gothic" panose="020B0502020202020204" pitchFamily="34" charset="0"/>
            </a:rPr>
            <a:t>Código de SIGD</a:t>
          </a:r>
        </a:p>
      </xdr:txBody>
    </xdr:sp>
    <xdr:clientData/>
  </xdr:twoCellAnchor>
  <xdr:twoCellAnchor>
    <xdr:from>
      <xdr:col>17</xdr:col>
      <xdr:colOff>533952</xdr:colOff>
      <xdr:row>1</xdr:row>
      <xdr:rowOff>94248</xdr:rowOff>
    </xdr:from>
    <xdr:to>
      <xdr:col>18</xdr:col>
      <xdr:colOff>24839</xdr:colOff>
      <xdr:row>2</xdr:row>
      <xdr:rowOff>142374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2218E03A-2323-45B8-82C6-D9BF7F04CEC4}"/>
            </a:ext>
          </a:extLst>
        </xdr:cNvPr>
        <xdr:cNvSpPr txBox="1"/>
      </xdr:nvSpPr>
      <xdr:spPr>
        <a:xfrm>
          <a:off x="16144369" y="316498"/>
          <a:ext cx="1554637" cy="270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200" b="0">
              <a:latin typeface="Century Gothic" panose="020B0502020202020204" pitchFamily="34" charset="0"/>
            </a:rPr>
            <a:t>RH28.2106/18</a:t>
          </a:r>
        </a:p>
      </xdr:txBody>
    </xdr:sp>
    <xdr:clientData/>
  </xdr:twoCellAnchor>
  <xdr:twoCellAnchor>
    <xdr:from>
      <xdr:col>17</xdr:col>
      <xdr:colOff>1440448</xdr:colOff>
      <xdr:row>2</xdr:row>
      <xdr:rowOff>140368</xdr:rowOff>
    </xdr:from>
    <xdr:to>
      <xdr:col>17</xdr:col>
      <xdr:colOff>1440448</xdr:colOff>
      <xdr:row>3</xdr:row>
      <xdr:rowOff>180474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76EE817-D046-4687-8256-2F4552D96660}"/>
            </a:ext>
          </a:extLst>
        </xdr:cNvPr>
        <xdr:cNvCxnSpPr/>
      </xdr:nvCxnSpPr>
      <xdr:spPr>
        <a:xfrm>
          <a:off x="17050865" y="584868"/>
          <a:ext cx="0" cy="262356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543980</xdr:colOff>
      <xdr:row>2</xdr:row>
      <xdr:rowOff>124327</xdr:rowOff>
    </xdr:from>
    <xdr:to>
      <xdr:col>17</xdr:col>
      <xdr:colOff>1474979</xdr:colOff>
      <xdr:row>3</xdr:row>
      <xdr:rowOff>172453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F840283B-91CF-4493-9055-F88273693023}"/>
            </a:ext>
          </a:extLst>
        </xdr:cNvPr>
        <xdr:cNvSpPr txBox="1"/>
      </xdr:nvSpPr>
      <xdr:spPr>
        <a:xfrm>
          <a:off x="16154397" y="568827"/>
          <a:ext cx="930999" cy="270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200" b="1">
              <a:latin typeface="Century Gothic" panose="020B0502020202020204" pitchFamily="34" charset="0"/>
            </a:rPr>
            <a:t>Edición:</a:t>
          </a:r>
        </a:p>
      </xdr:txBody>
    </xdr:sp>
    <xdr:clientData/>
  </xdr:twoCellAnchor>
  <xdr:twoCellAnchor>
    <xdr:from>
      <xdr:col>17</xdr:col>
      <xdr:colOff>1538594</xdr:colOff>
      <xdr:row>2</xdr:row>
      <xdr:rowOff>136358</xdr:rowOff>
    </xdr:from>
    <xdr:to>
      <xdr:col>17</xdr:col>
      <xdr:colOff>1947332</xdr:colOff>
      <xdr:row>3</xdr:row>
      <xdr:rowOff>184484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BE4B1ED4-8ED0-4698-9CCD-97B4005B86A6}"/>
            </a:ext>
          </a:extLst>
        </xdr:cNvPr>
        <xdr:cNvSpPr txBox="1"/>
      </xdr:nvSpPr>
      <xdr:spPr>
        <a:xfrm>
          <a:off x="15942511" y="623191"/>
          <a:ext cx="408738" cy="2915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200" b="0">
              <a:latin typeface="Century Gothic" panose="020B0502020202020204" pitchFamily="34" charset="0"/>
            </a:rPr>
            <a:t>04</a:t>
          </a:r>
        </a:p>
      </xdr:txBody>
    </xdr:sp>
    <xdr:clientData/>
  </xdr:twoCellAnchor>
  <xdr:twoCellAnchor editAs="oneCell">
    <xdr:from>
      <xdr:col>18</xdr:col>
      <xdr:colOff>706960</xdr:colOff>
      <xdr:row>4</xdr:row>
      <xdr:rowOff>187324</xdr:rowOff>
    </xdr:from>
    <xdr:to>
      <xdr:col>22</xdr:col>
      <xdr:colOff>497415</xdr:colOff>
      <xdr:row>26</xdr:row>
      <xdr:rowOff>10585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Nombre Completo">
              <a:extLst>
                <a:ext uri="{FF2B5EF4-FFF2-40B4-BE49-F238E27FC236}">
                  <a16:creationId xmlns:a16="http://schemas.microsoft.com/office/drawing/2014/main" id="{13249473-061C-4ABC-9517-4E4CD363D4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Comple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74627" y="1160991"/>
              <a:ext cx="2838455" cy="67024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162928</xdr:rowOff>
    </xdr:from>
    <xdr:to>
      <xdr:col>23</xdr:col>
      <xdr:colOff>351008</xdr:colOff>
      <xdr:row>3</xdr:row>
      <xdr:rowOff>175963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474BDFF3-7A58-4B2A-A0A1-C3C22C4AAE1C}"/>
            </a:ext>
          </a:extLst>
        </xdr:cNvPr>
        <xdr:cNvSpPr txBox="1"/>
      </xdr:nvSpPr>
      <xdr:spPr>
        <a:xfrm>
          <a:off x="2600325" y="515353"/>
          <a:ext cx="7104233" cy="413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200" b="0">
              <a:latin typeface="Century Gothic" panose="020B0502020202020204" pitchFamily="34" charset="0"/>
            </a:rPr>
            <a:t>PLANILLA DE PAGO PARA TRABAJADORES EVENTUALES</a:t>
          </a:r>
        </a:p>
      </xdr:txBody>
    </xdr:sp>
    <xdr:clientData/>
  </xdr:twoCellAnchor>
  <xdr:twoCellAnchor editAs="oneCell">
    <xdr:from>
      <xdr:col>2</xdr:col>
      <xdr:colOff>295276</xdr:colOff>
      <xdr:row>0</xdr:row>
      <xdr:rowOff>82809</xdr:rowOff>
    </xdr:from>
    <xdr:to>
      <xdr:col>2</xdr:col>
      <xdr:colOff>1081340</xdr:colOff>
      <xdr:row>3</xdr:row>
      <xdr:rowOff>91380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7F5ED6F-51EE-40BF-98C4-27ACB557D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1" y="82809"/>
          <a:ext cx="786064" cy="761046"/>
        </a:xfrm>
        <a:prstGeom prst="rect">
          <a:avLst/>
        </a:prstGeom>
      </xdr:spPr>
    </xdr:pic>
    <xdr:clientData/>
  </xdr:twoCellAnchor>
  <xdr:twoCellAnchor>
    <xdr:from>
      <xdr:col>4</xdr:col>
      <xdr:colOff>133350</xdr:colOff>
      <xdr:row>2</xdr:row>
      <xdr:rowOff>47625</xdr:rowOff>
    </xdr:from>
    <xdr:to>
      <xdr:col>23</xdr:col>
      <xdr:colOff>320204</xdr:colOff>
      <xdr:row>2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5B3D0EA-438B-404B-9947-95D841E38DBE}"/>
            </a:ext>
          </a:extLst>
        </xdr:cNvPr>
        <xdr:cNvCxnSpPr/>
      </xdr:nvCxnSpPr>
      <xdr:spPr>
        <a:xfrm>
          <a:off x="2619375" y="600075"/>
          <a:ext cx="70543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142876</xdr:colOff>
      <xdr:row>0</xdr:row>
      <xdr:rowOff>114300</xdr:rowOff>
    </xdr:from>
    <xdr:to>
      <xdr:col>23</xdr:col>
      <xdr:colOff>304800</xdr:colOff>
      <xdr:row>2</xdr:row>
      <xdr:rowOff>23061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E6E166BC-FC83-4F23-B0C0-F2DBED597552}"/>
            </a:ext>
          </a:extLst>
        </xdr:cNvPr>
        <xdr:cNvSpPr txBox="1"/>
      </xdr:nvSpPr>
      <xdr:spPr>
        <a:xfrm>
          <a:off x="2628901" y="114300"/>
          <a:ext cx="7029449" cy="461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3200" b="0">
              <a:latin typeface="Century Gothic" panose="020B0502020202020204" pitchFamily="34" charset="0"/>
            </a:rPr>
            <a:t>TECNOLAC, S. A.</a:t>
          </a:r>
        </a:p>
      </xdr:txBody>
    </xdr:sp>
    <xdr:clientData/>
  </xdr:twoCellAnchor>
  <xdr:twoCellAnchor>
    <xdr:from>
      <xdr:col>24</xdr:col>
      <xdr:colOff>104775</xdr:colOff>
      <xdr:row>1</xdr:row>
      <xdr:rowOff>172453</xdr:rowOff>
    </xdr:from>
    <xdr:to>
      <xdr:col>43</xdr:col>
      <xdr:colOff>335844</xdr:colOff>
      <xdr:row>3</xdr:row>
      <xdr:rowOff>185488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70C36C43-3F7D-4004-A122-B04BC207BFD8}"/>
            </a:ext>
          </a:extLst>
        </xdr:cNvPr>
        <xdr:cNvSpPr txBox="1"/>
      </xdr:nvSpPr>
      <xdr:spPr>
        <a:xfrm>
          <a:off x="9886950" y="524878"/>
          <a:ext cx="7098594" cy="413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200" b="0">
              <a:latin typeface="Century Gothic" panose="020B0502020202020204" pitchFamily="34" charset="0"/>
            </a:rPr>
            <a:t>PLANILLA DE PAGO PARA TRABAJADORES EVENTUALES</a:t>
          </a:r>
        </a:p>
      </xdr:txBody>
    </xdr:sp>
    <xdr:clientData/>
  </xdr:twoCellAnchor>
  <xdr:twoCellAnchor>
    <xdr:from>
      <xdr:col>24</xdr:col>
      <xdr:colOff>123825</xdr:colOff>
      <xdr:row>2</xdr:row>
      <xdr:rowOff>57150</xdr:rowOff>
    </xdr:from>
    <xdr:to>
      <xdr:col>43</xdr:col>
      <xdr:colOff>331846</xdr:colOff>
      <xdr:row>2</xdr:row>
      <xdr:rowOff>57150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2B658756-032B-4B23-976A-3E559FAF3C71}"/>
            </a:ext>
          </a:extLst>
        </xdr:cNvPr>
        <xdr:cNvCxnSpPr/>
      </xdr:nvCxnSpPr>
      <xdr:spPr>
        <a:xfrm>
          <a:off x="9906000" y="609600"/>
          <a:ext cx="7075546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133350</xdr:colOff>
      <xdr:row>0</xdr:row>
      <xdr:rowOff>123825</xdr:rowOff>
    </xdr:from>
    <xdr:to>
      <xdr:col>43</xdr:col>
      <xdr:colOff>295274</xdr:colOff>
      <xdr:row>2</xdr:row>
      <xdr:rowOff>32586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BC8D4C5B-648C-40FB-A9C1-5DD6A0666ED3}"/>
            </a:ext>
          </a:extLst>
        </xdr:cNvPr>
        <xdr:cNvSpPr txBox="1"/>
      </xdr:nvSpPr>
      <xdr:spPr>
        <a:xfrm>
          <a:off x="9915525" y="123825"/>
          <a:ext cx="7029449" cy="461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3200" b="0">
              <a:latin typeface="Century Gothic" panose="020B0502020202020204" pitchFamily="34" charset="0"/>
            </a:rPr>
            <a:t>TECNOLAC, S. A.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YRON MENDEZ" refreshedDate="43997.606691550929" missingItemsLimit="0" createdVersion="6" refreshedVersion="6" minRefreshableVersion="3" recordCount="24" xr:uid="{F4F014CB-327C-4F3F-BD93-F234BD12437A}">
  <cacheSource type="worksheet">
    <worksheetSource name="Horarios"/>
  </cacheSource>
  <cacheFields count="49">
    <cacheField name="No." numFmtId="0">
      <sharedItems containsSemiMixedTypes="0" containsString="0" containsNumber="1" containsInteger="1" minValue="1" maxValue="24"/>
    </cacheField>
    <cacheField name="Nombre Completo" numFmtId="0">
      <sharedItems count="24">
        <s v="Alan Berganza"/>
        <s v="Alex Peña"/>
        <s v="Alexander Virula León"/>
        <s v="Astrid Carolina Chicas "/>
        <s v="Belsy Mendoza"/>
        <s v="Bilson Elizardo Fallas Contreras"/>
        <s v="Blanca Nieves Caceros Ramírez"/>
        <s v="Carlos Anibal Vásquez Carrillo "/>
        <s v="Claudia Aguilar"/>
        <s v="Dania Rosibel Castillo Vásquez "/>
        <s v="Darly Cristina Hernández"/>
        <s v="Diego José Gomez"/>
        <s v="Dilia Aracely Cruz "/>
        <s v="Edgar Gerardo Torres "/>
        <s v="Elí Otoniel Santos Ríos "/>
        <s v="Elián Adolfo Vicente "/>
        <s v="Elvis Aaron Polanco Álvarez"/>
        <s v="Erick Merlos "/>
        <s v="Ever Augusto Carrillo"/>
        <s v="Jorge Leonel Mencos Hernández"/>
        <s v="Jonas Alexander Flores"/>
        <s v="Ledy Gutiérrez "/>
        <s v="Heber Augusto Carrillo "/>
        <s v="Víctor Rivadeneira"/>
      </sharedItems>
    </cacheField>
    <cacheField name="Departamento" numFmtId="0">
      <sharedItems count="4">
        <s v="Mantenimiento"/>
        <s v="Producción"/>
        <s v="Operaciones"/>
        <s v="Calidad"/>
      </sharedItems>
    </cacheField>
    <cacheField name="Hora Entrada" numFmtId="20">
      <sharedItems containsNonDate="0" containsDate="1" containsString="0" containsBlank="1" minDate="1899-12-30T05:00:00" maxDate="1899-12-30T14:30:00"/>
    </cacheField>
    <cacheField name="Salida Almuerzo" numFmtId="20">
      <sharedItems containsNonDate="0" containsString="0" containsBlank="1"/>
    </cacheField>
    <cacheField name="Entrada Almuerzo" numFmtId="20">
      <sharedItems containsNonDate="0" containsString="0" containsBlank="1"/>
    </cacheField>
    <cacheField name="Hora Salida" numFmtId="20">
      <sharedItems containsNonDate="0" containsDate="1" containsString="0" containsBlank="1" minDate="1899-12-30T17:00:00" maxDate="1899-12-30T20:00:00"/>
    </cacheField>
    <cacheField name="Día 1" numFmtId="4">
      <sharedItems containsMixedTypes="1" containsNumber="1" minValue="2.5000000000000018" maxValue="15"/>
    </cacheField>
    <cacheField name="Hora Entrada " numFmtId="20">
      <sharedItems containsNonDate="0" containsDate="1" containsString="0" containsBlank="1" minDate="1899-12-30T03:00:00" maxDate="1899-12-30T07:30:00"/>
    </cacheField>
    <cacheField name="Salida Almuerzo " numFmtId="20">
      <sharedItems containsNonDate="0" containsDate="1" containsString="0" containsBlank="1" minDate="1899-12-30T12:30:00" maxDate="1899-12-30T13:00:00"/>
    </cacheField>
    <cacheField name="Entrada Almuerzo " numFmtId="20">
      <sharedItems containsNonDate="0" containsDate="1" containsString="0" containsBlank="1" minDate="1899-12-30T13:30:00" maxDate="1899-12-30T14:00:00"/>
    </cacheField>
    <cacheField name="Hora Salida " numFmtId="20">
      <sharedItems containsNonDate="0" containsDate="1" containsString="0" containsBlank="1" minDate="1899-12-30T17:00:00" maxDate="1899-12-30T21:30:00"/>
    </cacheField>
    <cacheField name="Día 2" numFmtId="4">
      <sharedItems containsMixedTypes="1" containsNumber="1" minValue="10.499999999999996" maxValue="18"/>
    </cacheField>
    <cacheField name="Hora Entrada  " numFmtId="20">
      <sharedItems containsNonDate="0" containsDate="1" containsString="0" containsBlank="1" minDate="1899-12-30T05:00:00" maxDate="1899-12-30T16:30:00"/>
    </cacheField>
    <cacheField name="Salida Almuerzo  " numFmtId="20">
      <sharedItems containsNonDate="0" containsDate="1" containsString="0" containsBlank="1" minDate="1899-12-30T12:30:00" maxDate="1899-12-30T12:30:00"/>
    </cacheField>
    <cacheField name="Entrada Almuerzo  " numFmtId="20">
      <sharedItems containsNonDate="0" containsDate="1" containsString="0" containsBlank="1" minDate="1899-12-30T13:30:00" maxDate="1899-12-30T13:30:00"/>
    </cacheField>
    <cacheField name="Hora Salida  " numFmtId="20">
      <sharedItems containsNonDate="0" containsDate="1" containsString="0" containsBlank="1" minDate="1899-12-30T12:30:00" maxDate="1899-12-30T20:00:00"/>
    </cacheField>
    <cacheField name="Día 3" numFmtId="4">
      <sharedItems containsMixedTypes="1" containsNumber="1" minValue="0.99999999999999911" maxValue="15"/>
    </cacheField>
    <cacheField name="Hora Entrada   " numFmtId="20">
      <sharedItems containsNonDate="0" containsDate="1" containsString="0" containsBlank="1" minDate="1899-12-30T04:00:00" maxDate="1899-12-30T16:30:00"/>
    </cacheField>
    <cacheField name="Salida Almuerzo   " numFmtId="20">
      <sharedItems containsNonDate="0" containsDate="1" containsString="0" containsBlank="1" minDate="1899-12-30T12:00:00" maxDate="1899-12-30T14:00:00"/>
    </cacheField>
    <cacheField name="Entrada Almuerzo   " numFmtId="20">
      <sharedItems containsNonDate="0" containsDate="1" containsString="0" containsBlank="1" minDate="1899-12-30T12:30:00" maxDate="1899-12-30T15:00:00"/>
    </cacheField>
    <cacheField name="Hora Salida   " numFmtId="20">
      <sharedItems containsNonDate="0" containsDate="1" containsString="0" containsBlank="1" minDate="1899-12-30T07:30:00" maxDate="1899-12-30T21:00:00"/>
    </cacheField>
    <cacheField name="Día 4" numFmtId="4">
      <sharedItems containsMixedTypes="1" containsNumber="1" minValue="3.5" maxValue="12"/>
    </cacheField>
    <cacheField name="Hora Entrada    " numFmtId="20">
      <sharedItems containsNonDate="0" containsDate="1" containsString="0" containsBlank="1" minDate="1899-12-30T05:20:00" maxDate="1899-12-30T08:00:00"/>
    </cacheField>
    <cacheField name="Salida Almuerzo    " numFmtId="20">
      <sharedItems containsNonDate="0" containsDate="1" containsString="0" containsBlank="1" minDate="1899-12-30T12:05:00" maxDate="1899-12-30T15:15:00"/>
    </cacheField>
    <cacheField name="Entrada Almuerzo    " numFmtId="20">
      <sharedItems containsNonDate="0" containsDate="1" containsString="0" containsBlank="1" minDate="1899-12-30T13:00:00" maxDate="1899-12-30T16:15:00"/>
    </cacheField>
    <cacheField name="Hora Salida    " numFmtId="20">
      <sharedItems containsNonDate="0" containsDate="1" containsString="0" containsBlank="1" minDate="1899-12-30T13:00:00" maxDate="1899-12-30T21:30:00"/>
    </cacheField>
    <cacheField name="Día 5" numFmtId="4">
      <sharedItems containsMixedTypes="1" containsNumber="1" minValue="5" maxValue="13.499999999999996"/>
    </cacheField>
    <cacheField name="Hora Entrada     " numFmtId="20">
      <sharedItems containsNonDate="0" containsDate="1" containsString="0" containsBlank="1" minDate="1899-12-30T04:30:00" maxDate="1899-12-30T13:00:00"/>
    </cacheField>
    <cacheField name="Salida Almuerzo     " numFmtId="20">
      <sharedItems containsNonDate="0" containsDate="1" containsString="0" containsBlank="1" minDate="1899-12-30T12:00:00" maxDate="1899-12-30T13:20:00"/>
    </cacheField>
    <cacheField name="Entrada Almuerzo     " numFmtId="20">
      <sharedItems containsNonDate="0" containsDate="1" containsString="0" containsBlank="1" minDate="1899-12-30T12:30:00" maxDate="1899-12-30T14:15:00"/>
    </cacheField>
    <cacheField name="Hora Salida     " numFmtId="20">
      <sharedItems containsNonDate="0" containsDate="1" containsString="0" containsBlank="1" minDate="1899-12-30T13:00:00" maxDate="1899-12-30T18:00:00"/>
    </cacheField>
    <cacheField name="Día 6" numFmtId="4">
      <sharedItems containsMixedTypes="1" containsNumber="1" minValue="4.5" maxValue="12.499999999999998"/>
    </cacheField>
    <cacheField name="Hora Entrada      " numFmtId="20">
      <sharedItems containsNonDate="0" containsDate="1" containsString="0" containsBlank="1" minDate="1899-12-30T05:30:00" maxDate="1899-12-30T10:00:00"/>
    </cacheField>
    <cacheField name="Salida Almuerzo      " numFmtId="20">
      <sharedItems containsNonDate="0" containsDate="1" containsString="0" containsBlank="1" minDate="1899-12-30T13:00:00" maxDate="1899-12-30T13:10:00"/>
    </cacheField>
    <cacheField name="Entrada Almuerzo      " numFmtId="20">
      <sharedItems containsNonDate="0" containsDate="1" containsString="0" containsBlank="1" minDate="1899-12-30T13:30:00" maxDate="1899-12-30T13:50:00"/>
    </cacheField>
    <cacheField name="Hora Salida      " numFmtId="20">
      <sharedItems containsNonDate="0" containsDate="1" containsString="0" containsBlank="1" minDate="1899-12-30T11:20:00" maxDate="1899-12-30T17:40:00"/>
    </cacheField>
    <cacheField name="Día 7" numFmtId="4">
      <sharedItems containsMixedTypes="1" containsNumber="1" minValue="3.3333333333333348" maxValue="11.5"/>
    </cacheField>
    <cacheField name="Hora Entrada       " numFmtId="20">
      <sharedItems containsNonDate="0" containsDate="1" containsString="0" containsBlank="1" minDate="1899-12-30T05:00:00" maxDate="1899-12-30T07:00:00"/>
    </cacheField>
    <cacheField name="Salida Almuerzo      2" numFmtId="20">
      <sharedItems containsNonDate="0" containsString="0" containsBlank="1"/>
    </cacheField>
    <cacheField name="Entrada Almuerzo       " numFmtId="20">
      <sharedItems containsNonDate="0" containsString="0" containsBlank="1"/>
    </cacheField>
    <cacheField name="Hora Salida       " numFmtId="20">
      <sharedItems containsNonDate="0" containsDate="1" containsString="0" containsBlank="1" minDate="1899-12-30T07:00:00" maxDate="1899-12-30T20:00:00"/>
    </cacheField>
    <cacheField name="Día 8" numFmtId="4">
      <sharedItems containsMixedTypes="1" containsNumber="1" minValue="1.0000000000000004" maxValue="15"/>
    </cacheField>
    <cacheField name="Campo1" numFmtId="0" formula="'Día 1'+'Día 2'+'Día 3'+'Día 4'+'Día 5'+'Día 6'+'Día 7'+'Día 8'" databaseField="0"/>
    <cacheField name="Campo2" numFmtId="0" formula="Campo1*15" databaseField="0"/>
    <cacheField name="Campo3" numFmtId="0" formula="Campo2*0.05" databaseField="0"/>
    <cacheField name="Campo4" numFmtId="0" formula="Campo2-Campo3" databaseField="0"/>
    <cacheField name="Campo5" numFmtId="0" formula="&quot;     &quot;" databaseField="0"/>
    <cacheField name="Campo6" numFmtId="0" formula="&quot;     &quot;" databaseField="0"/>
  </cacheFields>
  <extLst>
    <ext xmlns:x14="http://schemas.microsoft.com/office/spreadsheetml/2009/9/main" uri="{725AE2AE-9491-48be-B2B4-4EB974FC3084}">
      <x14:pivotCacheDefinition pivotCacheId="18400895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"/>
    <x v="0"/>
    <x v="0"/>
    <m/>
    <m/>
    <m/>
    <m/>
    <s v=""/>
    <d v="1899-12-30T04:00:00"/>
    <d v="1899-12-30T13:00:00"/>
    <d v="1899-12-30T14:00:00"/>
    <d v="1899-12-30T17:00:00"/>
    <n v="12"/>
    <d v="1899-12-30T07:30:00"/>
    <d v="1899-12-30T12:30:00"/>
    <d v="1899-12-30T13:30:00"/>
    <d v="1899-12-30T17:00:00"/>
    <n v="8.5000000000000018"/>
    <d v="1899-12-30T06:00:00"/>
    <d v="1899-12-30T13:38:00"/>
    <d v="1899-12-30T14:38:00"/>
    <d v="1899-12-30T17:00:00"/>
    <n v="10.000000000000002"/>
    <d v="1899-12-30T06:30:00"/>
    <d v="1899-12-30T15:15:00"/>
    <d v="1899-12-30T16:15:00"/>
    <d v="1899-12-30T17:30:00"/>
    <n v="9.9999999999999982"/>
    <d v="1899-12-30T06:00:00"/>
    <d v="1899-12-30T13:00:00"/>
    <d v="1899-12-30T14:00:00"/>
    <d v="1899-12-30T18:00:00"/>
    <n v="10.999999999999998"/>
    <d v="1899-12-30T10:00:00"/>
    <m/>
    <m/>
    <d v="1899-12-30T17:00:00"/>
    <n v="7"/>
    <d v="1899-12-30T07:00:00"/>
    <m/>
    <m/>
    <d v="1899-12-30T10:30:00"/>
    <n v="3.4999999999999996"/>
  </r>
  <r>
    <n v="2"/>
    <x v="1"/>
    <x v="0"/>
    <m/>
    <m/>
    <m/>
    <m/>
    <s v=""/>
    <d v="1899-12-30T03:00:00"/>
    <d v="1899-12-30T13:00:00"/>
    <d v="1899-12-30T13:30:00"/>
    <d v="1899-12-30T21:30:00"/>
    <n v="18"/>
    <m/>
    <m/>
    <m/>
    <m/>
    <s v=""/>
    <d v="1899-12-30T07:30:00"/>
    <d v="1899-12-30T14:00:00"/>
    <d v="1899-12-30T15:00:00"/>
    <d v="1899-12-30T16:30:00"/>
    <n v="8"/>
    <d v="1899-12-30T07:30:00"/>
    <d v="1899-12-30T14:00:00"/>
    <d v="1899-12-30T14:30:00"/>
    <d v="1899-12-30T20:30:00"/>
    <n v="12.5"/>
    <d v="1899-12-30T07:30:00"/>
    <d v="1899-12-30T13:00:00"/>
    <d v="1899-12-30T13:30:00"/>
    <d v="1899-12-30T17:00:00"/>
    <n v="9"/>
    <d v="1899-12-30T07:00:00"/>
    <m/>
    <m/>
    <d v="1899-12-30T16:30:00"/>
    <n v="9.5"/>
    <m/>
    <m/>
    <m/>
    <m/>
    <s v=""/>
  </r>
  <r>
    <n v="3"/>
    <x v="2"/>
    <x v="0"/>
    <m/>
    <m/>
    <m/>
    <m/>
    <s v=""/>
    <d v="1899-12-30T03:00:00"/>
    <d v="1899-12-30T13:00:00"/>
    <d v="1899-12-30T13:30:00"/>
    <d v="1899-12-30T21:30:00"/>
    <n v="18"/>
    <m/>
    <m/>
    <m/>
    <m/>
    <s v=""/>
    <d v="1899-12-30T07:30:00"/>
    <d v="1899-12-30T12:00:00"/>
    <d v="1899-12-30T12:30:00"/>
    <d v="1899-12-30T17:30:00"/>
    <n v="9.4999999999999982"/>
    <d v="1899-12-30T06:00:00"/>
    <d v="1899-12-30T14:00:00"/>
    <d v="1899-12-30T14:30:00"/>
    <d v="1899-12-30T19:15:00"/>
    <n v="12.750000000000004"/>
    <m/>
    <m/>
    <m/>
    <m/>
    <s v=""/>
    <m/>
    <m/>
    <m/>
    <m/>
    <s v=""/>
    <m/>
    <m/>
    <m/>
    <m/>
    <s v=""/>
  </r>
  <r>
    <n v="4"/>
    <x v="3"/>
    <x v="1"/>
    <m/>
    <m/>
    <m/>
    <m/>
    <s v=""/>
    <d v="1899-12-30T07:30:00"/>
    <d v="1899-12-30T12:50:00"/>
    <d v="1899-12-30T13:50:00"/>
    <d v="1899-12-30T19:00:00"/>
    <n v="10.499999999999996"/>
    <m/>
    <m/>
    <m/>
    <m/>
    <s v=""/>
    <d v="1899-12-30T07:50:00"/>
    <d v="1899-12-30T12:00:00"/>
    <d v="1899-12-30T13:00:00"/>
    <d v="1899-12-30T20:30:00"/>
    <n v="11.666666666666664"/>
    <d v="1899-12-30T07:30:00"/>
    <d v="1899-12-30T13:00:00"/>
    <d v="1899-12-30T14:00:00"/>
    <d v="1899-12-30T21:30:00"/>
    <n v="13"/>
    <d v="1899-12-30T11:00:00"/>
    <m/>
    <m/>
    <d v="1899-12-30T16:00:00"/>
    <n v="5"/>
    <d v="1899-12-30T07:50:00"/>
    <m/>
    <m/>
    <d v="1899-12-30T16:50:00"/>
    <n v="8.9999999999999982"/>
    <d v="1899-12-30T06:00:00"/>
    <m/>
    <m/>
    <d v="1899-12-30T07:00:00"/>
    <n v="1.0000000000000004"/>
  </r>
  <r>
    <n v="5"/>
    <x v="4"/>
    <x v="1"/>
    <m/>
    <m/>
    <m/>
    <m/>
    <s v=""/>
    <d v="1899-12-30T07:30:00"/>
    <d v="1899-12-30T12:30:00"/>
    <d v="1899-12-30T13:30:00"/>
    <d v="1899-12-30T21:00:00"/>
    <n v="12.5"/>
    <d v="1899-12-30T07:30:00"/>
    <m/>
    <m/>
    <d v="1899-12-30T13:00:00"/>
    <n v="5.4999999999999991"/>
    <d v="1899-12-30T07:30:00"/>
    <d v="1899-12-30T12:00:00"/>
    <d v="1899-12-30T13:00:00"/>
    <d v="1899-12-30T20:30:00"/>
    <n v="12"/>
    <d v="1899-12-30T07:30:00"/>
    <d v="1899-12-30T12:50:00"/>
    <d v="1899-12-30T13:20:00"/>
    <d v="1899-12-30T21:00:00"/>
    <n v="13"/>
    <d v="1899-12-30T07:30:00"/>
    <d v="1899-12-30T13:20:00"/>
    <d v="1899-12-30T13:50:00"/>
    <d v="1899-12-30T18:00:00"/>
    <n v="10"/>
    <d v="1899-12-30T07:30:00"/>
    <m/>
    <m/>
    <d v="1899-12-30T16:30:00"/>
    <n v="9"/>
    <d v="1899-12-30T06:00:00"/>
    <m/>
    <m/>
    <d v="1899-12-30T07:00:00"/>
    <n v="1.0000000000000004"/>
  </r>
  <r>
    <n v="6"/>
    <x v="5"/>
    <x v="1"/>
    <m/>
    <m/>
    <m/>
    <m/>
    <s v=""/>
    <d v="1899-12-30T07:30:00"/>
    <d v="1899-12-30T13:00:00"/>
    <d v="1899-12-30T13:30:00"/>
    <d v="1899-12-30T21:00:00"/>
    <n v="13"/>
    <d v="1899-12-30T07:40:00"/>
    <m/>
    <m/>
    <d v="1899-12-30T13:40:00"/>
    <n v="5.9999999999999982"/>
    <d v="1899-12-30T07:50:00"/>
    <d v="1899-12-30T13:30:00"/>
    <d v="1899-12-30T14:00:00"/>
    <d v="1899-12-30T16:30:00"/>
    <n v="8.1666666666666661"/>
    <d v="1899-12-30T07:20:00"/>
    <d v="1899-12-30T12:50:00"/>
    <d v="1899-12-30T13:20:00"/>
    <d v="1899-12-30T21:00:00"/>
    <n v="13.166666666666664"/>
    <d v="1899-12-30T08:00:00"/>
    <d v="1899-12-30T13:20:00"/>
    <d v="1899-12-30T13:50:00"/>
    <d v="1899-12-30T17:30:00"/>
    <n v="8.9999999999999982"/>
    <d v="1899-12-30T06:30:00"/>
    <m/>
    <m/>
    <d v="1899-12-30T17:00:00"/>
    <n v="10.500000000000002"/>
    <m/>
    <m/>
    <m/>
    <m/>
    <s v=""/>
  </r>
  <r>
    <n v="7"/>
    <x v="6"/>
    <x v="1"/>
    <m/>
    <m/>
    <m/>
    <m/>
    <s v=""/>
    <m/>
    <m/>
    <m/>
    <m/>
    <s v=""/>
    <m/>
    <m/>
    <m/>
    <m/>
    <s v=""/>
    <m/>
    <m/>
    <m/>
    <m/>
    <s v=""/>
    <m/>
    <m/>
    <m/>
    <m/>
    <s v=""/>
    <m/>
    <m/>
    <m/>
    <m/>
    <s v=""/>
    <d v="1899-12-30T07:30:00"/>
    <d v="1899-12-30T13:10:00"/>
    <d v="1899-12-30T13:50:00"/>
    <d v="1899-12-30T17:40:00"/>
    <n v="9.4999999999999982"/>
    <m/>
    <m/>
    <m/>
    <m/>
    <s v=""/>
  </r>
  <r>
    <n v="8"/>
    <x v="7"/>
    <x v="2"/>
    <m/>
    <m/>
    <m/>
    <m/>
    <s v=""/>
    <m/>
    <m/>
    <m/>
    <m/>
    <s v=""/>
    <m/>
    <m/>
    <m/>
    <m/>
    <s v=""/>
    <m/>
    <m/>
    <m/>
    <m/>
    <s v=""/>
    <d v="1899-12-30T07:30:00"/>
    <d v="1899-12-30T12:05:00"/>
    <d v="1899-12-30T13:00:00"/>
    <d v="1899-12-30T17:25:00"/>
    <n v="9.0000000000000036"/>
    <m/>
    <m/>
    <m/>
    <m/>
    <s v=""/>
    <m/>
    <m/>
    <m/>
    <m/>
    <s v=""/>
    <m/>
    <m/>
    <m/>
    <m/>
    <s v=""/>
  </r>
  <r>
    <n v="9"/>
    <x v="8"/>
    <x v="2"/>
    <d v="1899-12-30T14:30:00"/>
    <m/>
    <m/>
    <d v="1899-12-30T17:00:00"/>
    <n v="2.5000000000000018"/>
    <d v="1899-12-30T03:30:00"/>
    <d v="1899-12-30T13:00:00"/>
    <d v="1899-12-30T14:00:00"/>
    <d v="1899-12-30T19:30:00"/>
    <n v="14.999999999999996"/>
    <d v="1899-12-30T16:30:00"/>
    <m/>
    <m/>
    <d v="1899-12-30T17:30:00"/>
    <n v="0.99999999999999911"/>
    <d v="1899-12-30T04:00:00"/>
    <m/>
    <m/>
    <d v="1899-12-30T07:30:00"/>
    <n v="3.5"/>
    <d v="1899-12-30T05:20:00"/>
    <d v="1899-12-30T13:00:00"/>
    <d v="1899-12-30T14:00:00"/>
    <d v="1899-12-30T18:20:00"/>
    <n v="11.999999999999996"/>
    <d v="1899-12-30T04:30:00"/>
    <d v="1899-12-30T13:00:00"/>
    <d v="1899-12-30T14:00:00"/>
    <d v="1899-12-30T18:00:00"/>
    <n v="12.499999999999998"/>
    <d v="1899-12-30T06:45:00"/>
    <m/>
    <m/>
    <d v="1899-12-30T17:30:00"/>
    <n v="10.75"/>
    <m/>
    <m/>
    <m/>
    <m/>
    <s v=""/>
  </r>
  <r>
    <n v="10"/>
    <x v="9"/>
    <x v="1"/>
    <d v="1899-12-30T05:00:00"/>
    <m/>
    <m/>
    <d v="1899-12-30T20:00:00"/>
    <n v="15"/>
    <m/>
    <m/>
    <m/>
    <m/>
    <s v=""/>
    <m/>
    <m/>
    <m/>
    <m/>
    <s v=""/>
    <d v="1899-12-30T07:30:00"/>
    <d v="1899-12-30T12:00:00"/>
    <d v="1899-12-30T13:00:00"/>
    <d v="1899-12-30T20:30:00"/>
    <n v="12"/>
    <d v="1899-12-30T07:30:00"/>
    <d v="1899-12-30T13:00:00"/>
    <d v="1899-12-30T13:30:00"/>
    <d v="1899-12-30T21:00:00"/>
    <n v="13"/>
    <d v="1899-12-30T07:30:00"/>
    <d v="1899-12-30T13:20:00"/>
    <d v="1899-12-30T13:50:00"/>
    <d v="1899-12-30T18:00:00"/>
    <n v="10"/>
    <d v="1899-12-30T07:30:00"/>
    <m/>
    <m/>
    <d v="1899-12-30T16:30:00"/>
    <n v="9"/>
    <d v="1899-12-30T06:00:00"/>
    <m/>
    <m/>
    <d v="1899-12-30T07:00:00"/>
    <n v="1.0000000000000004"/>
  </r>
  <r>
    <n v="11"/>
    <x v="10"/>
    <x v="1"/>
    <d v="1899-12-30T05:00:00"/>
    <m/>
    <m/>
    <d v="1899-12-30T20:00:00"/>
    <n v="15"/>
    <d v="1899-12-30T03:00:00"/>
    <d v="1899-12-30T13:00:00"/>
    <d v="1899-12-30T13:30:00"/>
    <d v="1899-12-30T21:00:00"/>
    <n v="17.5"/>
    <d v="1899-12-30T08:00:00"/>
    <m/>
    <m/>
    <d v="1899-12-30T12:30:00"/>
    <n v="4.5000000000000018"/>
    <d v="1899-12-30T06:00:00"/>
    <d v="1899-12-30T12:00:00"/>
    <d v="1899-12-30T13:00:00"/>
    <d v="1899-12-30T17:00:00"/>
    <n v="10.000000000000002"/>
    <d v="1899-12-30T07:40:00"/>
    <d v="1899-12-30T13:30:00"/>
    <d v="1899-12-30T14:00:00"/>
    <d v="1899-12-30T21:10:00"/>
    <n v="13"/>
    <d v="1899-12-30T08:00:00"/>
    <d v="1899-12-30T12:00:00"/>
    <d v="1899-12-30T12:30:00"/>
    <d v="1899-12-30T17:30:00"/>
    <n v="8.9999999999999982"/>
    <d v="1899-12-30T06:30:00"/>
    <m/>
    <m/>
    <d v="1899-12-30T15:00:00"/>
    <n v="8.5"/>
    <m/>
    <m/>
    <m/>
    <m/>
    <s v=""/>
  </r>
  <r>
    <n v="12"/>
    <x v="11"/>
    <x v="1"/>
    <d v="1899-12-30T05:00:00"/>
    <m/>
    <m/>
    <d v="1899-12-30T20:00:00"/>
    <n v="15"/>
    <d v="1899-12-30T03:30:00"/>
    <d v="1899-12-30T13:00:00"/>
    <d v="1899-12-30T14:00:00"/>
    <d v="1899-12-30T19:30:00"/>
    <n v="14.999999999999996"/>
    <d v="1899-12-30T06:30:00"/>
    <d v="1899-12-30T12:30:00"/>
    <d v="1899-12-30T13:30:00"/>
    <d v="1899-12-30T17:00:00"/>
    <n v="9.5000000000000018"/>
    <d v="1899-12-30T06:30:00"/>
    <d v="1899-12-30T13:00:00"/>
    <d v="1899-12-30T14:00:00"/>
    <d v="1899-12-30T17:00:00"/>
    <n v="9.5"/>
    <d v="1899-12-30T07:00:00"/>
    <d v="1899-12-30T15:10:00"/>
    <d v="1899-12-30T16:10:00"/>
    <d v="1899-12-30T17:00:00"/>
    <n v="8.9999999999999982"/>
    <d v="1899-12-30T06:30:00"/>
    <d v="1899-12-30T13:15:00"/>
    <d v="1899-12-30T14:15:00"/>
    <d v="1899-12-30T17:30:00"/>
    <n v="10"/>
    <d v="1899-12-30T05:30:00"/>
    <d v="1899-12-30T13:00:00"/>
    <d v="1899-12-30T13:30:00"/>
    <d v="1899-12-30T17:30:00"/>
    <n v="11.5"/>
    <d v="1899-12-30T06:40:00"/>
    <m/>
    <m/>
    <d v="1899-12-30T10:40:00"/>
    <n v="3.9999999999999991"/>
  </r>
  <r>
    <n v="13"/>
    <x v="12"/>
    <x v="1"/>
    <d v="1899-12-30T05:00:00"/>
    <m/>
    <m/>
    <d v="1899-12-30T20:00:00"/>
    <n v="15"/>
    <m/>
    <m/>
    <m/>
    <m/>
    <s v=""/>
    <m/>
    <m/>
    <m/>
    <m/>
    <s v=""/>
    <m/>
    <m/>
    <m/>
    <m/>
    <s v=""/>
    <m/>
    <m/>
    <m/>
    <m/>
    <s v=""/>
    <m/>
    <m/>
    <m/>
    <m/>
    <s v=""/>
    <m/>
    <m/>
    <m/>
    <m/>
    <s v=""/>
    <m/>
    <m/>
    <m/>
    <m/>
    <s v=""/>
  </r>
  <r>
    <n v="14"/>
    <x v="13"/>
    <x v="1"/>
    <d v="1899-12-30T05:00:00"/>
    <m/>
    <m/>
    <d v="1899-12-30T20:00:00"/>
    <n v="15"/>
    <d v="1899-12-30T07:30:00"/>
    <d v="1899-12-30T13:00:00"/>
    <d v="1899-12-30T13:30:00"/>
    <d v="1899-12-30T21:00:00"/>
    <n v="13"/>
    <d v="1899-12-30T07:40:00"/>
    <m/>
    <m/>
    <d v="1899-12-30T12:40:00"/>
    <n v="5"/>
    <d v="1899-12-30T07:40:00"/>
    <d v="1899-12-30T12:00:00"/>
    <d v="1899-12-30T13:00:00"/>
    <d v="1899-12-30T20:20:00"/>
    <n v="11.666666666666664"/>
    <d v="1899-12-30T07:50:00"/>
    <d v="1899-12-30T13:00:00"/>
    <d v="1899-12-30T13:30:00"/>
    <d v="1899-12-30T21:00:00"/>
    <n v="12.666666666666668"/>
    <m/>
    <m/>
    <m/>
    <m/>
    <s v=""/>
    <m/>
    <m/>
    <m/>
    <m/>
    <s v=""/>
    <m/>
    <m/>
    <m/>
    <m/>
    <s v=""/>
  </r>
  <r>
    <n v="15"/>
    <x v="14"/>
    <x v="1"/>
    <d v="1899-12-30T05:00:00"/>
    <m/>
    <m/>
    <d v="1899-12-30T20:00:00"/>
    <n v="15"/>
    <m/>
    <m/>
    <m/>
    <m/>
    <s v=""/>
    <d v="1899-12-30T05:00:00"/>
    <m/>
    <m/>
    <d v="1899-12-30T20:00:00"/>
    <n v="15"/>
    <m/>
    <m/>
    <m/>
    <m/>
    <s v=""/>
    <m/>
    <m/>
    <m/>
    <m/>
    <s v=""/>
    <m/>
    <m/>
    <m/>
    <m/>
    <s v=""/>
    <m/>
    <m/>
    <m/>
    <m/>
    <s v=""/>
    <m/>
    <m/>
    <m/>
    <m/>
    <s v=""/>
  </r>
  <r>
    <n v="16"/>
    <x v="15"/>
    <x v="2"/>
    <d v="1899-12-30T05:00:00"/>
    <m/>
    <m/>
    <d v="1899-12-30T20:00:00"/>
    <n v="15"/>
    <m/>
    <m/>
    <m/>
    <m/>
    <s v=""/>
    <d v="1899-12-30T05:00:00"/>
    <m/>
    <m/>
    <d v="1899-12-30T20:00:00"/>
    <n v="15"/>
    <d v="1899-12-30T07:30:00"/>
    <d v="1899-12-30T12:00:00"/>
    <d v="1899-12-30T13:00:00"/>
    <d v="1899-12-30T20:30:00"/>
    <n v="12"/>
    <d v="1899-12-30T07:00:00"/>
    <d v="1899-12-30T13:00:00"/>
    <d v="1899-12-30T13:30:00"/>
    <d v="1899-12-30T21:00:00"/>
    <n v="13.499999999999996"/>
    <d v="1899-12-30T07:30:00"/>
    <d v="1899-12-30T13:20:00"/>
    <d v="1899-12-30T13:50:00"/>
    <d v="1899-12-30T17:20:00"/>
    <n v="9.3333333333333321"/>
    <d v="1899-12-30T07:30:00"/>
    <m/>
    <m/>
    <d v="1899-12-30T16:30:00"/>
    <n v="9"/>
    <d v="1899-12-30T06:00:00"/>
    <m/>
    <m/>
    <d v="1899-12-30T07:00:00"/>
    <n v="1.0000000000000004"/>
  </r>
  <r>
    <n v="17"/>
    <x v="16"/>
    <x v="1"/>
    <d v="1899-12-30T05:00:00"/>
    <m/>
    <m/>
    <d v="1899-12-30T20:00:00"/>
    <n v="15"/>
    <m/>
    <m/>
    <m/>
    <m/>
    <s v=""/>
    <d v="1899-12-30T05:00:00"/>
    <m/>
    <m/>
    <d v="1899-12-30T20:00:00"/>
    <n v="15"/>
    <d v="1899-12-30T07:30:00"/>
    <d v="1899-12-30T12:00:00"/>
    <d v="1899-12-30T13:00:00"/>
    <d v="1899-12-30T20:30:00"/>
    <n v="12"/>
    <d v="1899-12-30T07:30:00"/>
    <d v="1899-12-30T13:00:00"/>
    <d v="1899-12-30T13:30:00"/>
    <d v="1899-12-30T21:00:00"/>
    <n v="13"/>
    <d v="1899-12-30T07:30:00"/>
    <d v="1899-12-30T13:20:00"/>
    <d v="1899-12-30T13:50:00"/>
    <d v="1899-12-30T18:00:00"/>
    <n v="10"/>
    <d v="1899-12-30T07:30:00"/>
    <m/>
    <m/>
    <d v="1899-12-30T16:30:00"/>
    <n v="9"/>
    <d v="1899-12-30T06:00:00"/>
    <m/>
    <m/>
    <d v="1899-12-30T07:00:00"/>
    <n v="1.0000000000000004"/>
  </r>
  <r>
    <n v="18"/>
    <x v="17"/>
    <x v="1"/>
    <d v="1899-12-30T05:00:00"/>
    <m/>
    <m/>
    <d v="1899-12-30T20:00:00"/>
    <n v="15"/>
    <m/>
    <m/>
    <m/>
    <m/>
    <s v=""/>
    <d v="1899-12-30T05:00:00"/>
    <m/>
    <m/>
    <d v="1899-12-30T20:00:00"/>
    <n v="15"/>
    <m/>
    <m/>
    <m/>
    <m/>
    <s v=""/>
    <m/>
    <m/>
    <m/>
    <m/>
    <s v=""/>
    <m/>
    <m/>
    <m/>
    <m/>
    <s v=""/>
    <m/>
    <m/>
    <m/>
    <m/>
    <s v=""/>
    <d v="1899-12-30T05:00:00"/>
    <m/>
    <m/>
    <d v="1899-12-30T20:00:00"/>
    <n v="15"/>
  </r>
  <r>
    <n v="19"/>
    <x v="18"/>
    <x v="0"/>
    <m/>
    <m/>
    <m/>
    <m/>
    <s v=""/>
    <m/>
    <m/>
    <m/>
    <m/>
    <s v=""/>
    <d v="1899-12-30T07:30:00"/>
    <m/>
    <m/>
    <d v="1899-12-30T13:00:00"/>
    <n v="5.4999999999999991"/>
    <m/>
    <m/>
    <m/>
    <m/>
    <s v=""/>
    <m/>
    <m/>
    <m/>
    <m/>
    <s v=""/>
    <d v="1899-12-30T13:00:00"/>
    <m/>
    <m/>
    <d v="1899-12-30T17:30:00"/>
    <n v="4.5"/>
    <d v="1899-12-30T07:30:00"/>
    <m/>
    <m/>
    <d v="1899-12-30T16:30:00"/>
    <n v="9"/>
    <d v="1899-12-30T05:00:00"/>
    <m/>
    <m/>
    <d v="1899-12-30T20:00:00"/>
    <n v="15"/>
  </r>
  <r>
    <n v="20"/>
    <x v="19"/>
    <x v="1"/>
    <m/>
    <m/>
    <m/>
    <m/>
    <s v=""/>
    <m/>
    <m/>
    <m/>
    <m/>
    <s v=""/>
    <m/>
    <m/>
    <m/>
    <m/>
    <s v=""/>
    <m/>
    <m/>
    <m/>
    <m/>
    <s v=""/>
    <m/>
    <m/>
    <m/>
    <m/>
    <s v=""/>
    <m/>
    <m/>
    <m/>
    <m/>
    <s v=""/>
    <m/>
    <m/>
    <m/>
    <m/>
    <s v=""/>
    <d v="1899-12-30T05:00:00"/>
    <m/>
    <m/>
    <d v="1899-12-30T20:00:00"/>
    <n v="15"/>
  </r>
  <r>
    <n v="21"/>
    <x v="20"/>
    <x v="2"/>
    <m/>
    <m/>
    <m/>
    <m/>
    <s v=""/>
    <m/>
    <m/>
    <m/>
    <m/>
    <s v=""/>
    <m/>
    <m/>
    <m/>
    <m/>
    <s v=""/>
    <m/>
    <m/>
    <m/>
    <m/>
    <s v=""/>
    <m/>
    <m/>
    <m/>
    <m/>
    <s v=""/>
    <m/>
    <m/>
    <m/>
    <m/>
    <s v=""/>
    <m/>
    <m/>
    <m/>
    <m/>
    <s v=""/>
    <d v="1899-12-30T05:00:00"/>
    <m/>
    <m/>
    <d v="1899-12-30T20:00:00"/>
    <n v="15"/>
  </r>
  <r>
    <n v="22"/>
    <x v="21"/>
    <x v="3"/>
    <m/>
    <m/>
    <m/>
    <m/>
    <s v=""/>
    <m/>
    <m/>
    <m/>
    <m/>
    <s v=""/>
    <m/>
    <m/>
    <m/>
    <m/>
    <s v=""/>
    <m/>
    <m/>
    <m/>
    <m/>
    <s v=""/>
    <m/>
    <m/>
    <m/>
    <m/>
    <s v=""/>
    <m/>
    <m/>
    <m/>
    <m/>
    <s v=""/>
    <m/>
    <m/>
    <m/>
    <m/>
    <s v=""/>
    <d v="1899-12-30T05:00:00"/>
    <m/>
    <m/>
    <d v="1899-12-30T20:00:00"/>
    <n v="15"/>
  </r>
  <r>
    <n v="23"/>
    <x v="22"/>
    <x v="0"/>
    <m/>
    <m/>
    <m/>
    <m/>
    <s v=""/>
    <m/>
    <m/>
    <m/>
    <m/>
    <s v=""/>
    <m/>
    <m/>
    <m/>
    <m/>
    <s v=""/>
    <d v="1899-12-30T16:30:00"/>
    <m/>
    <m/>
    <d v="1899-12-30T21:00:00"/>
    <n v="4.5"/>
    <m/>
    <m/>
    <m/>
    <m/>
    <s v=""/>
    <m/>
    <m/>
    <m/>
    <m/>
    <s v=""/>
    <m/>
    <m/>
    <m/>
    <m/>
    <s v=""/>
    <d v="1899-12-30T05:00:00"/>
    <m/>
    <m/>
    <d v="1899-12-30T20:00:00"/>
    <n v="15"/>
  </r>
  <r>
    <n v="24"/>
    <x v="23"/>
    <x v="1"/>
    <m/>
    <m/>
    <m/>
    <m/>
    <s v=""/>
    <m/>
    <m/>
    <m/>
    <m/>
    <s v=""/>
    <d v="1899-12-30T08:00:00"/>
    <m/>
    <m/>
    <d v="1899-12-30T13:00:00"/>
    <n v="5"/>
    <d v="1899-12-30T08:00:00"/>
    <m/>
    <m/>
    <d v="1899-12-30T13:00:00"/>
    <n v="5"/>
    <d v="1899-12-30T08:00:00"/>
    <m/>
    <m/>
    <d v="1899-12-30T13:00:00"/>
    <n v="5"/>
    <d v="1899-12-30T08:00:00"/>
    <m/>
    <m/>
    <d v="1899-12-30T13:00:00"/>
    <n v="5"/>
    <d v="1899-12-30T08:00:00"/>
    <m/>
    <m/>
    <d v="1899-12-30T11:20:00"/>
    <n v="3.3333333333333348"/>
    <m/>
    <m/>
    <m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9D31C-E9D7-4629-BDC9-47ACCD2CE8AD}" name="Planilla Oficial" cacheId="0" applyNumberFormats="0" applyBorderFormats="0" applyFontFormats="0" applyPatternFormats="0" applyAlignmentFormats="0" applyWidthHeightFormats="1" dataCaption="Valores" grandTotalCaption="TOTALES" showError="1" updatedVersion="6" minRefreshableVersion="3" itemPrintTitles="1" createdVersion="6" indent="0" compact="0" compactData="0" multipleFieldFilters="0" rowHeaderCaption="Nombre Completo" fieldListSortAscending="1">
  <location ref="C7:R32" firstHeaderRow="0" firstDataRow="1" firstDataCol="2"/>
  <pivotFields count="49">
    <pivotField compact="0" outline="0" showAll="0" defaultSubtotal="0"/>
    <pivotField axis="axisRow" compact="0" outline="0" showAll="0" sortType="ascending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2"/>
        <item x="20"/>
        <item x="19"/>
        <item x="21"/>
        <item x="23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1"/>
    <field x="2"/>
  </rowFields>
  <rowItems count="25">
    <i>
      <x/>
      <x/>
    </i>
    <i>
      <x v="1"/>
      <x/>
    </i>
    <i>
      <x v="2"/>
      <x/>
    </i>
    <i>
      <x v="3"/>
      <x v="2"/>
    </i>
    <i>
      <x v="4"/>
      <x v="2"/>
    </i>
    <i>
      <x v="5"/>
      <x v="2"/>
    </i>
    <i>
      <x v="6"/>
      <x v="2"/>
    </i>
    <i>
      <x v="7"/>
      <x v="1"/>
    </i>
    <i>
      <x v="8"/>
      <x v="1"/>
    </i>
    <i>
      <x v="9"/>
      <x v="2"/>
    </i>
    <i>
      <x v="10"/>
      <x v="2"/>
    </i>
    <i>
      <x v="11"/>
      <x v="2"/>
    </i>
    <i>
      <x v="12"/>
      <x v="2"/>
    </i>
    <i>
      <x v="13"/>
      <x v="2"/>
    </i>
    <i>
      <x v="14"/>
      <x v="2"/>
    </i>
    <i>
      <x v="15"/>
      <x v="1"/>
    </i>
    <i>
      <x v="16"/>
      <x v="2"/>
    </i>
    <i>
      <x v="17"/>
      <x v="2"/>
    </i>
    <i>
      <x v="18"/>
      <x/>
    </i>
    <i>
      <x v="19"/>
      <x/>
    </i>
    <i>
      <x v="20"/>
      <x v="1"/>
    </i>
    <i>
      <x v="21"/>
      <x v="2"/>
    </i>
    <i>
      <x v="22"/>
      <x v="3"/>
    </i>
    <i>
      <x v="23"/>
      <x v="2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Día 1 " fld="7" baseField="1" baseItem="6" numFmtId="43"/>
    <dataField name="Día 2 " fld="12" baseField="1" baseItem="6" numFmtId="43"/>
    <dataField name="Día 3 " fld="17" baseField="1" baseItem="6" numFmtId="43"/>
    <dataField name="Día 4 " fld="22" baseField="1" baseItem="6" numFmtId="43"/>
    <dataField name="Día 5 " fld="27" baseField="1" baseItem="0" numFmtId="43"/>
    <dataField name="Día 6 " fld="32" baseField="1" baseItem="0" numFmtId="43"/>
    <dataField name="Día 7 " fld="37" baseField="1" baseItem="0" numFmtId="43"/>
    <dataField name="Día 8 " fld="42" baseField="1" baseItem="0" numFmtId="43"/>
    <dataField name="Total Horas" fld="43" baseField="0" baseItem="0" numFmtId="43"/>
    <dataField name="Sub-Total" fld="44" baseField="0" baseItem="0" numFmtId="43"/>
    <dataField name="Retención IVA (5%)" fld="45" baseField="0" baseItem="0" numFmtId="43"/>
    <dataField name="Total a Pagar" fld="46" baseField="0" baseItem="0" numFmtId="43"/>
    <dataField name="Fecha de Pago" fld="47" baseField="0" baseItem="0"/>
    <dataField name="Firma" fld="48" baseField="0" baseItem="0"/>
  </dataFields>
  <formats count="75">
    <format dxfId="211">
      <pivotArea collapsedLevelsAreSubtotals="1" fieldPosition="0">
        <references count="1">
          <reference field="1" count="0"/>
        </references>
      </pivotArea>
    </format>
    <format dxfId="210">
      <pivotArea outline="0" collapsedLevelsAreSubtotals="1" fieldPosition="0"/>
    </format>
    <format dxfId="209">
      <pivotArea grandRow="1" outline="0" collapsedLevelsAreSubtotals="1" fieldPosition="0"/>
    </format>
    <format dxfId="208">
      <pivotArea collapsedLevelsAreSubtotals="1" fieldPosition="0">
        <references count="2">
          <reference field="4294967294" count="2" selected="0">
            <x v="8"/>
            <x v="9"/>
          </reference>
          <reference field="1" count="0"/>
        </references>
      </pivotArea>
    </format>
    <format dxfId="207">
      <pivotArea type="all" dataOnly="0" outline="0" fieldPosition="0"/>
    </format>
    <format dxfId="206">
      <pivotArea field="1" type="button" dataOnly="0" labelOnly="1" outline="0" axis="axisRow" fieldPosition="0"/>
    </format>
    <format dxfId="205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04">
      <pivotArea collapsedLevelsAreSubtotals="1" fieldPosition="0">
        <references count="1">
          <reference field="1" count="0"/>
        </references>
      </pivotArea>
    </format>
    <format dxfId="203">
      <pivotArea outline="0" collapsedLevelsAreSubtotals="1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02">
      <pivotArea dataOnly="0" grandRow="1" fieldPosition="0"/>
    </format>
    <format dxfId="201">
      <pivotArea outline="0" collapsedLevelsAreSubtotals="1" fieldPosition="0"/>
    </format>
    <format dxfId="200">
      <pivotArea dataOnly="0" labelOnly="1" fieldPosition="0">
        <references count="1">
          <reference field="1" count="0"/>
        </references>
      </pivotArea>
    </format>
    <format dxfId="199">
      <pivotArea dataOnly="0" labelOnly="1" grandRow="1" outline="0" fieldPosition="0"/>
    </format>
    <format dxfId="198">
      <pivotArea dataOnly="0" labelOnly="1" fieldPosition="0">
        <references count="1">
          <reference field="1" count="0"/>
        </references>
      </pivotArea>
    </format>
    <format dxfId="197">
      <pivotArea dataOnly="0" labelOnly="1" grandRow="1" outline="0" fieldPosition="0"/>
    </format>
    <format dxfId="196">
      <pivotArea dataOnly="0" labelOnly="1" outline="0" fieldPosition="0">
        <references count="2">
          <reference field="1" count="1" selected="0">
            <x v="2"/>
          </reference>
          <reference field="2" count="1">
            <x v="0"/>
          </reference>
        </references>
      </pivotArea>
    </format>
    <format dxfId="195">
      <pivotArea dataOnly="0" labelOnly="1" outline="0" fieldPosition="0">
        <references count="2">
          <reference field="1" count="1" selected="0">
            <x v="15"/>
          </reference>
          <reference field="2" count="1">
            <x v="1"/>
          </reference>
        </references>
      </pivotArea>
    </format>
    <format dxfId="194">
      <pivotArea dataOnly="0" labelOnly="1" outline="0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  <format dxfId="193">
      <pivotArea dataOnly="0" labelOnly="1" outline="0" fieldPosition="0">
        <references count="2">
          <reference field="1" count="1" selected="0">
            <x v="1"/>
          </reference>
          <reference field="2" count="1">
            <x v="0"/>
          </reference>
        </references>
      </pivotArea>
    </format>
    <format dxfId="192">
      <pivotArea dataOnly="0" labelOnly="1" outline="0" fieldPosition="0">
        <references count="2">
          <reference field="1" count="1" selected="0">
            <x v="7"/>
          </reference>
          <reference field="2" count="1">
            <x v="1"/>
          </reference>
        </references>
      </pivotArea>
    </format>
    <format dxfId="191">
      <pivotArea dataOnly="0" labelOnly="1" outline="0" fieldPosition="0">
        <references count="2">
          <reference field="1" count="1" selected="0">
            <x v="8"/>
          </reference>
          <reference field="2" count="1">
            <x v="1"/>
          </reference>
        </references>
      </pivotArea>
    </format>
    <format dxfId="190">
      <pivotArea dataOnly="0" labelOnly="1" outline="0" fieldPosition="0">
        <references count="2">
          <reference field="1" count="1" selected="0">
            <x v="18"/>
          </reference>
          <reference field="2" count="1">
            <x v="0"/>
          </reference>
        </references>
      </pivotArea>
    </format>
    <format dxfId="189">
      <pivotArea dataOnly="0" labelOnly="1" outline="0" fieldPosition="0">
        <references count="2">
          <reference field="1" count="1" selected="0">
            <x v="19"/>
          </reference>
          <reference field="2" count="1">
            <x v="0"/>
          </reference>
        </references>
      </pivotArea>
    </format>
    <format dxfId="188">
      <pivotArea dataOnly="0" labelOnly="1" grandRow="1" outline="0" fieldPosition="0"/>
    </format>
    <format dxfId="187">
      <pivotArea outline="0" fieldPosition="0">
        <references count="1">
          <reference field="4294967294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86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85">
      <pivotArea field="2" type="button" dataOnly="0" labelOnly="1" outline="0" axis="axisRow" fieldPosition="1"/>
    </format>
    <format dxfId="184">
      <pivotArea dataOnly="0" labelOnly="1" grandRow="1" outline="0" fieldPosition="0"/>
    </format>
    <format dxfId="183">
      <pivotArea outline="0" fieldPosition="0">
        <references count="3">
          <reference field="4294967294" count="7" selected="0">
            <x v="0"/>
            <x v="1"/>
            <x v="2"/>
            <x v="3"/>
            <x v="4"/>
            <x v="5"/>
            <x v="6"/>
          </reference>
          <reference field="1" count="0" selected="0"/>
          <reference field="2" count="0" selected="0"/>
        </references>
      </pivotArea>
    </format>
    <format dxfId="182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81">
      <pivotArea dataOnly="0" labelOnly="1" outline="0" fieldPosition="0">
        <references count="2">
          <reference field="1" count="1" selected="0">
            <x v="2"/>
          </reference>
          <reference field="2" count="1">
            <x v="0"/>
          </reference>
        </references>
      </pivotArea>
    </format>
    <format dxfId="180">
      <pivotArea dataOnly="0" labelOnly="1" outline="0" fieldPosition="0">
        <references count="2">
          <reference field="1" count="1" selected="0">
            <x v="4"/>
          </reference>
          <reference field="2" count="1">
            <x v="2"/>
          </reference>
        </references>
      </pivotArea>
    </format>
    <format dxfId="179">
      <pivotArea dataOnly="0" labelOnly="1" outline="0" fieldPosition="0">
        <references count="2">
          <reference field="1" count="1" selected="0">
            <x v="5"/>
          </reference>
          <reference field="2" count="1">
            <x v="2"/>
          </reference>
        </references>
      </pivotArea>
    </format>
    <format dxfId="178">
      <pivotArea dataOnly="0" labelOnly="1" outline="0" fieldPosition="0">
        <references count="2">
          <reference field="1" count="1" selected="0">
            <x v="10"/>
          </reference>
          <reference field="2" count="1">
            <x v="2"/>
          </reference>
        </references>
      </pivotArea>
    </format>
    <format dxfId="177">
      <pivotArea dataOnly="0" labelOnly="1" outline="0" fieldPosition="0">
        <references count="2">
          <reference field="1" count="1" selected="0">
            <x v="11"/>
          </reference>
          <reference field="2" count="1">
            <x v="2"/>
          </reference>
        </references>
      </pivotArea>
    </format>
    <format dxfId="176">
      <pivotArea dataOnly="0" labelOnly="1" outline="0" fieldPosition="0">
        <references count="2">
          <reference field="1" count="1" selected="0">
            <x v="12"/>
          </reference>
          <reference field="2" count="1">
            <x v="2"/>
          </reference>
        </references>
      </pivotArea>
    </format>
    <format dxfId="175">
      <pivotArea dataOnly="0" labelOnly="1" outline="0" fieldPosition="0">
        <references count="2">
          <reference field="1" count="1" selected="0">
            <x v="13"/>
          </reference>
          <reference field="2" count="1">
            <x v="2"/>
          </reference>
        </references>
      </pivotArea>
    </format>
    <format dxfId="174">
      <pivotArea dataOnly="0" labelOnly="1" outline="0" fieldPosition="0">
        <references count="2">
          <reference field="1" count="1" selected="0">
            <x v="15"/>
          </reference>
          <reference field="2" count="1">
            <x v="1"/>
          </reference>
        </references>
      </pivotArea>
    </format>
    <format dxfId="173">
      <pivotArea dataOnly="0" labelOnly="1" outline="0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  <format dxfId="172">
      <pivotArea dataOnly="0" labelOnly="1" outline="0" fieldPosition="0">
        <references count="2">
          <reference field="1" count="1" selected="0">
            <x v="1"/>
          </reference>
          <reference field="2" count="1">
            <x v="0"/>
          </reference>
        </references>
      </pivotArea>
    </format>
    <format dxfId="171">
      <pivotArea dataOnly="0" labelOnly="1" outline="0" fieldPosition="0">
        <references count="2">
          <reference field="1" count="1" selected="0">
            <x v="3"/>
          </reference>
          <reference field="2" count="1">
            <x v="2"/>
          </reference>
        </references>
      </pivotArea>
    </format>
    <format dxfId="170">
      <pivotArea dataOnly="0" labelOnly="1" outline="0" fieldPosition="0">
        <references count="2">
          <reference field="1" count="1" selected="0">
            <x v="6"/>
          </reference>
          <reference field="2" count="1">
            <x v="2"/>
          </reference>
        </references>
      </pivotArea>
    </format>
    <format dxfId="169">
      <pivotArea dataOnly="0" labelOnly="1" outline="0" fieldPosition="0">
        <references count="2">
          <reference field="1" count="1" selected="0">
            <x v="7"/>
          </reference>
          <reference field="2" count="1">
            <x v="1"/>
          </reference>
        </references>
      </pivotArea>
    </format>
    <format dxfId="168">
      <pivotArea dataOnly="0" labelOnly="1" outline="0" fieldPosition="0">
        <references count="2">
          <reference field="1" count="1" selected="0">
            <x v="8"/>
          </reference>
          <reference field="2" count="1">
            <x v="1"/>
          </reference>
        </references>
      </pivotArea>
    </format>
    <format dxfId="167">
      <pivotArea dataOnly="0" labelOnly="1" outline="0" fieldPosition="0">
        <references count="2">
          <reference field="1" count="1" selected="0">
            <x v="9"/>
          </reference>
          <reference field="2" count="1">
            <x v="2"/>
          </reference>
        </references>
      </pivotArea>
    </format>
    <format dxfId="166">
      <pivotArea dataOnly="0" labelOnly="1" outline="0" fieldPosition="0">
        <references count="2">
          <reference field="1" count="1" selected="0">
            <x v="14"/>
          </reference>
          <reference field="2" count="1">
            <x v="2"/>
          </reference>
        </references>
      </pivotArea>
    </format>
    <format dxfId="165">
      <pivotArea dataOnly="0" labelOnly="1" outline="0" fieldPosition="0">
        <references count="2">
          <reference field="1" count="1" selected="0">
            <x v="16"/>
          </reference>
          <reference field="2" count="1">
            <x v="2"/>
          </reference>
        </references>
      </pivotArea>
    </format>
    <format dxfId="164">
      <pivotArea dataOnly="0" labelOnly="1" outline="0" fieldPosition="0">
        <references count="2">
          <reference field="1" count="1" selected="0">
            <x v="17"/>
          </reference>
          <reference field="2" count="1">
            <x v="2"/>
          </reference>
        </references>
      </pivotArea>
    </format>
    <format dxfId="163">
      <pivotArea dataOnly="0" labelOnly="1" outline="0" fieldPosition="0">
        <references count="2">
          <reference field="1" count="1" selected="0">
            <x v="18"/>
          </reference>
          <reference field="2" count="1">
            <x v="0"/>
          </reference>
        </references>
      </pivotArea>
    </format>
    <format dxfId="162">
      <pivotArea dataOnly="0" labelOnly="1" outline="0" fieldPosition="0">
        <references count="2">
          <reference field="1" count="1" selected="0">
            <x v="19"/>
          </reference>
          <reference field="2" count="1">
            <x v="0"/>
          </reference>
        </references>
      </pivotArea>
    </format>
    <format dxfId="161">
      <pivotArea outline="0" collapsedLevelsAreSubtotals="1" fieldPosition="0"/>
    </format>
    <format dxfId="160">
      <pivotArea dataOnly="0" labelOnly="1" outline="0" fieldPosition="0">
        <references count="1">
          <reference field="1" count="0"/>
        </references>
      </pivotArea>
    </format>
    <format dxfId="159">
      <pivotArea dataOnly="0" labelOnly="1" grandRow="1" outline="0" fieldPosition="0"/>
    </format>
    <format dxfId="158">
      <pivotArea dataOnly="0" labelOnly="1" outline="0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  <format dxfId="157">
      <pivotArea dataOnly="0" labelOnly="1" outline="0" fieldPosition="0">
        <references count="2">
          <reference field="1" count="1" selected="0">
            <x v="1"/>
          </reference>
          <reference field="2" count="1">
            <x v="0"/>
          </reference>
        </references>
      </pivotArea>
    </format>
    <format dxfId="156">
      <pivotArea dataOnly="0" labelOnly="1" outline="0" fieldPosition="0">
        <references count="2">
          <reference field="1" count="1" selected="0">
            <x v="2"/>
          </reference>
          <reference field="2" count="1">
            <x v="0"/>
          </reference>
        </references>
      </pivotArea>
    </format>
    <format dxfId="155">
      <pivotArea dataOnly="0" labelOnly="1" outline="0" fieldPosition="0">
        <references count="2">
          <reference field="1" count="1" selected="0">
            <x v="3"/>
          </reference>
          <reference field="2" count="1">
            <x v="2"/>
          </reference>
        </references>
      </pivotArea>
    </format>
    <format dxfId="154">
      <pivotArea dataOnly="0" labelOnly="1" outline="0" fieldPosition="0">
        <references count="2">
          <reference field="1" count="1" selected="0">
            <x v="4"/>
          </reference>
          <reference field="2" count="1">
            <x v="2"/>
          </reference>
        </references>
      </pivotArea>
    </format>
    <format dxfId="153">
      <pivotArea dataOnly="0" labelOnly="1" outline="0" fieldPosition="0">
        <references count="2">
          <reference field="1" count="1" selected="0">
            <x v="5"/>
          </reference>
          <reference field="2" count="1">
            <x v="2"/>
          </reference>
        </references>
      </pivotArea>
    </format>
    <format dxfId="152">
      <pivotArea dataOnly="0" labelOnly="1" outline="0" fieldPosition="0">
        <references count="2">
          <reference field="1" count="1" selected="0">
            <x v="6"/>
          </reference>
          <reference field="2" count="1">
            <x v="2"/>
          </reference>
        </references>
      </pivotArea>
    </format>
    <format dxfId="151">
      <pivotArea dataOnly="0" labelOnly="1" outline="0" fieldPosition="0">
        <references count="2">
          <reference field="1" count="1" selected="0">
            <x v="7"/>
          </reference>
          <reference field="2" count="1">
            <x v="1"/>
          </reference>
        </references>
      </pivotArea>
    </format>
    <format dxfId="150">
      <pivotArea dataOnly="0" labelOnly="1" outline="0" fieldPosition="0">
        <references count="2">
          <reference field="1" count="1" selected="0">
            <x v="8"/>
          </reference>
          <reference field="2" count="1">
            <x v="1"/>
          </reference>
        </references>
      </pivotArea>
    </format>
    <format dxfId="149">
      <pivotArea dataOnly="0" labelOnly="1" outline="0" fieldPosition="0">
        <references count="2">
          <reference field="1" count="1" selected="0">
            <x v="9"/>
          </reference>
          <reference field="2" count="1">
            <x v="2"/>
          </reference>
        </references>
      </pivotArea>
    </format>
    <format dxfId="148">
      <pivotArea dataOnly="0" labelOnly="1" outline="0" fieldPosition="0">
        <references count="2">
          <reference field="1" count="1" selected="0">
            <x v="10"/>
          </reference>
          <reference field="2" count="1">
            <x v="2"/>
          </reference>
        </references>
      </pivotArea>
    </format>
    <format dxfId="147">
      <pivotArea dataOnly="0" labelOnly="1" outline="0" fieldPosition="0">
        <references count="2">
          <reference field="1" count="1" selected="0">
            <x v="11"/>
          </reference>
          <reference field="2" count="1">
            <x v="2"/>
          </reference>
        </references>
      </pivotArea>
    </format>
    <format dxfId="146">
      <pivotArea dataOnly="0" labelOnly="1" outline="0" fieldPosition="0">
        <references count="2">
          <reference field="1" count="1" selected="0">
            <x v="12"/>
          </reference>
          <reference field="2" count="1">
            <x v="2"/>
          </reference>
        </references>
      </pivotArea>
    </format>
    <format dxfId="145">
      <pivotArea dataOnly="0" labelOnly="1" outline="0" fieldPosition="0">
        <references count="2">
          <reference field="1" count="1" selected="0">
            <x v="13"/>
          </reference>
          <reference field="2" count="1">
            <x v="2"/>
          </reference>
        </references>
      </pivotArea>
    </format>
    <format dxfId="144">
      <pivotArea dataOnly="0" labelOnly="1" outline="0" fieldPosition="0">
        <references count="2">
          <reference field="1" count="1" selected="0">
            <x v="14"/>
          </reference>
          <reference field="2" count="1">
            <x v="2"/>
          </reference>
        </references>
      </pivotArea>
    </format>
    <format dxfId="143">
      <pivotArea dataOnly="0" labelOnly="1" outline="0" fieldPosition="0">
        <references count="2">
          <reference field="1" count="1" selected="0">
            <x v="15"/>
          </reference>
          <reference field="2" count="1">
            <x v="1"/>
          </reference>
        </references>
      </pivotArea>
    </format>
    <format dxfId="142">
      <pivotArea dataOnly="0" labelOnly="1" outline="0" fieldPosition="0">
        <references count="2">
          <reference field="1" count="1" selected="0">
            <x v="16"/>
          </reference>
          <reference field="2" count="1">
            <x v="2"/>
          </reference>
        </references>
      </pivotArea>
    </format>
    <format dxfId="141">
      <pivotArea dataOnly="0" labelOnly="1" outline="0" fieldPosition="0">
        <references count="2">
          <reference field="1" count="1" selected="0">
            <x v="17"/>
          </reference>
          <reference field="2" count="1">
            <x v="2"/>
          </reference>
        </references>
      </pivotArea>
    </format>
    <format dxfId="140">
      <pivotArea dataOnly="0" labelOnly="1" outline="0" fieldPosition="0">
        <references count="2">
          <reference field="1" count="1" selected="0">
            <x v="18"/>
          </reference>
          <reference field="2" count="1">
            <x v="0"/>
          </reference>
        </references>
      </pivotArea>
    </format>
    <format dxfId="139">
      <pivotArea dataOnly="0" labelOnly="1" outline="0" fieldPosition="0">
        <references count="2">
          <reference field="1" count="1" selected="0">
            <x v="19"/>
          </reference>
          <reference field="2" count="1">
            <x v="0"/>
          </reference>
        </references>
      </pivotArea>
    </format>
    <format dxfId="138">
      <pivotArea dataOnly="0" labelOnly="1" outline="0" fieldPosition="0">
        <references count="2">
          <reference field="1" count="1" selected="0">
            <x v="21"/>
          </reference>
          <reference field="2" count="1">
            <x v="2"/>
          </reference>
        </references>
      </pivotArea>
    </format>
    <format dxfId="137">
      <pivotArea dataOnly="0" labelOnly="1" outline="0" fieldPosition="0">
        <references count="2">
          <reference field="1" count="1" selected="0">
            <x v="22"/>
          </reference>
          <reference field="2" count="1">
            <x v="3"/>
          </reference>
        </references>
      </pivotArea>
    </format>
  </formats>
  <pivotTableStyleInfo name="PivotStyleLight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Completo" xr10:uid="{A2D66BB1-E560-45F7-9FD9-BFAB997B9DA1}" sourceName="Nombre Completo">
  <pivotTables>
    <pivotTable tabId="7" name="Planilla Oficial"/>
  </pivotTables>
  <data>
    <tabular pivotCacheId="1840089531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22" s="1"/>
        <i x="20" s="1"/>
        <i x="19" s="1"/>
        <i x="21" s="1"/>
        <i x="2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Completo" xr10:uid="{4459097F-4A3E-45A5-A7F3-4029B1144663}" cache="SegmentaciónDeDatos_Nombre_Completo" caption="Nombre Completo" style="SlicerStyleLight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251BDF-F5B8-4A13-9225-2454A2D8FA7E}" name="Números" displayName="Números" ref="B7:B31" totalsRowShown="0" headerRowDxfId="136" dataDxfId="135" tableBorderDxfId="134">
  <autoFilter ref="B7:B31" xr:uid="{0F8F87E0-1249-484D-82AA-35430F7ED0CE}"/>
  <tableColumns count="1">
    <tableColumn id="1" xr3:uid="{E8E70DCC-182F-4F7A-98E3-76DEC3A81C32}" name="No." dataDxfId="133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66A807-4D1D-445E-B72A-4C1A24E8B316}" name="Horarios" displayName="Horarios" ref="B8:AR32" headerRowCount="0" totalsRowCount="1" headerRowDxfId="132" dataDxfId="131" totalsRowDxfId="130">
  <tableColumns count="43">
    <tableColumn id="1" xr3:uid="{E590C930-814E-4B4D-AD6B-ACAA5CC13FDD}" name="No." totalsRowLabel="Total" headerRowDxfId="129" dataDxfId="128" totalsRowDxfId="127"/>
    <tableColumn id="2" xr3:uid="{89E26F0D-9B07-4ADD-910D-CB7365AA353B}" name="Nombre Completo" headerRowDxfId="126" dataDxfId="125" totalsRowDxfId="124"/>
    <tableColumn id="43" xr3:uid="{3B990F0E-DE1F-4B53-8A53-B3CCC849C3D3}" name="Departamento" headerRowDxfId="123" dataDxfId="122" totalsRowDxfId="121">
      <calculatedColumnFormula>VLOOKUP(Horarios[[#This Row],[Nombre Completo]],Data!B:D,2,FALSE)</calculatedColumnFormula>
    </tableColumn>
    <tableColumn id="3" xr3:uid="{44177BC4-60D1-4E24-928F-B2E042556FDF}" name="Hora Entrada" headerRowDxfId="120" dataDxfId="119" totalsRowDxfId="118"/>
    <tableColumn id="4" xr3:uid="{F36AF6FF-A29F-42EB-965A-451AAC6B7BA9}" name="Salida Almuerzo" headerRowDxfId="117" dataDxfId="116" totalsRowDxfId="115"/>
    <tableColumn id="5" xr3:uid="{C4520549-BBFA-4A16-80C6-045C0BF2A9E0}" name="Entrada Almuerzo" headerRowDxfId="114" dataDxfId="113" totalsRowDxfId="112"/>
    <tableColumn id="6" xr3:uid="{179F1D23-77E5-4D4F-93C3-50D9EFC3537E}" name="Hora Salida" headerRowDxfId="111" dataDxfId="110" totalsRowDxfId="109"/>
    <tableColumn id="7" xr3:uid="{1EB77CD6-78B7-41F1-B3DF-3D7D8177FAEC}" name="Día 1" totalsRowFunction="sum" headerRowDxfId="108" dataDxfId="107" totalsRowDxfId="106">
      <calculatedColumnFormula>IF(AND(Horarios[[#This Row],[Hora Entrada]]&gt;0,Horarios[[#This Row],[Hora Salida]]&gt;0),((Horarios[[#This Row],[Hora Salida]]-Horarios[[#This Row],[Hora Entrada]])-(Horarios[[#This Row],[Entrada Almuerzo]]-Horarios[[#This Row],[Salida Almuerzo]]))*24,"")</calculatedColumnFormula>
    </tableColumn>
    <tableColumn id="8" xr3:uid="{D847454A-C98F-49EF-B7BA-0B02A6209358}" name="Hora Entrada " headerRowDxfId="105" dataDxfId="104" totalsRowDxfId="103"/>
    <tableColumn id="9" xr3:uid="{033CE31B-89C9-4DFC-BB66-F270DB856BD3}" name="Salida Almuerzo " headerRowDxfId="102" dataDxfId="101" totalsRowDxfId="100"/>
    <tableColumn id="10" xr3:uid="{26D7AC73-C93C-4169-8EC4-9EA3F00131BF}" name="Entrada Almuerzo " headerRowDxfId="99" dataDxfId="98" totalsRowDxfId="97"/>
    <tableColumn id="11" xr3:uid="{F0D53790-16F8-4D13-ADB9-5E26D510AC01}" name="Hora Salida " headerRowDxfId="96" dataDxfId="95" totalsRowDxfId="94"/>
    <tableColumn id="12" xr3:uid="{FA52A770-2392-4C0F-A23E-1F7A6C5DE339}" name="Día 2" totalsRowFunction="sum" headerRowDxfId="93" dataDxfId="92" totalsRowDxfId="91">
      <calculatedColumnFormula>IF(AND(Horarios[[#This Row],[Hora Entrada ]]&gt;0,Horarios[[#This Row],[Hora Salida ]]&gt;0),((Horarios[[#This Row],[Hora Salida ]]-Horarios[[#This Row],[Hora Entrada ]])-(Horarios[[#This Row],[Entrada Almuerzo ]]-Horarios[[#This Row],[Salida Almuerzo ]]))*24,"")</calculatedColumnFormula>
    </tableColumn>
    <tableColumn id="13" xr3:uid="{B9AA2221-2CC5-470D-8C91-B58441DE00BD}" name="Hora Entrada  " headerRowDxfId="90" dataDxfId="89" totalsRowDxfId="88"/>
    <tableColumn id="14" xr3:uid="{FFBC0745-2AD2-4933-9192-F163E70629BF}" name="Salida Almuerzo  " headerRowDxfId="87" dataDxfId="86" totalsRowDxfId="85"/>
    <tableColumn id="15" xr3:uid="{36E66A24-6886-4611-8CD5-71D41EB7CB89}" name="Entrada Almuerzo  " headerRowDxfId="84" dataDxfId="83" totalsRowDxfId="82"/>
    <tableColumn id="16" xr3:uid="{FBA2B186-EAA5-4DC8-ACA8-D34F5511970D}" name="Hora Salida  " headerRowDxfId="81" dataDxfId="80" totalsRowDxfId="79"/>
    <tableColumn id="17" xr3:uid="{2551A759-2672-4E0B-9995-82717A6F53F1}" name="Día 3" totalsRowFunction="sum" headerRowDxfId="78" dataDxfId="77" totalsRowDxfId="76">
      <calculatedColumnFormula>IF(AND(Horarios[[#This Row],[Hora Entrada  ]]&gt;0,Horarios[[#This Row],[Hora Salida  ]]&gt;0),((Horarios[[#This Row],[Hora Salida  ]]-Horarios[[#This Row],[Hora Entrada  ]])-(Horarios[[#This Row],[Entrada Almuerzo  ]]-Horarios[[#This Row],[Salida Almuerzo  ]]))*24,"")</calculatedColumnFormula>
    </tableColumn>
    <tableColumn id="18" xr3:uid="{72228DB3-DB22-4B75-B69D-129B5CF394ED}" name="Hora Entrada   " headerRowDxfId="75" dataDxfId="74" totalsRowDxfId="73"/>
    <tableColumn id="19" xr3:uid="{57B1EBD0-05A7-4A38-89A4-9603F089E929}" name="Salida Almuerzo   " headerRowDxfId="72" dataDxfId="71" totalsRowDxfId="70"/>
    <tableColumn id="20" xr3:uid="{E4822C3D-AB07-487F-AE32-626756C2451A}" name="Entrada Almuerzo   " headerRowDxfId="69" dataDxfId="68" totalsRowDxfId="67"/>
    <tableColumn id="21" xr3:uid="{B2B1BF90-7C3C-478B-ADAD-8F1282690B94}" name="Hora Salida   " headerRowDxfId="66" dataDxfId="65" totalsRowDxfId="64"/>
    <tableColumn id="22" xr3:uid="{24AD725E-D738-4BC1-8C18-917151DE9B9F}" name="Día 4" totalsRowFunction="sum" headerRowDxfId="63" dataDxfId="62" totalsRowDxfId="61">
      <calculatedColumnFormula>IF(AND(Horarios[[#This Row],[Hora Entrada   ]]&gt;0,Horarios[[#This Row],[Hora Salida   ]]&gt;0),((Horarios[[#This Row],[Hora Salida   ]]-Horarios[[#This Row],[Hora Entrada   ]])-(Horarios[[#This Row],[Entrada Almuerzo   ]]-Horarios[[#This Row],[Salida Almuerzo   ]]))*24,"")</calculatedColumnFormula>
    </tableColumn>
    <tableColumn id="23" xr3:uid="{5E55F576-5DD0-4B7F-BEAC-3DE3E90AE099}" name="Hora Entrada    " headerRowDxfId="60" dataDxfId="59" totalsRowDxfId="58"/>
    <tableColumn id="24" xr3:uid="{A053C198-C18A-422F-9C6E-A75BC7251BCC}" name="Salida Almuerzo    " headerRowDxfId="57" dataDxfId="56" totalsRowDxfId="55"/>
    <tableColumn id="25" xr3:uid="{509B3893-B525-4379-981E-0873F9762C2E}" name="Entrada Almuerzo    " headerRowDxfId="54" dataDxfId="53" totalsRowDxfId="52"/>
    <tableColumn id="26" xr3:uid="{68167A61-2D98-4B05-A5F9-C0F91DF8099A}" name="Hora Salida    " headerRowDxfId="51" dataDxfId="50" totalsRowDxfId="49"/>
    <tableColumn id="27" xr3:uid="{83F54E4C-94AB-4997-9249-68D0C8537FC7}" name="Día 5" totalsRowFunction="sum" headerRowDxfId="48" dataDxfId="47" totalsRowDxfId="46">
      <calculatedColumnFormula>IF(AND(Horarios[[#This Row],[Hora Entrada    ]]&gt;0,Horarios[[#This Row],[Hora Salida    ]]&gt;0),((Horarios[[#This Row],[Hora Salida    ]]-Horarios[[#This Row],[Hora Entrada    ]])-(Horarios[[#This Row],[Entrada Almuerzo    ]]-Horarios[[#This Row],[Salida Almuerzo    ]]))*24,"")</calculatedColumnFormula>
    </tableColumn>
    <tableColumn id="28" xr3:uid="{612AE525-BCE1-4020-8151-1F029CCDA5D1}" name="Hora Entrada     " headerRowDxfId="45" dataDxfId="44" totalsRowDxfId="43"/>
    <tableColumn id="29" xr3:uid="{0C3CAB7E-4684-4CF3-98AB-220F74BF158A}" name="Salida Almuerzo     " headerRowDxfId="42" dataDxfId="41" totalsRowDxfId="40"/>
    <tableColumn id="30" xr3:uid="{2FEA996E-E109-4C45-BD05-D8F7AF9D6F32}" name="Entrada Almuerzo     " headerRowDxfId="39" dataDxfId="38" totalsRowDxfId="37"/>
    <tableColumn id="31" xr3:uid="{DEF0BB9F-4A36-4132-B093-0691ACFBB719}" name="Hora Salida     " headerRowDxfId="36" dataDxfId="35" totalsRowDxfId="34"/>
    <tableColumn id="32" xr3:uid="{7C47A512-532F-45E8-BE86-55339566830F}" name="Día 6" totalsRowFunction="sum" headerRowDxfId="33" dataDxfId="32" totalsRowDxfId="31">
      <calculatedColumnFormula>IF(AND(Horarios[[#This Row],[Hora Entrada     ]]&gt;0,Horarios[[#This Row],[Hora Salida     ]]&gt;0),((Horarios[[#This Row],[Hora Salida     ]]-Horarios[[#This Row],[Hora Entrada     ]])-(Horarios[[#This Row],[Entrada Almuerzo     ]]-Horarios[[#This Row],[Salida Almuerzo     ]]))*24,"")</calculatedColumnFormula>
    </tableColumn>
    <tableColumn id="33" xr3:uid="{49F83B3B-0366-4D88-82CE-CDCD9C3868F9}" name="Hora Entrada      " headerRowDxfId="30" dataDxfId="29" totalsRowDxfId="28"/>
    <tableColumn id="34" xr3:uid="{557CFE07-EC3C-42A1-85DE-D6F10F8365FE}" name="Salida Almuerzo      " headerRowDxfId="27" dataDxfId="26" totalsRowDxfId="25"/>
    <tableColumn id="35" xr3:uid="{A0EE6326-7E42-4699-B8FA-72789F084CFB}" name="Entrada Almuerzo      " headerRowDxfId="24" dataDxfId="23" totalsRowDxfId="22"/>
    <tableColumn id="36" xr3:uid="{254D362F-AF82-4EDC-BEC3-BA5D885B5D60}" name="Hora Salida      " headerRowDxfId="21" dataDxfId="20" totalsRowDxfId="19"/>
    <tableColumn id="37" xr3:uid="{3D147A96-F6DD-44F9-8AD6-EB4EA207623B}" name="Día 7" totalsRowFunction="sum" headerRowDxfId="18" dataDxfId="17" totalsRowDxfId="16">
      <calculatedColumnFormula>IF(AND(Horarios[[#This Row],[Hora Entrada      ]]&gt;0,Horarios[[#This Row],[Hora Salida      ]]&gt;0),((Horarios[[#This Row],[Hora Salida      ]]-Horarios[[#This Row],[Hora Entrada      ]])-(Horarios[[#This Row],[Entrada Almuerzo      ]]-Horarios[[#This Row],[Salida Almuerzo      ]]))*24,"")</calculatedColumnFormula>
    </tableColumn>
    <tableColumn id="38" xr3:uid="{51EB6CD4-B9C2-420F-A57E-607B80022ACE}" name="Hora Entrada       " headerRowDxfId="15" dataDxfId="14" totalsRowDxfId="13"/>
    <tableColumn id="39" xr3:uid="{18110215-DC0E-4ABD-9547-97BA46B56529}" name="Salida Almuerzo      2" headerRowDxfId="12" dataDxfId="11" totalsRowDxfId="10"/>
    <tableColumn id="40" xr3:uid="{173ED9B4-F26A-4E10-A168-D8FAC6F3F406}" name="Entrada Almuerzo       " headerRowDxfId="9" dataDxfId="8" totalsRowDxfId="7"/>
    <tableColumn id="41" xr3:uid="{D3FB319C-96B1-4155-ABD7-89513384235E}" name="Hora Salida       " headerRowDxfId="6" dataDxfId="5" totalsRowDxfId="4"/>
    <tableColumn id="42" xr3:uid="{1F150179-F9C7-4D61-8C53-69D00648D103}" name="Día 8" totalsRowFunction="sum" headerRowDxfId="3" dataDxfId="2" totalsRowDxfId="1">
      <calculatedColumnFormula>IF(AND(Horarios[[#This Row],[Hora Entrada       ]]&gt;0,Horarios[[#This Row],[Hora Salida       ]]&gt;0),((Horarios[[#This Row],[Hora Salida       ]]-Horarios[[#This Row],[Hora Entrada       ]])-(Horarios[[#This Row],[Entrada Almuerzo       ]]-Horarios[[#This Row],[Salida Almuerzo      2]]))*24,"")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C80E18-BFDF-437E-B6E2-FE2958790480}" name="DATA" displayName="DATA" ref="B2:D45" totalsRowShown="0" headerRowDxfId="0">
  <autoFilter ref="B2:D45" xr:uid="{06AAD712-8511-437E-A8FC-3D37B6E98511}"/>
  <sortState xmlns:xlrd2="http://schemas.microsoft.com/office/spreadsheetml/2017/richdata2" ref="B3:D45">
    <sortCondition ref="B3"/>
  </sortState>
  <tableColumns count="3">
    <tableColumn id="1" xr3:uid="{0816A797-E96C-4D8E-8605-61943AEF5688}" name="COLABORADOR"/>
    <tableColumn id="2" xr3:uid="{2B8EA3C3-8A07-4AB1-A700-F8C624DD5924}" name="DEPARTAMENTO"/>
    <tableColumn id="3" xr3:uid="{B1A84525-53BD-4CD4-AE2F-BC4AAF8D24C9}" name="COSTO HH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7"/>
  <sheetViews>
    <sheetView showGridLines="0" zoomScaleNormal="100" workbookViewId="0">
      <selection activeCell="AN16" sqref="AN16:AQ16"/>
    </sheetView>
  </sheetViews>
  <sheetFormatPr baseColWidth="10" defaultColWidth="2.7109375" defaultRowHeight="15" x14ac:dyDescent="0.25"/>
  <cols>
    <col min="2" max="3" width="1.85546875" customWidth="1"/>
    <col min="4" max="13" width="2.28515625" customWidth="1"/>
    <col min="14" max="14" width="0.140625" customWidth="1"/>
    <col min="15" max="15" width="0.85546875" customWidth="1"/>
    <col min="16" max="16" width="2" customWidth="1"/>
    <col min="17" max="17" width="1.5703125" customWidth="1"/>
    <col min="18" max="18" width="2.7109375" customWidth="1"/>
    <col min="19" max="19" width="2.42578125" customWidth="1"/>
    <col min="20" max="22" width="2.7109375" customWidth="1"/>
    <col min="23" max="23" width="1.28515625" customWidth="1"/>
    <col min="24" max="26" width="2.7109375" customWidth="1"/>
    <col min="27" max="27" width="1" customWidth="1"/>
    <col min="28" max="30" width="2.7109375" customWidth="1"/>
    <col min="31" max="31" width="1.42578125" customWidth="1"/>
    <col min="32" max="32" width="0.85546875" hidden="1" customWidth="1"/>
    <col min="33" max="34" width="1.140625" hidden="1" customWidth="1"/>
    <col min="35" max="35" width="0.140625" hidden="1" customWidth="1"/>
    <col min="36" max="38" width="1.42578125" customWidth="1"/>
    <col min="39" max="39" width="5.140625" customWidth="1"/>
    <col min="40" max="42" width="1.42578125" customWidth="1"/>
    <col min="43" max="43" width="5.140625" customWidth="1"/>
    <col min="44" max="46" width="1.42578125" customWidth="1"/>
    <col min="47" max="47" width="5.140625" customWidth="1"/>
    <col min="48" max="49" width="2.28515625" customWidth="1"/>
    <col min="50" max="53" width="3.28515625" customWidth="1"/>
    <col min="54" max="54" width="4.140625" customWidth="1"/>
    <col min="55" max="58" width="2.7109375" customWidth="1"/>
    <col min="59" max="61" width="3.7109375" customWidth="1"/>
    <col min="62" max="65" width="2.5703125" customWidth="1"/>
    <col min="66" max="69" width="2.28515625" customWidth="1"/>
    <col min="70" max="70" width="4" customWidth="1"/>
    <col min="76" max="76" width="31.140625" bestFit="1" customWidth="1"/>
  </cols>
  <sheetData>
    <row r="1" spans="1:70" ht="15.75" thickBot="1" x14ac:dyDescent="0.3"/>
    <row r="2" spans="1:70" ht="20.100000000000001" customHeight="1" x14ac:dyDescent="0.25">
      <c r="B2" s="158"/>
      <c r="C2" s="159"/>
      <c r="D2" s="159"/>
      <c r="E2" s="159"/>
      <c r="F2" s="159"/>
      <c r="G2" s="160"/>
      <c r="H2" s="171" t="s">
        <v>5</v>
      </c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  <c r="AX2" s="172"/>
      <c r="AY2" s="172"/>
      <c r="AZ2" s="172"/>
      <c r="BA2" s="172"/>
      <c r="BB2" s="172"/>
      <c r="BC2" s="172"/>
      <c r="BD2" s="172"/>
      <c r="BE2" s="172"/>
      <c r="BF2" s="172"/>
      <c r="BG2" s="172"/>
      <c r="BH2" s="172"/>
      <c r="BI2" s="172"/>
      <c r="BJ2" s="172"/>
      <c r="BK2" s="172"/>
      <c r="BL2" s="173"/>
      <c r="BM2" s="192" t="s">
        <v>3</v>
      </c>
      <c r="BN2" s="193"/>
      <c r="BO2" s="193"/>
      <c r="BP2" s="193"/>
      <c r="BQ2" s="193"/>
      <c r="BR2" s="194"/>
    </row>
    <row r="3" spans="1:70" ht="20.100000000000001" customHeight="1" x14ac:dyDescent="0.25">
      <c r="B3" s="161"/>
      <c r="C3" s="162"/>
      <c r="D3" s="162"/>
      <c r="E3" s="162"/>
      <c r="F3" s="162"/>
      <c r="G3" s="163"/>
      <c r="H3" s="174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  <c r="BJ3" s="175"/>
      <c r="BK3" s="175"/>
      <c r="BL3" s="176"/>
      <c r="BM3" s="199" t="s">
        <v>13</v>
      </c>
      <c r="BN3" s="200"/>
      <c r="BO3" s="200"/>
      <c r="BP3" s="200"/>
      <c r="BQ3" s="200"/>
      <c r="BR3" s="201"/>
    </row>
    <row r="4" spans="1:70" ht="20.100000000000001" customHeight="1" thickBot="1" x14ac:dyDescent="0.3">
      <c r="B4" s="164"/>
      <c r="C4" s="165"/>
      <c r="D4" s="165"/>
      <c r="E4" s="165"/>
      <c r="F4" s="165"/>
      <c r="G4" s="166"/>
      <c r="H4" s="177" t="s">
        <v>6</v>
      </c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U4" s="178"/>
      <c r="AV4" s="178"/>
      <c r="AW4" s="178"/>
      <c r="AX4" s="178"/>
      <c r="AY4" s="178"/>
      <c r="AZ4" s="178"/>
      <c r="BA4" s="178"/>
      <c r="BB4" s="178"/>
      <c r="BC4" s="178"/>
      <c r="BD4" s="178"/>
      <c r="BE4" s="178"/>
      <c r="BF4" s="178"/>
      <c r="BG4" s="178"/>
      <c r="BH4" s="178"/>
      <c r="BI4" s="178"/>
      <c r="BJ4" s="178"/>
      <c r="BK4" s="178"/>
      <c r="BL4" s="179"/>
      <c r="BM4" s="156" t="s">
        <v>18</v>
      </c>
      <c r="BN4" s="157"/>
      <c r="BO4" s="157"/>
      <c r="BP4" s="157"/>
      <c r="BQ4" s="195">
        <v>5</v>
      </c>
      <c r="BR4" s="196"/>
    </row>
    <row r="5" spans="1:70" ht="6" customHeight="1" thickBot="1" x14ac:dyDescent="0.3"/>
    <row r="6" spans="1:70" ht="15" customHeight="1" x14ac:dyDescent="0.25">
      <c r="B6" s="182" t="s">
        <v>0</v>
      </c>
      <c r="C6" s="183"/>
      <c r="D6" s="186" t="s">
        <v>1</v>
      </c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8"/>
      <c r="P6" s="197" t="s">
        <v>15</v>
      </c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4"/>
      <c r="AO6" s="14"/>
      <c r="AP6" s="14"/>
      <c r="AQ6" s="14"/>
      <c r="AR6" s="14"/>
      <c r="AS6" s="14"/>
      <c r="AT6" s="14"/>
      <c r="AU6" s="14"/>
      <c r="AV6" s="180" t="s">
        <v>2</v>
      </c>
      <c r="AW6" s="131"/>
      <c r="AX6" s="132"/>
      <c r="AY6" s="130" t="s">
        <v>11</v>
      </c>
      <c r="AZ6" s="131"/>
      <c r="BA6" s="131"/>
      <c r="BB6" s="132"/>
      <c r="BC6" s="130" t="s">
        <v>7</v>
      </c>
      <c r="BD6" s="131"/>
      <c r="BE6" s="131"/>
      <c r="BF6" s="132"/>
      <c r="BG6" s="130" t="s">
        <v>8</v>
      </c>
      <c r="BH6" s="131"/>
      <c r="BI6" s="132"/>
      <c r="BJ6" s="130" t="s">
        <v>4</v>
      </c>
      <c r="BK6" s="131"/>
      <c r="BL6" s="131"/>
      <c r="BM6" s="132"/>
      <c r="BN6" s="130" t="s">
        <v>19</v>
      </c>
      <c r="BO6" s="131"/>
      <c r="BP6" s="131"/>
      <c r="BQ6" s="131"/>
      <c r="BR6" s="202"/>
    </row>
    <row r="7" spans="1:70" s="2" customFormat="1" ht="15" customHeight="1" thickBot="1" x14ac:dyDescent="0.3">
      <c r="A7" s="16"/>
      <c r="B7" s="184"/>
      <c r="C7" s="185"/>
      <c r="D7" s="189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1"/>
      <c r="P7" s="167">
        <v>43862</v>
      </c>
      <c r="Q7" s="154"/>
      <c r="R7" s="154"/>
      <c r="S7" s="168"/>
      <c r="T7" s="153">
        <v>43863</v>
      </c>
      <c r="U7" s="169"/>
      <c r="V7" s="169"/>
      <c r="W7" s="170"/>
      <c r="X7" s="153">
        <v>43864</v>
      </c>
      <c r="Y7" s="154"/>
      <c r="Z7" s="154"/>
      <c r="AA7" s="168"/>
      <c r="AB7" s="153">
        <v>43865</v>
      </c>
      <c r="AC7" s="169"/>
      <c r="AD7" s="169"/>
      <c r="AE7" s="170"/>
      <c r="AF7" s="153"/>
      <c r="AG7" s="169"/>
      <c r="AH7" s="169"/>
      <c r="AI7" s="170"/>
      <c r="AJ7" s="153">
        <v>43866</v>
      </c>
      <c r="AK7" s="154"/>
      <c r="AL7" s="154"/>
      <c r="AM7" s="155"/>
      <c r="AN7" s="153">
        <v>43867</v>
      </c>
      <c r="AO7" s="154"/>
      <c r="AP7" s="154"/>
      <c r="AQ7" s="155"/>
      <c r="AR7" s="153">
        <v>43868</v>
      </c>
      <c r="AS7" s="154"/>
      <c r="AT7" s="154"/>
      <c r="AU7" s="155"/>
      <c r="AV7" s="181"/>
      <c r="AW7" s="134"/>
      <c r="AX7" s="135"/>
      <c r="AY7" s="133"/>
      <c r="AZ7" s="134"/>
      <c r="BA7" s="134"/>
      <c r="BB7" s="135"/>
      <c r="BC7" s="133"/>
      <c r="BD7" s="134"/>
      <c r="BE7" s="134"/>
      <c r="BF7" s="135"/>
      <c r="BG7" s="133"/>
      <c r="BH7" s="134"/>
      <c r="BI7" s="135"/>
      <c r="BJ7" s="133"/>
      <c r="BK7" s="134"/>
      <c r="BL7" s="134"/>
      <c r="BM7" s="135"/>
      <c r="BN7" s="133"/>
      <c r="BO7" s="134"/>
      <c r="BP7" s="134"/>
      <c r="BQ7" s="134"/>
      <c r="BR7" s="203"/>
    </row>
    <row r="8" spans="1:70" s="1" customFormat="1" ht="15" customHeight="1" x14ac:dyDescent="0.25">
      <c r="B8" s="136">
        <v>1</v>
      </c>
      <c r="C8" s="137"/>
      <c r="D8" s="144" t="s">
        <v>24</v>
      </c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6"/>
      <c r="P8" s="138">
        <v>3.5</v>
      </c>
      <c r="Q8" s="139"/>
      <c r="R8" s="139"/>
      <c r="S8" s="140"/>
      <c r="T8" s="204"/>
      <c r="U8" s="205"/>
      <c r="V8" s="205"/>
      <c r="W8" s="206"/>
      <c r="X8" s="138">
        <v>14</v>
      </c>
      <c r="Y8" s="138"/>
      <c r="Z8" s="138"/>
      <c r="AA8" s="138"/>
      <c r="AB8" s="207">
        <v>10</v>
      </c>
      <c r="AC8" s="208"/>
      <c r="AD8" s="208"/>
      <c r="AE8" s="209"/>
      <c r="AF8" s="207"/>
      <c r="AG8" s="208"/>
      <c r="AH8" s="208"/>
      <c r="AI8" s="209"/>
      <c r="AJ8" s="107">
        <v>12</v>
      </c>
      <c r="AK8" s="108"/>
      <c r="AL8" s="108"/>
      <c r="AM8" s="109"/>
      <c r="AN8" s="107">
        <v>12</v>
      </c>
      <c r="AO8" s="108"/>
      <c r="AP8" s="108"/>
      <c r="AQ8" s="109"/>
      <c r="AR8" s="107">
        <v>14</v>
      </c>
      <c r="AS8" s="108"/>
      <c r="AT8" s="108"/>
      <c r="AU8" s="109"/>
      <c r="AV8" s="150">
        <f t="shared" ref="AV8:AV14" si="0">SUM(P8:AU8)</f>
        <v>65.5</v>
      </c>
      <c r="AW8" s="151"/>
      <c r="AX8" s="152"/>
      <c r="AY8" s="141">
        <f>AV8*15</f>
        <v>982.5</v>
      </c>
      <c r="AZ8" s="142"/>
      <c r="BA8" s="142"/>
      <c r="BB8" s="143"/>
      <c r="BC8" s="141">
        <f t="shared" ref="BC8:BC15" si="1">AY8*0.05</f>
        <v>49.125</v>
      </c>
      <c r="BD8" s="142"/>
      <c r="BE8" s="142"/>
      <c r="BF8" s="143"/>
      <c r="BG8" s="141">
        <f t="shared" ref="BG8:BG15" si="2">AY8-BC8</f>
        <v>933.375</v>
      </c>
      <c r="BH8" s="142"/>
      <c r="BI8" s="143"/>
      <c r="BJ8" s="147"/>
      <c r="BK8" s="148"/>
      <c r="BL8" s="148"/>
      <c r="BM8" s="149"/>
      <c r="BN8" s="125"/>
      <c r="BO8" s="126"/>
      <c r="BP8" s="126"/>
      <c r="BQ8" s="126"/>
      <c r="BR8" s="127"/>
    </row>
    <row r="9" spans="1:70" s="1" customFormat="1" ht="15" customHeight="1" x14ac:dyDescent="0.25">
      <c r="B9" s="90">
        <v>2</v>
      </c>
      <c r="C9" s="92"/>
      <c r="D9" s="93" t="s">
        <v>22</v>
      </c>
      <c r="E9" s="94"/>
      <c r="F9" s="94"/>
      <c r="G9" s="94"/>
      <c r="H9" s="94"/>
      <c r="I9" s="94"/>
      <c r="J9" s="94"/>
      <c r="K9" s="94"/>
      <c r="L9" s="94"/>
      <c r="M9" s="94"/>
      <c r="N9" s="94"/>
      <c r="O9" s="95"/>
      <c r="P9" s="96">
        <v>8</v>
      </c>
      <c r="Q9" s="97"/>
      <c r="R9" s="97"/>
      <c r="S9" s="98"/>
      <c r="T9" s="99"/>
      <c r="U9" s="99"/>
      <c r="V9" s="99"/>
      <c r="W9" s="99"/>
      <c r="X9" s="96">
        <v>16.5</v>
      </c>
      <c r="Y9" s="97"/>
      <c r="Z9" s="97"/>
      <c r="AA9" s="98"/>
      <c r="AB9" s="99">
        <v>7.5</v>
      </c>
      <c r="AC9" s="99"/>
      <c r="AD9" s="99"/>
      <c r="AE9" s="99"/>
      <c r="AF9" s="99"/>
      <c r="AG9" s="99"/>
      <c r="AH9" s="99"/>
      <c r="AI9" s="99"/>
      <c r="AJ9" s="78">
        <v>13.5</v>
      </c>
      <c r="AK9" s="79"/>
      <c r="AL9" s="79"/>
      <c r="AM9" s="80"/>
      <c r="AN9" s="78">
        <v>16.5</v>
      </c>
      <c r="AO9" s="79"/>
      <c r="AP9" s="79"/>
      <c r="AQ9" s="80"/>
      <c r="AR9" s="78">
        <v>15.5</v>
      </c>
      <c r="AS9" s="79"/>
      <c r="AT9" s="79"/>
      <c r="AU9" s="80"/>
      <c r="AV9" s="81">
        <f t="shared" si="0"/>
        <v>77.5</v>
      </c>
      <c r="AW9" s="82"/>
      <c r="AX9" s="83"/>
      <c r="AY9" s="84">
        <f t="shared" ref="AY9:AY15" si="3">AV9*15</f>
        <v>1162.5</v>
      </c>
      <c r="AZ9" s="85"/>
      <c r="BA9" s="85"/>
      <c r="BB9" s="86"/>
      <c r="BC9" s="84">
        <f t="shared" si="1"/>
        <v>58.125</v>
      </c>
      <c r="BD9" s="85"/>
      <c r="BE9" s="85"/>
      <c r="BF9" s="86"/>
      <c r="BG9" s="84">
        <f t="shared" si="2"/>
        <v>1104.375</v>
      </c>
      <c r="BH9" s="85"/>
      <c r="BI9" s="86"/>
      <c r="BJ9" s="87"/>
      <c r="BK9" s="88"/>
      <c r="BL9" s="88"/>
      <c r="BM9" s="89"/>
      <c r="BN9" s="90"/>
      <c r="BO9" s="91"/>
      <c r="BP9" s="91"/>
      <c r="BQ9" s="91"/>
      <c r="BR9" s="92"/>
    </row>
    <row r="10" spans="1:70" s="1" customFormat="1" ht="15" customHeight="1" x14ac:dyDescent="0.25">
      <c r="B10" s="78">
        <v>3</v>
      </c>
      <c r="C10" s="80"/>
      <c r="D10" s="101" t="s">
        <v>20</v>
      </c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3"/>
      <c r="P10" s="104">
        <v>10</v>
      </c>
      <c r="Q10" s="105"/>
      <c r="R10" s="105"/>
      <c r="S10" s="106"/>
      <c r="T10" s="100"/>
      <c r="U10" s="100"/>
      <c r="V10" s="100"/>
      <c r="W10" s="100"/>
      <c r="X10" s="104">
        <v>16</v>
      </c>
      <c r="Y10" s="105"/>
      <c r="Z10" s="105"/>
      <c r="AA10" s="106"/>
      <c r="AB10" s="100">
        <v>8.5</v>
      </c>
      <c r="AC10" s="100"/>
      <c r="AD10" s="100"/>
      <c r="AE10" s="100"/>
      <c r="AF10" s="100"/>
      <c r="AG10" s="100"/>
      <c r="AH10" s="100"/>
      <c r="AI10" s="100"/>
      <c r="AJ10" s="107">
        <v>15.5</v>
      </c>
      <c r="AK10" s="108"/>
      <c r="AL10" s="108"/>
      <c r="AM10" s="109"/>
      <c r="AN10" s="107">
        <v>16.5</v>
      </c>
      <c r="AO10" s="108"/>
      <c r="AP10" s="108"/>
      <c r="AQ10" s="109"/>
      <c r="AR10" s="107">
        <v>15.5</v>
      </c>
      <c r="AS10" s="108"/>
      <c r="AT10" s="108"/>
      <c r="AU10" s="109"/>
      <c r="AV10" s="113">
        <f t="shared" si="0"/>
        <v>82</v>
      </c>
      <c r="AW10" s="114"/>
      <c r="AX10" s="115"/>
      <c r="AY10" s="116">
        <f t="shared" si="3"/>
        <v>1230</v>
      </c>
      <c r="AZ10" s="117"/>
      <c r="BA10" s="117"/>
      <c r="BB10" s="118"/>
      <c r="BC10" s="116">
        <f t="shared" si="1"/>
        <v>61.5</v>
      </c>
      <c r="BD10" s="117"/>
      <c r="BE10" s="117"/>
      <c r="BF10" s="118"/>
      <c r="BG10" s="116">
        <f t="shared" si="2"/>
        <v>1168.5</v>
      </c>
      <c r="BH10" s="117"/>
      <c r="BI10" s="118"/>
      <c r="BJ10" s="119"/>
      <c r="BK10" s="120"/>
      <c r="BL10" s="120"/>
      <c r="BM10" s="121"/>
      <c r="BN10" s="107"/>
      <c r="BO10" s="108"/>
      <c r="BP10" s="108"/>
      <c r="BQ10" s="108"/>
      <c r="BR10" s="109"/>
    </row>
    <row r="11" spans="1:70" s="1" customFormat="1" ht="15" customHeight="1" x14ac:dyDescent="0.25">
      <c r="B11" s="78">
        <v>4</v>
      </c>
      <c r="C11" s="80"/>
      <c r="D11" s="93" t="s">
        <v>21</v>
      </c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5"/>
      <c r="P11" s="96"/>
      <c r="Q11" s="97"/>
      <c r="R11" s="97"/>
      <c r="S11" s="98"/>
      <c r="T11" s="99"/>
      <c r="U11" s="99"/>
      <c r="V11" s="99"/>
      <c r="W11" s="99"/>
      <c r="X11" s="96">
        <v>11</v>
      </c>
      <c r="Y11" s="97"/>
      <c r="Z11" s="97"/>
      <c r="AA11" s="98"/>
      <c r="AB11" s="99">
        <v>9</v>
      </c>
      <c r="AC11" s="99"/>
      <c r="AD11" s="99"/>
      <c r="AE11" s="99"/>
      <c r="AF11" s="100"/>
      <c r="AG11" s="100"/>
      <c r="AH11" s="100"/>
      <c r="AI11" s="100"/>
      <c r="AJ11" s="78">
        <v>7</v>
      </c>
      <c r="AK11" s="79"/>
      <c r="AL11" s="79"/>
      <c r="AM11" s="80"/>
      <c r="AN11" s="78">
        <v>13</v>
      </c>
      <c r="AO11" s="79"/>
      <c r="AP11" s="79"/>
      <c r="AQ11" s="80"/>
      <c r="AR11" s="78">
        <v>10.5</v>
      </c>
      <c r="AS11" s="79"/>
      <c r="AT11" s="79"/>
      <c r="AU11" s="80"/>
      <c r="AV11" s="81">
        <f t="shared" si="0"/>
        <v>50.5</v>
      </c>
      <c r="AW11" s="82"/>
      <c r="AX11" s="83"/>
      <c r="AY11" s="84">
        <f t="shared" si="3"/>
        <v>757.5</v>
      </c>
      <c r="AZ11" s="85"/>
      <c r="BA11" s="85"/>
      <c r="BB11" s="86"/>
      <c r="BC11" s="84">
        <f t="shared" si="1"/>
        <v>37.875</v>
      </c>
      <c r="BD11" s="85"/>
      <c r="BE11" s="85"/>
      <c r="BF11" s="86"/>
      <c r="BG11" s="84">
        <f t="shared" si="2"/>
        <v>719.625</v>
      </c>
      <c r="BH11" s="85"/>
      <c r="BI11" s="86"/>
      <c r="BJ11" s="87"/>
      <c r="BK11" s="88"/>
      <c r="BL11" s="88"/>
      <c r="BM11" s="89"/>
      <c r="BN11" s="90"/>
      <c r="BO11" s="91"/>
      <c r="BP11" s="91"/>
      <c r="BQ11" s="91"/>
      <c r="BR11" s="92"/>
    </row>
    <row r="12" spans="1:70" s="1" customFormat="1" ht="15" customHeight="1" x14ac:dyDescent="0.25">
      <c r="B12" s="78">
        <v>5</v>
      </c>
      <c r="C12" s="80"/>
      <c r="D12" s="101" t="s">
        <v>23</v>
      </c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3"/>
      <c r="P12" s="104">
        <v>9.5</v>
      </c>
      <c r="Q12" s="105"/>
      <c r="R12" s="105"/>
      <c r="S12" s="106"/>
      <c r="T12" s="100"/>
      <c r="U12" s="100"/>
      <c r="V12" s="100"/>
      <c r="W12" s="100"/>
      <c r="X12" s="104">
        <v>6</v>
      </c>
      <c r="Y12" s="105"/>
      <c r="Z12" s="105"/>
      <c r="AA12" s="106"/>
      <c r="AB12" s="100">
        <v>14</v>
      </c>
      <c r="AC12" s="100"/>
      <c r="AD12" s="100"/>
      <c r="AE12" s="100"/>
      <c r="AF12" s="100"/>
      <c r="AG12" s="100"/>
      <c r="AH12" s="100"/>
      <c r="AI12" s="100"/>
      <c r="AJ12" s="107">
        <v>10</v>
      </c>
      <c r="AK12" s="108"/>
      <c r="AL12" s="108"/>
      <c r="AM12" s="109"/>
      <c r="AN12" s="107">
        <v>15</v>
      </c>
      <c r="AO12" s="108"/>
      <c r="AP12" s="108"/>
      <c r="AQ12" s="109"/>
      <c r="AR12" s="107">
        <v>11</v>
      </c>
      <c r="AS12" s="108"/>
      <c r="AT12" s="108"/>
      <c r="AU12" s="109"/>
      <c r="AV12" s="113">
        <f t="shared" si="0"/>
        <v>65.5</v>
      </c>
      <c r="AW12" s="114"/>
      <c r="AX12" s="115"/>
      <c r="AY12" s="116">
        <f t="shared" si="3"/>
        <v>982.5</v>
      </c>
      <c r="AZ12" s="117"/>
      <c r="BA12" s="117"/>
      <c r="BB12" s="118"/>
      <c r="BC12" s="116">
        <f t="shared" si="1"/>
        <v>49.125</v>
      </c>
      <c r="BD12" s="117"/>
      <c r="BE12" s="117"/>
      <c r="BF12" s="118"/>
      <c r="BG12" s="116">
        <f t="shared" si="2"/>
        <v>933.375</v>
      </c>
      <c r="BH12" s="117"/>
      <c r="BI12" s="118"/>
      <c r="BJ12" s="119"/>
      <c r="BK12" s="120"/>
      <c r="BL12" s="120"/>
      <c r="BM12" s="121"/>
      <c r="BN12" s="107"/>
      <c r="BO12" s="108"/>
      <c r="BP12" s="108"/>
      <c r="BQ12" s="108"/>
      <c r="BR12" s="109"/>
    </row>
    <row r="13" spans="1:70" s="1" customFormat="1" ht="15" customHeight="1" x14ac:dyDescent="0.25">
      <c r="B13" s="78">
        <v>6</v>
      </c>
      <c r="C13" s="80"/>
      <c r="D13" s="93" t="s">
        <v>25</v>
      </c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5"/>
      <c r="P13" s="96">
        <v>9.5</v>
      </c>
      <c r="Q13" s="97"/>
      <c r="R13" s="97"/>
      <c r="S13" s="98"/>
      <c r="T13" s="96"/>
      <c r="U13" s="97"/>
      <c r="V13" s="97"/>
      <c r="W13" s="98"/>
      <c r="X13" s="96">
        <v>11</v>
      </c>
      <c r="Y13" s="97"/>
      <c r="Z13" s="97"/>
      <c r="AA13" s="98"/>
      <c r="AB13" s="96">
        <v>10.5</v>
      </c>
      <c r="AC13" s="97"/>
      <c r="AD13" s="97"/>
      <c r="AE13" s="98"/>
      <c r="AF13" s="100"/>
      <c r="AG13" s="100"/>
      <c r="AH13" s="100"/>
      <c r="AI13" s="100"/>
      <c r="AJ13" s="78">
        <v>13.5</v>
      </c>
      <c r="AK13" s="79"/>
      <c r="AL13" s="79"/>
      <c r="AM13" s="80"/>
      <c r="AN13" s="78">
        <v>13.5</v>
      </c>
      <c r="AO13" s="79"/>
      <c r="AP13" s="79"/>
      <c r="AQ13" s="80"/>
      <c r="AR13" s="78">
        <v>10.5</v>
      </c>
      <c r="AS13" s="79"/>
      <c r="AT13" s="79"/>
      <c r="AU13" s="80"/>
      <c r="AV13" s="81">
        <f t="shared" si="0"/>
        <v>68.5</v>
      </c>
      <c r="AW13" s="82"/>
      <c r="AX13" s="83"/>
      <c r="AY13" s="84">
        <f t="shared" si="3"/>
        <v>1027.5</v>
      </c>
      <c r="AZ13" s="85"/>
      <c r="BA13" s="85"/>
      <c r="BB13" s="86"/>
      <c r="BC13" s="84">
        <f t="shared" si="1"/>
        <v>51.375</v>
      </c>
      <c r="BD13" s="85"/>
      <c r="BE13" s="85"/>
      <c r="BF13" s="86"/>
      <c r="BG13" s="84">
        <f t="shared" si="2"/>
        <v>976.125</v>
      </c>
      <c r="BH13" s="85"/>
      <c r="BI13" s="86"/>
      <c r="BJ13" s="87"/>
      <c r="BK13" s="88"/>
      <c r="BL13" s="88"/>
      <c r="BM13" s="89"/>
      <c r="BN13" s="90"/>
      <c r="BO13" s="91"/>
      <c r="BP13" s="91"/>
      <c r="BQ13" s="91"/>
      <c r="BR13" s="92"/>
    </row>
    <row r="14" spans="1:70" s="1" customFormat="1" ht="15" customHeight="1" x14ac:dyDescent="0.25">
      <c r="B14" s="78">
        <v>7</v>
      </c>
      <c r="C14" s="80"/>
      <c r="D14" s="93" t="s">
        <v>26</v>
      </c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5"/>
      <c r="P14" s="96"/>
      <c r="Q14" s="97"/>
      <c r="R14" s="97"/>
      <c r="S14" s="98"/>
      <c r="T14" s="99"/>
      <c r="U14" s="99"/>
      <c r="V14" s="99"/>
      <c r="W14" s="99"/>
      <c r="X14" s="96">
        <v>11.5</v>
      </c>
      <c r="Y14" s="97"/>
      <c r="Z14" s="97"/>
      <c r="AA14" s="98"/>
      <c r="AB14" s="99">
        <v>10</v>
      </c>
      <c r="AC14" s="99"/>
      <c r="AD14" s="99"/>
      <c r="AE14" s="99"/>
      <c r="AF14" s="100"/>
      <c r="AG14" s="100"/>
      <c r="AH14" s="100"/>
      <c r="AI14" s="100"/>
      <c r="AJ14" s="78">
        <v>9</v>
      </c>
      <c r="AK14" s="79"/>
      <c r="AL14" s="79"/>
      <c r="AM14" s="80"/>
      <c r="AN14" s="78">
        <v>9.5</v>
      </c>
      <c r="AO14" s="79"/>
      <c r="AP14" s="79"/>
      <c r="AQ14" s="80"/>
      <c r="AR14" s="78">
        <v>9</v>
      </c>
      <c r="AS14" s="79"/>
      <c r="AT14" s="79"/>
      <c r="AU14" s="80"/>
      <c r="AV14" s="81">
        <f t="shared" si="0"/>
        <v>49</v>
      </c>
      <c r="AW14" s="82"/>
      <c r="AX14" s="83"/>
      <c r="AY14" s="84">
        <f t="shared" ref="AY14" si="4">AV14*15</f>
        <v>735</v>
      </c>
      <c r="AZ14" s="85"/>
      <c r="BA14" s="85"/>
      <c r="BB14" s="86"/>
      <c r="BC14" s="84">
        <f t="shared" ref="BC14" si="5">AY14*0.05</f>
        <v>36.75</v>
      </c>
      <c r="BD14" s="85"/>
      <c r="BE14" s="85"/>
      <c r="BF14" s="86"/>
      <c r="BG14" s="84">
        <f t="shared" ref="BG14" si="6">AY14-BC14</f>
        <v>698.25</v>
      </c>
      <c r="BH14" s="85"/>
      <c r="BI14" s="86"/>
      <c r="BJ14" s="87"/>
      <c r="BK14" s="88"/>
      <c r="BL14" s="88"/>
      <c r="BM14" s="89"/>
      <c r="BN14" s="90"/>
      <c r="BO14" s="91"/>
      <c r="BP14" s="91"/>
      <c r="BQ14" s="91"/>
      <c r="BR14" s="92"/>
    </row>
    <row r="15" spans="1:70" s="1" customFormat="1" ht="15" customHeight="1" x14ac:dyDescent="0.25">
      <c r="B15" s="78">
        <v>8</v>
      </c>
      <c r="C15" s="80"/>
      <c r="D15" s="101" t="s">
        <v>27</v>
      </c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3"/>
      <c r="P15" s="104"/>
      <c r="Q15" s="105"/>
      <c r="R15" s="105"/>
      <c r="S15" s="106"/>
      <c r="T15" s="100"/>
      <c r="U15" s="100"/>
      <c r="V15" s="100"/>
      <c r="W15" s="100"/>
      <c r="X15" s="104">
        <v>9.5</v>
      </c>
      <c r="Y15" s="105"/>
      <c r="Z15" s="105"/>
      <c r="AA15" s="106"/>
      <c r="AB15" s="100">
        <v>9.5</v>
      </c>
      <c r="AC15" s="100"/>
      <c r="AD15" s="100"/>
      <c r="AE15" s="100"/>
      <c r="AF15" s="100"/>
      <c r="AG15" s="100"/>
      <c r="AH15" s="100"/>
      <c r="AI15" s="100"/>
      <c r="AJ15" s="107">
        <v>9</v>
      </c>
      <c r="AK15" s="108"/>
      <c r="AL15" s="108"/>
      <c r="AM15" s="109"/>
      <c r="AN15" s="107"/>
      <c r="AO15" s="108"/>
      <c r="AP15" s="108"/>
      <c r="AQ15" s="109"/>
      <c r="AR15" s="107"/>
      <c r="AS15" s="108"/>
      <c r="AT15" s="108"/>
      <c r="AU15" s="109"/>
      <c r="AV15" s="113">
        <f t="shared" ref="AV15" si="7">SUM(P15:AU15)</f>
        <v>28</v>
      </c>
      <c r="AW15" s="114"/>
      <c r="AX15" s="115"/>
      <c r="AY15" s="116">
        <f t="shared" si="3"/>
        <v>420</v>
      </c>
      <c r="AZ15" s="117"/>
      <c r="BA15" s="117"/>
      <c r="BB15" s="118"/>
      <c r="BC15" s="116">
        <f t="shared" si="1"/>
        <v>21</v>
      </c>
      <c r="BD15" s="117"/>
      <c r="BE15" s="117"/>
      <c r="BF15" s="118"/>
      <c r="BG15" s="116">
        <f t="shared" si="2"/>
        <v>399</v>
      </c>
      <c r="BH15" s="117"/>
      <c r="BI15" s="118"/>
      <c r="BJ15" s="119"/>
      <c r="BK15" s="120"/>
      <c r="BL15" s="120"/>
      <c r="BM15" s="121"/>
      <c r="BN15" s="107"/>
      <c r="BO15" s="108"/>
      <c r="BP15" s="108"/>
      <c r="BQ15" s="108"/>
      <c r="BR15" s="109"/>
    </row>
    <row r="16" spans="1:70" s="1" customFormat="1" ht="15" customHeight="1" x14ac:dyDescent="0.25">
      <c r="B16" s="78">
        <v>9</v>
      </c>
      <c r="C16" s="80"/>
      <c r="D16" s="101" t="s">
        <v>28</v>
      </c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3"/>
      <c r="P16" s="104">
        <v>7.5</v>
      </c>
      <c r="Q16" s="105"/>
      <c r="R16" s="105"/>
      <c r="S16" s="106"/>
      <c r="T16" s="100"/>
      <c r="U16" s="100"/>
      <c r="V16" s="100"/>
      <c r="W16" s="100"/>
      <c r="X16" s="104">
        <v>5</v>
      </c>
      <c r="Y16" s="105"/>
      <c r="Z16" s="105"/>
      <c r="AA16" s="106"/>
      <c r="AB16" s="100">
        <v>3</v>
      </c>
      <c r="AC16" s="100"/>
      <c r="AD16" s="100"/>
      <c r="AE16" s="100"/>
      <c r="AF16" s="100"/>
      <c r="AG16" s="100"/>
      <c r="AH16" s="100"/>
      <c r="AI16" s="100"/>
      <c r="AJ16" s="107"/>
      <c r="AK16" s="108"/>
      <c r="AL16" s="108"/>
      <c r="AM16" s="109"/>
      <c r="AN16" s="107">
        <v>12.5</v>
      </c>
      <c r="AO16" s="108"/>
      <c r="AP16" s="108"/>
      <c r="AQ16" s="109"/>
      <c r="AR16" s="107">
        <v>12.5</v>
      </c>
      <c r="AS16" s="108"/>
      <c r="AT16" s="108"/>
      <c r="AU16" s="109"/>
      <c r="AV16" s="113">
        <f>SUM(P16:AU16)</f>
        <v>40.5</v>
      </c>
      <c r="AW16" s="114"/>
      <c r="AX16" s="115"/>
      <c r="AY16" s="116">
        <f t="shared" ref="AY16" si="8">AV16*15</f>
        <v>607.5</v>
      </c>
      <c r="AZ16" s="117"/>
      <c r="BA16" s="117"/>
      <c r="BB16" s="118"/>
      <c r="BC16" s="116">
        <f t="shared" ref="BC16" si="9">AY16*0.05</f>
        <v>30.375</v>
      </c>
      <c r="BD16" s="117"/>
      <c r="BE16" s="117"/>
      <c r="BF16" s="118"/>
      <c r="BG16" s="116">
        <f t="shared" ref="BG16" si="10">AY16-BC16</f>
        <v>577.125</v>
      </c>
      <c r="BH16" s="117"/>
      <c r="BI16" s="118"/>
      <c r="BJ16" s="119"/>
      <c r="BK16" s="120"/>
      <c r="BL16" s="120"/>
      <c r="BM16" s="121"/>
      <c r="BN16" s="107"/>
      <c r="BO16" s="108"/>
      <c r="BP16" s="108"/>
      <c r="BQ16" s="108"/>
      <c r="BR16" s="109"/>
    </row>
    <row r="17" spans="2:76" s="1" customFormat="1" ht="15" customHeight="1" x14ac:dyDescent="0.25">
      <c r="B17" s="78">
        <v>10</v>
      </c>
      <c r="C17" s="80"/>
      <c r="D17" s="93" t="s">
        <v>29</v>
      </c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5"/>
      <c r="P17" s="96">
        <v>10</v>
      </c>
      <c r="Q17" s="97"/>
      <c r="R17" s="97"/>
      <c r="S17" s="98"/>
      <c r="T17" s="99"/>
      <c r="U17" s="99"/>
      <c r="V17" s="99"/>
      <c r="W17" s="99"/>
      <c r="X17" s="96">
        <v>10</v>
      </c>
      <c r="Y17" s="97"/>
      <c r="Z17" s="97"/>
      <c r="AA17" s="98"/>
      <c r="AB17" s="99">
        <v>12.5</v>
      </c>
      <c r="AC17" s="99"/>
      <c r="AD17" s="99"/>
      <c r="AE17" s="99"/>
      <c r="AF17" s="100"/>
      <c r="AG17" s="100"/>
      <c r="AH17" s="100"/>
      <c r="AI17" s="100"/>
      <c r="AJ17" s="78">
        <v>12</v>
      </c>
      <c r="AK17" s="79"/>
      <c r="AL17" s="79"/>
      <c r="AM17" s="80"/>
      <c r="AN17" s="78">
        <v>10</v>
      </c>
      <c r="AO17" s="79"/>
      <c r="AP17" s="79"/>
      <c r="AQ17" s="80"/>
      <c r="AR17" s="78"/>
      <c r="AS17" s="79"/>
      <c r="AT17" s="79"/>
      <c r="AU17" s="80"/>
      <c r="AV17" s="81">
        <f>SUM(P17:AU17)</f>
        <v>54.5</v>
      </c>
      <c r="AW17" s="82"/>
      <c r="AX17" s="83"/>
      <c r="AY17" s="84">
        <f t="shared" ref="AY17" si="11">AV17*15</f>
        <v>817.5</v>
      </c>
      <c r="AZ17" s="85"/>
      <c r="BA17" s="85"/>
      <c r="BB17" s="86"/>
      <c r="BC17" s="84">
        <f t="shared" ref="BC17" si="12">AY17*0.05</f>
        <v>40.875</v>
      </c>
      <c r="BD17" s="85"/>
      <c r="BE17" s="85"/>
      <c r="BF17" s="86"/>
      <c r="BG17" s="84">
        <f t="shared" ref="BG17" si="13">AY17-BC17</f>
        <v>776.625</v>
      </c>
      <c r="BH17" s="85"/>
      <c r="BI17" s="86"/>
      <c r="BJ17" s="87"/>
      <c r="BK17" s="88"/>
      <c r="BL17" s="88"/>
      <c r="BM17" s="89"/>
      <c r="BN17" s="90"/>
      <c r="BO17" s="91"/>
      <c r="BP17" s="91"/>
      <c r="BQ17" s="91"/>
      <c r="BR17" s="92"/>
    </row>
    <row r="18" spans="2:76" s="1" customFormat="1" ht="15" customHeight="1" x14ac:dyDescent="0.25">
      <c r="B18" s="78">
        <v>11</v>
      </c>
      <c r="C18" s="80"/>
      <c r="D18" s="93" t="s">
        <v>30</v>
      </c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5"/>
      <c r="P18" s="96">
        <v>8</v>
      </c>
      <c r="Q18" s="97"/>
      <c r="R18" s="97"/>
      <c r="S18" s="98"/>
      <c r="T18" s="99">
        <v>9</v>
      </c>
      <c r="U18" s="99"/>
      <c r="V18" s="99"/>
      <c r="W18" s="99"/>
      <c r="X18" s="96">
        <v>10</v>
      </c>
      <c r="Y18" s="97"/>
      <c r="Z18" s="97"/>
      <c r="AA18" s="98"/>
      <c r="AB18" s="99">
        <v>12</v>
      </c>
      <c r="AC18" s="99"/>
      <c r="AD18" s="99"/>
      <c r="AE18" s="99"/>
      <c r="AF18" s="100"/>
      <c r="AG18" s="100"/>
      <c r="AH18" s="100"/>
      <c r="AI18" s="100"/>
      <c r="AJ18" s="78">
        <v>10</v>
      </c>
      <c r="AK18" s="79"/>
      <c r="AL18" s="79"/>
      <c r="AM18" s="80"/>
      <c r="AN18" s="78">
        <v>13.5</v>
      </c>
      <c r="AO18" s="79"/>
      <c r="AP18" s="79"/>
      <c r="AQ18" s="80"/>
      <c r="AR18" s="78">
        <v>10.5</v>
      </c>
      <c r="AS18" s="79"/>
      <c r="AT18" s="79"/>
      <c r="AU18" s="80"/>
      <c r="AV18" s="81">
        <f>SUM(P18:AU18)</f>
        <v>73</v>
      </c>
      <c r="AW18" s="82"/>
      <c r="AX18" s="83"/>
      <c r="AY18" s="84">
        <f t="shared" ref="AY18" si="14">AV18*15</f>
        <v>1095</v>
      </c>
      <c r="AZ18" s="85"/>
      <c r="BA18" s="85"/>
      <c r="BB18" s="86"/>
      <c r="BC18" s="84">
        <f t="shared" ref="BC18" si="15">AY18*0.05</f>
        <v>54.75</v>
      </c>
      <c r="BD18" s="85"/>
      <c r="BE18" s="85"/>
      <c r="BF18" s="86"/>
      <c r="BG18" s="84">
        <f t="shared" ref="BG18" si="16">AY18-BC18</f>
        <v>1040.25</v>
      </c>
      <c r="BH18" s="85"/>
      <c r="BI18" s="86"/>
      <c r="BJ18" s="87"/>
      <c r="BK18" s="88"/>
      <c r="BL18" s="88"/>
      <c r="BM18" s="89"/>
      <c r="BN18" s="90"/>
      <c r="BO18" s="91"/>
      <c r="BP18" s="91"/>
      <c r="BQ18" s="91"/>
      <c r="BR18" s="92"/>
    </row>
    <row r="19" spans="2:76" s="1" customFormat="1" ht="15" customHeight="1" x14ac:dyDescent="0.25">
      <c r="B19" s="78">
        <v>12</v>
      </c>
      <c r="C19" s="80"/>
      <c r="D19" s="93" t="s">
        <v>41</v>
      </c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  <c r="P19" s="96">
        <v>3.5</v>
      </c>
      <c r="Q19" s="97"/>
      <c r="R19" s="97"/>
      <c r="S19" s="98"/>
      <c r="T19" s="99"/>
      <c r="U19" s="99"/>
      <c r="V19" s="99"/>
      <c r="W19" s="99"/>
      <c r="X19" s="96">
        <v>11</v>
      </c>
      <c r="Y19" s="97"/>
      <c r="Z19" s="97"/>
      <c r="AA19" s="98"/>
      <c r="AB19" s="99">
        <v>9.5</v>
      </c>
      <c r="AC19" s="99"/>
      <c r="AD19" s="99"/>
      <c r="AE19" s="99"/>
      <c r="AF19" s="15"/>
      <c r="AG19" s="15"/>
      <c r="AH19" s="15"/>
      <c r="AI19" s="15"/>
      <c r="AJ19" s="78">
        <v>12</v>
      </c>
      <c r="AK19" s="79"/>
      <c r="AL19" s="79"/>
      <c r="AM19" s="80"/>
      <c r="AN19" s="78">
        <v>12.5</v>
      </c>
      <c r="AO19" s="79"/>
      <c r="AP19" s="79"/>
      <c r="AQ19" s="80"/>
      <c r="AR19" s="78">
        <v>12.5</v>
      </c>
      <c r="AS19" s="79"/>
      <c r="AT19" s="79"/>
      <c r="AU19" s="80"/>
      <c r="AV19" s="81">
        <f>SUM(P19:AU19)</f>
        <v>61</v>
      </c>
      <c r="AW19" s="82"/>
      <c r="AX19" s="83"/>
      <c r="AY19" s="84">
        <f t="shared" ref="AY19" si="17">AV19*15</f>
        <v>915</v>
      </c>
      <c r="AZ19" s="85"/>
      <c r="BA19" s="85"/>
      <c r="BB19" s="86"/>
      <c r="BC19" s="84">
        <f t="shared" ref="BC19" si="18">AY19*0.05</f>
        <v>45.75</v>
      </c>
      <c r="BD19" s="85"/>
      <c r="BE19" s="85"/>
      <c r="BF19" s="86"/>
      <c r="BG19" s="84">
        <f t="shared" ref="BG19" si="19">AY19-BC19</f>
        <v>869.25</v>
      </c>
      <c r="BH19" s="85"/>
      <c r="BI19" s="86"/>
      <c r="BJ19" s="87"/>
      <c r="BK19" s="88"/>
      <c r="BL19" s="88"/>
      <c r="BM19" s="89"/>
      <c r="BN19" s="90"/>
      <c r="BO19" s="91"/>
      <c r="BP19" s="91"/>
      <c r="BQ19" s="91"/>
      <c r="BR19" s="92"/>
    </row>
    <row r="20" spans="2:76" s="1" customFormat="1" ht="15" customHeight="1" x14ac:dyDescent="0.25">
      <c r="B20" s="78">
        <v>12</v>
      </c>
      <c r="C20" s="80"/>
      <c r="D20" s="93" t="s">
        <v>31</v>
      </c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5"/>
      <c r="P20" s="96"/>
      <c r="Q20" s="97"/>
      <c r="R20" s="97"/>
      <c r="S20" s="98"/>
      <c r="T20" s="99"/>
      <c r="U20" s="99"/>
      <c r="V20" s="99"/>
      <c r="W20" s="99"/>
      <c r="X20" s="96">
        <v>9.5</v>
      </c>
      <c r="Y20" s="97"/>
      <c r="Z20" s="97"/>
      <c r="AA20" s="98"/>
      <c r="AB20" s="99"/>
      <c r="AC20" s="99"/>
      <c r="AD20" s="99"/>
      <c r="AE20" s="99"/>
      <c r="AF20" s="100"/>
      <c r="AG20" s="100"/>
      <c r="AH20" s="100"/>
      <c r="AI20" s="100"/>
      <c r="AJ20" s="78">
        <v>9</v>
      </c>
      <c r="AK20" s="79"/>
      <c r="AL20" s="79"/>
      <c r="AM20" s="80"/>
      <c r="AN20" s="78">
        <v>10</v>
      </c>
      <c r="AO20" s="79"/>
      <c r="AP20" s="79"/>
      <c r="AQ20" s="80"/>
      <c r="AR20" s="78">
        <v>9.5</v>
      </c>
      <c r="AS20" s="79"/>
      <c r="AT20" s="79"/>
      <c r="AU20" s="80"/>
      <c r="AV20" s="81">
        <f t="shared" ref="AV20" si="20">SUM(P20:AU20)</f>
        <v>38</v>
      </c>
      <c r="AW20" s="82"/>
      <c r="AX20" s="83"/>
      <c r="AY20" s="84">
        <f t="shared" ref="AY20" si="21">AV20*15</f>
        <v>570</v>
      </c>
      <c r="AZ20" s="85"/>
      <c r="BA20" s="85"/>
      <c r="BB20" s="86"/>
      <c r="BC20" s="84">
        <f t="shared" ref="BC20" si="22">AY20*0.05</f>
        <v>28.5</v>
      </c>
      <c r="BD20" s="85"/>
      <c r="BE20" s="85"/>
      <c r="BF20" s="86"/>
      <c r="BG20" s="84">
        <f t="shared" ref="BG20" si="23">AY20-BC20</f>
        <v>541.5</v>
      </c>
      <c r="BH20" s="85"/>
      <c r="BI20" s="86"/>
      <c r="BJ20" s="87"/>
      <c r="BK20" s="88"/>
      <c r="BL20" s="88"/>
      <c r="BM20" s="89"/>
      <c r="BN20" s="90"/>
      <c r="BO20" s="91"/>
      <c r="BP20" s="91"/>
      <c r="BQ20" s="91"/>
      <c r="BR20" s="92"/>
    </row>
    <row r="21" spans="2:76" s="1" customFormat="1" ht="15" customHeight="1" x14ac:dyDescent="0.25">
      <c r="B21" s="78">
        <v>13</v>
      </c>
      <c r="C21" s="80"/>
      <c r="D21" s="93" t="s">
        <v>32</v>
      </c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5"/>
      <c r="P21" s="96"/>
      <c r="Q21" s="97"/>
      <c r="R21" s="97"/>
      <c r="S21" s="98"/>
      <c r="T21" s="99"/>
      <c r="U21" s="99"/>
      <c r="V21" s="99"/>
      <c r="W21" s="99"/>
      <c r="X21" s="96">
        <v>10</v>
      </c>
      <c r="Y21" s="97"/>
      <c r="Z21" s="97"/>
      <c r="AA21" s="98"/>
      <c r="AB21" s="99">
        <v>12.5</v>
      </c>
      <c r="AC21" s="99"/>
      <c r="AD21" s="99"/>
      <c r="AE21" s="99"/>
      <c r="AF21" s="100"/>
      <c r="AG21" s="100"/>
      <c r="AH21" s="100"/>
      <c r="AI21" s="100"/>
      <c r="AJ21" s="78">
        <v>9.5</v>
      </c>
      <c r="AK21" s="79"/>
      <c r="AL21" s="79"/>
      <c r="AM21" s="80"/>
      <c r="AN21" s="78">
        <v>14.5</v>
      </c>
      <c r="AO21" s="79"/>
      <c r="AP21" s="79"/>
      <c r="AQ21" s="80"/>
      <c r="AR21" s="78">
        <v>10</v>
      </c>
      <c r="AS21" s="79"/>
      <c r="AT21" s="79"/>
      <c r="AU21" s="80"/>
      <c r="AV21" s="81">
        <f>SUM(P21:AU21)</f>
        <v>56.5</v>
      </c>
      <c r="AW21" s="82"/>
      <c r="AX21" s="83"/>
      <c r="AY21" s="84">
        <f t="shared" ref="AY21" si="24">AV21*15</f>
        <v>847.5</v>
      </c>
      <c r="AZ21" s="85"/>
      <c r="BA21" s="85"/>
      <c r="BB21" s="86"/>
      <c r="BC21" s="84">
        <f t="shared" ref="BC21" si="25">AY21*0.05</f>
        <v>42.375</v>
      </c>
      <c r="BD21" s="85"/>
      <c r="BE21" s="85"/>
      <c r="BF21" s="86"/>
      <c r="BG21" s="84">
        <f t="shared" ref="BG21" si="26">AY21-BC21</f>
        <v>805.125</v>
      </c>
      <c r="BH21" s="85"/>
      <c r="BI21" s="86"/>
      <c r="BJ21" s="87"/>
      <c r="BK21" s="88"/>
      <c r="BL21" s="88"/>
      <c r="BM21" s="89"/>
      <c r="BN21" s="90"/>
      <c r="BO21" s="91"/>
      <c r="BP21" s="91"/>
      <c r="BQ21" s="91"/>
      <c r="BR21" s="92"/>
    </row>
    <row r="22" spans="2:76" s="1" customFormat="1" ht="15" customHeight="1" x14ac:dyDescent="0.25">
      <c r="B22" s="78">
        <v>14</v>
      </c>
      <c r="C22" s="80"/>
      <c r="D22" s="93" t="s">
        <v>33</v>
      </c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5"/>
      <c r="P22" s="96"/>
      <c r="Q22" s="97"/>
      <c r="R22" s="97"/>
      <c r="S22" s="98"/>
      <c r="T22" s="99"/>
      <c r="U22" s="99"/>
      <c r="V22" s="99"/>
      <c r="W22" s="99"/>
      <c r="X22" s="96"/>
      <c r="Y22" s="97"/>
      <c r="Z22" s="97"/>
      <c r="AA22" s="98"/>
      <c r="AB22" s="99"/>
      <c r="AC22" s="99"/>
      <c r="AD22" s="99"/>
      <c r="AE22" s="99"/>
      <c r="AF22" s="100"/>
      <c r="AG22" s="100"/>
      <c r="AH22" s="100"/>
      <c r="AI22" s="100"/>
      <c r="AJ22" s="78"/>
      <c r="AK22" s="79"/>
      <c r="AL22" s="79"/>
      <c r="AM22" s="80"/>
      <c r="AN22" s="78"/>
      <c r="AO22" s="79"/>
      <c r="AP22" s="79"/>
      <c r="AQ22" s="80"/>
      <c r="AR22" s="78"/>
      <c r="AS22" s="79"/>
      <c r="AT22" s="79"/>
      <c r="AU22" s="80"/>
      <c r="AV22" s="81">
        <f t="shared" ref="AV22" si="27">SUM(P22:AU22)</f>
        <v>0</v>
      </c>
      <c r="AW22" s="82"/>
      <c r="AX22" s="83"/>
      <c r="AY22" s="84">
        <f t="shared" ref="AY22:AY24" si="28">AV22*15</f>
        <v>0</v>
      </c>
      <c r="AZ22" s="85"/>
      <c r="BA22" s="85"/>
      <c r="BB22" s="86"/>
      <c r="BC22" s="84">
        <f t="shared" ref="BC22:BC24" si="29">AY22*0.05</f>
        <v>0</v>
      </c>
      <c r="BD22" s="85"/>
      <c r="BE22" s="85"/>
      <c r="BF22" s="86"/>
      <c r="BG22" s="84">
        <f t="shared" ref="BG22:BG24" si="30">AY22-BC22</f>
        <v>0</v>
      </c>
      <c r="BH22" s="85"/>
      <c r="BI22" s="86"/>
      <c r="BJ22" s="87"/>
      <c r="BK22" s="88"/>
      <c r="BL22" s="88"/>
      <c r="BM22" s="89"/>
      <c r="BN22" s="90"/>
      <c r="BO22" s="91"/>
      <c r="BP22" s="91"/>
      <c r="BQ22" s="91"/>
      <c r="BR22" s="92"/>
    </row>
    <row r="23" spans="2:76" s="1" customFormat="1" ht="15" customHeight="1" x14ac:dyDescent="0.25">
      <c r="B23" s="78">
        <v>15</v>
      </c>
      <c r="C23" s="80"/>
      <c r="D23" s="93" t="s">
        <v>34</v>
      </c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5"/>
      <c r="P23" s="96">
        <v>9.5</v>
      </c>
      <c r="Q23" s="97"/>
      <c r="R23" s="97"/>
      <c r="S23" s="98"/>
      <c r="T23" s="99"/>
      <c r="U23" s="99"/>
      <c r="V23" s="99"/>
      <c r="W23" s="99"/>
      <c r="X23" s="96">
        <v>10</v>
      </c>
      <c r="Y23" s="97"/>
      <c r="Z23" s="97"/>
      <c r="AA23" s="98"/>
      <c r="AB23" s="99">
        <v>12.5</v>
      </c>
      <c r="AC23" s="99"/>
      <c r="AD23" s="99"/>
      <c r="AE23" s="99"/>
      <c r="AF23" s="100"/>
      <c r="AG23" s="100"/>
      <c r="AH23" s="100"/>
      <c r="AI23" s="100"/>
      <c r="AJ23" s="78">
        <v>12</v>
      </c>
      <c r="AK23" s="79"/>
      <c r="AL23" s="79"/>
      <c r="AM23" s="80"/>
      <c r="AN23" s="78">
        <v>10</v>
      </c>
      <c r="AO23" s="79"/>
      <c r="AP23" s="79"/>
      <c r="AQ23" s="80"/>
      <c r="AR23" s="78">
        <v>16.5</v>
      </c>
      <c r="AS23" s="79"/>
      <c r="AT23" s="79"/>
      <c r="AU23" s="80"/>
      <c r="AV23" s="81">
        <f>SUM(P23:AU23)</f>
        <v>70.5</v>
      </c>
      <c r="AW23" s="82"/>
      <c r="AX23" s="83"/>
      <c r="AY23" s="84">
        <f t="shared" ref="AY23" si="31">AV23*15</f>
        <v>1057.5</v>
      </c>
      <c r="AZ23" s="85"/>
      <c r="BA23" s="85"/>
      <c r="BB23" s="86"/>
      <c r="BC23" s="84">
        <f t="shared" ref="BC23" si="32">AY23*0.05</f>
        <v>52.875</v>
      </c>
      <c r="BD23" s="85"/>
      <c r="BE23" s="85"/>
      <c r="BF23" s="86"/>
      <c r="BG23" s="84">
        <f t="shared" ref="BG23" si="33">AY23-BC23</f>
        <v>1004.625</v>
      </c>
      <c r="BH23" s="85"/>
      <c r="BI23" s="86"/>
      <c r="BJ23" s="87"/>
      <c r="BK23" s="88"/>
      <c r="BL23" s="88"/>
      <c r="BM23" s="89"/>
      <c r="BN23" s="90"/>
      <c r="BO23" s="91"/>
      <c r="BP23" s="91"/>
      <c r="BQ23" s="91"/>
      <c r="BR23" s="92"/>
    </row>
    <row r="24" spans="2:76" s="1" customFormat="1" ht="15" customHeight="1" x14ac:dyDescent="0.25">
      <c r="B24" s="78">
        <v>16</v>
      </c>
      <c r="C24" s="80"/>
      <c r="D24" s="93" t="s">
        <v>35</v>
      </c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5"/>
      <c r="P24" s="96">
        <v>9.5</v>
      </c>
      <c r="Q24" s="97"/>
      <c r="R24" s="97"/>
      <c r="S24" s="98"/>
      <c r="T24" s="99"/>
      <c r="U24" s="99"/>
      <c r="V24" s="99"/>
      <c r="W24" s="99"/>
      <c r="X24" s="96">
        <v>10</v>
      </c>
      <c r="Y24" s="97"/>
      <c r="Z24" s="97"/>
      <c r="AA24" s="98"/>
      <c r="AB24" s="99">
        <v>12.5</v>
      </c>
      <c r="AC24" s="99"/>
      <c r="AD24" s="99"/>
      <c r="AE24" s="99"/>
      <c r="AF24" s="100"/>
      <c r="AG24" s="100"/>
      <c r="AH24" s="100"/>
      <c r="AI24" s="100"/>
      <c r="AJ24" s="78">
        <v>12</v>
      </c>
      <c r="AK24" s="79"/>
      <c r="AL24" s="79"/>
      <c r="AM24" s="80"/>
      <c r="AN24" s="78">
        <v>10</v>
      </c>
      <c r="AO24" s="79"/>
      <c r="AP24" s="79"/>
      <c r="AQ24" s="80"/>
      <c r="AR24" s="78">
        <v>16.5</v>
      </c>
      <c r="AS24" s="79"/>
      <c r="AT24" s="79"/>
      <c r="AU24" s="80"/>
      <c r="AV24" s="81">
        <f>SUM(P24:AU24)</f>
        <v>70.5</v>
      </c>
      <c r="AW24" s="82"/>
      <c r="AX24" s="83"/>
      <c r="AY24" s="84">
        <f t="shared" si="28"/>
        <v>1057.5</v>
      </c>
      <c r="AZ24" s="85"/>
      <c r="BA24" s="85"/>
      <c r="BB24" s="86"/>
      <c r="BC24" s="84">
        <f t="shared" si="29"/>
        <v>52.875</v>
      </c>
      <c r="BD24" s="85"/>
      <c r="BE24" s="85"/>
      <c r="BF24" s="86"/>
      <c r="BG24" s="84">
        <f t="shared" si="30"/>
        <v>1004.625</v>
      </c>
      <c r="BH24" s="85"/>
      <c r="BI24" s="86"/>
      <c r="BJ24" s="87"/>
      <c r="BK24" s="88"/>
      <c r="BL24" s="88"/>
      <c r="BM24" s="89"/>
      <c r="BN24" s="90"/>
      <c r="BO24" s="91"/>
      <c r="BP24" s="91"/>
      <c r="BQ24" s="91"/>
      <c r="BR24" s="92"/>
    </row>
    <row r="25" spans="2:76" s="1" customFormat="1" ht="15" customHeight="1" x14ac:dyDescent="0.25">
      <c r="B25" s="78">
        <v>17</v>
      </c>
      <c r="C25" s="80"/>
      <c r="D25" s="93" t="s">
        <v>36</v>
      </c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5"/>
      <c r="P25" s="96"/>
      <c r="Q25" s="97"/>
      <c r="R25" s="97"/>
      <c r="S25" s="98"/>
      <c r="T25" s="99"/>
      <c r="U25" s="99"/>
      <c r="V25" s="99"/>
      <c r="W25" s="99"/>
      <c r="X25" s="96">
        <v>10.5</v>
      </c>
      <c r="Y25" s="97"/>
      <c r="Z25" s="97"/>
      <c r="AA25" s="98"/>
      <c r="AB25" s="99">
        <v>9.5</v>
      </c>
      <c r="AC25" s="99"/>
      <c r="AD25" s="99"/>
      <c r="AE25" s="99"/>
      <c r="AF25" s="100"/>
      <c r="AG25" s="100"/>
      <c r="AH25" s="100"/>
      <c r="AI25" s="100"/>
      <c r="AJ25" s="78">
        <v>10</v>
      </c>
      <c r="AK25" s="79"/>
      <c r="AL25" s="79"/>
      <c r="AM25" s="80"/>
      <c r="AN25" s="78">
        <v>8.5</v>
      </c>
      <c r="AO25" s="79"/>
      <c r="AP25" s="79"/>
      <c r="AQ25" s="80"/>
      <c r="AR25" s="78"/>
      <c r="AS25" s="79"/>
      <c r="AT25" s="79"/>
      <c r="AU25" s="80"/>
      <c r="AV25" s="81">
        <f>SUM(P25:AU25)</f>
        <v>38.5</v>
      </c>
      <c r="AW25" s="82"/>
      <c r="AX25" s="83"/>
      <c r="AY25" s="84">
        <f>AV25*15</f>
        <v>577.5</v>
      </c>
      <c r="AZ25" s="85"/>
      <c r="BA25" s="85"/>
      <c r="BB25" s="86"/>
      <c r="BC25" s="84">
        <f>AY25*0.05</f>
        <v>28.875</v>
      </c>
      <c r="BD25" s="85"/>
      <c r="BE25" s="85"/>
      <c r="BF25" s="86"/>
      <c r="BG25" s="84">
        <f>AY25-BC25</f>
        <v>548.625</v>
      </c>
      <c r="BH25" s="85"/>
      <c r="BI25" s="86"/>
      <c r="BJ25" s="87"/>
      <c r="BK25" s="88"/>
      <c r="BL25" s="88"/>
      <c r="BM25" s="89"/>
      <c r="BN25" s="90"/>
      <c r="BO25" s="91"/>
      <c r="BP25" s="91"/>
      <c r="BQ25" s="91"/>
      <c r="BR25" s="92"/>
      <c r="BX25"/>
    </row>
    <row r="26" spans="2:76" s="1" customFormat="1" ht="15" customHeight="1" x14ac:dyDescent="0.25">
      <c r="B26" s="78">
        <v>18</v>
      </c>
      <c r="C26" s="80"/>
      <c r="D26" s="93" t="s">
        <v>37</v>
      </c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5"/>
      <c r="P26" s="96"/>
      <c r="Q26" s="97"/>
      <c r="R26" s="97"/>
      <c r="S26" s="98"/>
      <c r="T26" s="99"/>
      <c r="U26" s="99"/>
      <c r="V26" s="99"/>
      <c r="W26" s="99"/>
      <c r="X26" s="96">
        <v>10</v>
      </c>
      <c r="Y26" s="97"/>
      <c r="Z26" s="97"/>
      <c r="AA26" s="98"/>
      <c r="AB26" s="99">
        <v>12</v>
      </c>
      <c r="AC26" s="99"/>
      <c r="AD26" s="99"/>
      <c r="AE26" s="99"/>
      <c r="AF26" s="100"/>
      <c r="AG26" s="100"/>
      <c r="AH26" s="100"/>
      <c r="AI26" s="100"/>
      <c r="AJ26" s="78">
        <v>10</v>
      </c>
      <c r="AK26" s="79"/>
      <c r="AL26" s="79"/>
      <c r="AM26" s="80"/>
      <c r="AN26" s="78">
        <v>8.5</v>
      </c>
      <c r="AO26" s="79"/>
      <c r="AP26" s="79"/>
      <c r="AQ26" s="80"/>
      <c r="AR26" s="78"/>
      <c r="AS26" s="79"/>
      <c r="AT26" s="79"/>
      <c r="AU26" s="80"/>
      <c r="AV26" s="81">
        <f>SUM(P26:AU26)</f>
        <v>40.5</v>
      </c>
      <c r="AW26" s="82"/>
      <c r="AX26" s="83"/>
      <c r="AY26" s="84">
        <f>AV26*15</f>
        <v>607.5</v>
      </c>
      <c r="AZ26" s="85"/>
      <c r="BA26" s="85"/>
      <c r="BB26" s="86"/>
      <c r="BC26" s="84">
        <f>AY26*0.05</f>
        <v>30.375</v>
      </c>
      <c r="BD26" s="85"/>
      <c r="BE26" s="85"/>
      <c r="BF26" s="86"/>
      <c r="BG26" s="84">
        <f>AY26-BC26</f>
        <v>577.125</v>
      </c>
      <c r="BH26" s="85"/>
      <c r="BI26" s="86"/>
      <c r="BJ26" s="87"/>
      <c r="BK26" s="88"/>
      <c r="BL26" s="88"/>
      <c r="BM26" s="89"/>
      <c r="BN26" s="90"/>
      <c r="BO26" s="91"/>
      <c r="BP26" s="91"/>
      <c r="BQ26" s="91"/>
      <c r="BR26" s="92"/>
    </row>
    <row r="27" spans="2:76" s="1" customFormat="1" ht="15" customHeight="1" x14ac:dyDescent="0.25">
      <c r="B27" s="78">
        <v>19</v>
      </c>
      <c r="C27" s="80"/>
      <c r="D27" s="93" t="s">
        <v>38</v>
      </c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5"/>
      <c r="P27" s="96"/>
      <c r="Q27" s="97"/>
      <c r="R27" s="97"/>
      <c r="S27" s="98"/>
      <c r="T27" s="99"/>
      <c r="U27" s="99"/>
      <c r="V27" s="99"/>
      <c r="W27" s="99"/>
      <c r="X27" s="96"/>
      <c r="Y27" s="97"/>
      <c r="Z27" s="97"/>
      <c r="AA27" s="98"/>
      <c r="AB27" s="99"/>
      <c r="AC27" s="99"/>
      <c r="AD27" s="99"/>
      <c r="AE27" s="99"/>
      <c r="AF27" s="100"/>
      <c r="AG27" s="100"/>
      <c r="AH27" s="100"/>
      <c r="AI27" s="100"/>
      <c r="AJ27" s="78"/>
      <c r="AK27" s="79"/>
      <c r="AL27" s="79"/>
      <c r="AM27" s="80"/>
      <c r="AN27" s="78"/>
      <c r="AO27" s="79"/>
      <c r="AP27" s="79"/>
      <c r="AQ27" s="80"/>
      <c r="AR27" s="78"/>
      <c r="AS27" s="79"/>
      <c r="AT27" s="79"/>
      <c r="AU27" s="80"/>
      <c r="AV27" s="81">
        <f t="shared" ref="AV27" si="34">SUM(P27:AU27)</f>
        <v>0</v>
      </c>
      <c r="AW27" s="82"/>
      <c r="AX27" s="83"/>
      <c r="AY27" s="84">
        <f t="shared" ref="AY27" si="35">AV27*15</f>
        <v>0</v>
      </c>
      <c r="AZ27" s="85"/>
      <c r="BA27" s="85"/>
      <c r="BB27" s="86"/>
      <c r="BC27" s="84">
        <f t="shared" ref="BC27" si="36">AY27*0.05</f>
        <v>0</v>
      </c>
      <c r="BD27" s="85"/>
      <c r="BE27" s="85"/>
      <c r="BF27" s="86"/>
      <c r="BG27" s="84">
        <f t="shared" ref="BG27" si="37">AY27-BC27</f>
        <v>0</v>
      </c>
      <c r="BH27" s="85"/>
      <c r="BI27" s="86"/>
      <c r="BJ27" s="87"/>
      <c r="BK27" s="88"/>
      <c r="BL27" s="88"/>
      <c r="BM27" s="89"/>
      <c r="BN27" s="90"/>
      <c r="BO27" s="91"/>
      <c r="BP27" s="91"/>
      <c r="BQ27" s="91"/>
      <c r="BR27" s="92"/>
    </row>
    <row r="28" spans="2:76" s="1" customFormat="1" ht="15" customHeight="1" x14ac:dyDescent="0.25">
      <c r="B28" s="78">
        <v>20</v>
      </c>
      <c r="C28" s="80"/>
      <c r="D28" s="93" t="s">
        <v>40</v>
      </c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5"/>
      <c r="P28" s="96">
        <v>5.5</v>
      </c>
      <c r="Q28" s="97"/>
      <c r="R28" s="97"/>
      <c r="S28" s="98"/>
      <c r="T28" s="99"/>
      <c r="U28" s="99"/>
      <c r="V28" s="99"/>
      <c r="W28" s="99"/>
      <c r="X28" s="96">
        <v>10.5</v>
      </c>
      <c r="Y28" s="97"/>
      <c r="Z28" s="97"/>
      <c r="AA28" s="98"/>
      <c r="AB28" s="99">
        <v>9.5</v>
      </c>
      <c r="AC28" s="99"/>
      <c r="AD28" s="99"/>
      <c r="AE28" s="99"/>
      <c r="AF28" s="100"/>
      <c r="AG28" s="100"/>
      <c r="AH28" s="100"/>
      <c r="AI28" s="100"/>
      <c r="AJ28" s="78">
        <v>13.5</v>
      </c>
      <c r="AK28" s="79"/>
      <c r="AL28" s="79"/>
      <c r="AM28" s="80"/>
      <c r="AN28" s="78">
        <v>9</v>
      </c>
      <c r="AO28" s="79"/>
      <c r="AP28" s="79"/>
      <c r="AQ28" s="80"/>
      <c r="AR28" s="78"/>
      <c r="AS28" s="79"/>
      <c r="AT28" s="79"/>
      <c r="AU28" s="80"/>
      <c r="AV28" s="81">
        <f>SUM(P28:AU28)</f>
        <v>48</v>
      </c>
      <c r="AW28" s="82"/>
      <c r="AX28" s="83"/>
      <c r="AY28" s="84">
        <f t="shared" ref="AY28" si="38">AV28*15</f>
        <v>720</v>
      </c>
      <c r="AZ28" s="85"/>
      <c r="BA28" s="85"/>
      <c r="BB28" s="86"/>
      <c r="BC28" s="84">
        <f t="shared" ref="BC28" si="39">AY28*0.05</f>
        <v>36</v>
      </c>
      <c r="BD28" s="85"/>
      <c r="BE28" s="85"/>
      <c r="BF28" s="86"/>
      <c r="BG28" s="84">
        <f t="shared" ref="BG28" si="40">AY28-BC28</f>
        <v>684</v>
      </c>
      <c r="BH28" s="85"/>
      <c r="BI28" s="86"/>
      <c r="BJ28" s="87"/>
      <c r="BK28" s="88"/>
      <c r="BL28" s="88"/>
      <c r="BM28" s="89"/>
      <c r="BN28" s="90"/>
      <c r="BO28" s="91"/>
      <c r="BP28" s="91"/>
      <c r="BQ28" s="91"/>
      <c r="BR28" s="92"/>
    </row>
    <row r="29" spans="2:76" s="1" customFormat="1" ht="15" customHeight="1" x14ac:dyDescent="0.25">
      <c r="B29" s="78">
        <v>20</v>
      </c>
      <c r="C29" s="80"/>
      <c r="D29" s="93" t="s">
        <v>39</v>
      </c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5"/>
      <c r="P29" s="96"/>
      <c r="Q29" s="97"/>
      <c r="R29" s="97"/>
      <c r="S29" s="98"/>
      <c r="T29" s="99"/>
      <c r="U29" s="99"/>
      <c r="V29" s="99"/>
      <c r="W29" s="99"/>
      <c r="X29" s="96"/>
      <c r="Y29" s="97"/>
      <c r="Z29" s="97"/>
      <c r="AA29" s="98"/>
      <c r="AB29" s="99"/>
      <c r="AC29" s="99"/>
      <c r="AD29" s="99"/>
      <c r="AE29" s="99"/>
      <c r="AF29" s="100"/>
      <c r="AG29" s="100"/>
      <c r="AH29" s="100"/>
      <c r="AI29" s="100"/>
      <c r="AJ29" s="78"/>
      <c r="AK29" s="79"/>
      <c r="AL29" s="79"/>
      <c r="AM29" s="80"/>
      <c r="AN29" s="78"/>
      <c r="AO29" s="79"/>
      <c r="AP29" s="79"/>
      <c r="AQ29" s="80"/>
      <c r="AR29" s="78"/>
      <c r="AS29" s="79"/>
      <c r="AT29" s="79"/>
      <c r="AU29" s="80"/>
      <c r="AV29" s="81">
        <f t="shared" ref="AV29" si="41">SUM(P29:AU29)</f>
        <v>0</v>
      </c>
      <c r="AW29" s="82"/>
      <c r="AX29" s="83"/>
      <c r="AY29" s="84">
        <f t="shared" ref="AY29" si="42">AV29*15</f>
        <v>0</v>
      </c>
      <c r="AZ29" s="85"/>
      <c r="BA29" s="85"/>
      <c r="BB29" s="86"/>
      <c r="BC29" s="84">
        <f t="shared" ref="BC29:BC31" si="43">AY29*0.05</f>
        <v>0</v>
      </c>
      <c r="BD29" s="85"/>
      <c r="BE29" s="85"/>
      <c r="BF29" s="86"/>
      <c r="BG29" s="84">
        <f t="shared" ref="BG29:BG31" si="44">AY29-BC29</f>
        <v>0</v>
      </c>
      <c r="BH29" s="85"/>
      <c r="BI29" s="86"/>
      <c r="BJ29" s="87"/>
      <c r="BK29" s="88"/>
      <c r="BL29" s="88"/>
      <c r="BM29" s="89"/>
      <c r="BN29" s="90"/>
      <c r="BO29" s="91"/>
      <c r="BP29" s="91"/>
      <c r="BQ29" s="91"/>
      <c r="BR29" s="92"/>
    </row>
    <row r="30" spans="2:76" s="1" customFormat="1" ht="15" customHeight="1" x14ac:dyDescent="0.25">
      <c r="B30" s="78">
        <v>21</v>
      </c>
      <c r="C30" s="80"/>
      <c r="D30" s="93" t="s">
        <v>28</v>
      </c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5"/>
      <c r="P30" s="96"/>
      <c r="Q30" s="97"/>
      <c r="R30" s="97"/>
      <c r="S30" s="98"/>
      <c r="T30" s="99"/>
      <c r="U30" s="99"/>
      <c r="V30" s="99"/>
      <c r="W30" s="99"/>
      <c r="X30" s="96"/>
      <c r="Y30" s="97"/>
      <c r="Z30" s="97"/>
      <c r="AA30" s="98"/>
      <c r="AB30" s="99">
        <v>3.5</v>
      </c>
      <c r="AC30" s="99"/>
      <c r="AD30" s="99"/>
      <c r="AE30" s="99"/>
      <c r="AF30" s="100"/>
      <c r="AG30" s="100"/>
      <c r="AH30" s="100"/>
      <c r="AI30" s="100"/>
      <c r="AJ30" s="78">
        <v>13.5</v>
      </c>
      <c r="AK30" s="79"/>
      <c r="AL30" s="79"/>
      <c r="AM30" s="80"/>
      <c r="AN30" s="78"/>
      <c r="AO30" s="79"/>
      <c r="AP30" s="79"/>
      <c r="AQ30" s="80"/>
      <c r="AR30" s="78"/>
      <c r="AS30" s="79"/>
      <c r="AT30" s="79"/>
      <c r="AU30" s="80"/>
      <c r="AV30" s="81">
        <f t="shared" ref="AV30" si="45">SUM(P30:AU30)</f>
        <v>17</v>
      </c>
      <c r="AW30" s="82"/>
      <c r="AX30" s="83"/>
      <c r="AY30" s="84">
        <f t="shared" ref="AY30" si="46">AV30*15</f>
        <v>255</v>
      </c>
      <c r="AZ30" s="85"/>
      <c r="BA30" s="85"/>
      <c r="BB30" s="86"/>
      <c r="BC30" s="84">
        <f t="shared" ref="BC30" si="47">AY30*0.05</f>
        <v>12.75</v>
      </c>
      <c r="BD30" s="85"/>
      <c r="BE30" s="85"/>
      <c r="BF30" s="86"/>
      <c r="BG30" s="84">
        <f t="shared" ref="BG30" si="48">AY30-BC30</f>
        <v>242.25</v>
      </c>
      <c r="BH30" s="85"/>
      <c r="BI30" s="86"/>
      <c r="BJ30" s="87"/>
      <c r="BK30" s="88"/>
      <c r="BL30" s="88"/>
      <c r="BM30" s="89"/>
      <c r="BN30" s="90"/>
      <c r="BO30" s="91"/>
      <c r="BP30" s="91"/>
      <c r="BQ30" s="91"/>
      <c r="BR30" s="92"/>
    </row>
    <row r="31" spans="2:76" s="1" customFormat="1" ht="15" customHeight="1" x14ac:dyDescent="0.25">
      <c r="B31" s="78">
        <v>22</v>
      </c>
      <c r="C31" s="80"/>
      <c r="D31" s="101" t="s">
        <v>42</v>
      </c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3"/>
      <c r="P31" s="104">
        <v>8</v>
      </c>
      <c r="Q31" s="105"/>
      <c r="R31" s="105"/>
      <c r="S31" s="106"/>
      <c r="T31" s="104">
        <v>8</v>
      </c>
      <c r="U31" s="105"/>
      <c r="V31" s="105"/>
      <c r="W31" s="106"/>
      <c r="X31" s="104">
        <v>8</v>
      </c>
      <c r="Y31" s="105"/>
      <c r="Z31" s="105"/>
      <c r="AA31" s="106"/>
      <c r="AB31" s="104">
        <v>8</v>
      </c>
      <c r="AC31" s="105"/>
      <c r="AD31" s="105"/>
      <c r="AE31" s="106"/>
      <c r="AF31" s="104"/>
      <c r="AG31" s="105"/>
      <c r="AH31" s="105"/>
      <c r="AI31" s="106"/>
      <c r="AJ31" s="107">
        <v>8</v>
      </c>
      <c r="AK31" s="108"/>
      <c r="AL31" s="108"/>
      <c r="AM31" s="109"/>
      <c r="AN31" s="107">
        <v>8</v>
      </c>
      <c r="AO31" s="108"/>
      <c r="AP31" s="108"/>
      <c r="AQ31" s="109"/>
      <c r="AR31" s="107">
        <v>8</v>
      </c>
      <c r="AS31" s="108"/>
      <c r="AT31" s="108"/>
      <c r="AU31" s="109"/>
      <c r="AV31" s="113">
        <f>SUM(P31:AU31)</f>
        <v>56</v>
      </c>
      <c r="AW31" s="114"/>
      <c r="AX31" s="115"/>
      <c r="AY31" s="116">
        <f>AV31*28.1955</f>
        <v>1578.9479999999999</v>
      </c>
      <c r="AZ31" s="117"/>
      <c r="BA31" s="117"/>
      <c r="BB31" s="118"/>
      <c r="BC31" s="116">
        <f t="shared" si="43"/>
        <v>78.947400000000002</v>
      </c>
      <c r="BD31" s="117"/>
      <c r="BE31" s="117"/>
      <c r="BF31" s="118"/>
      <c r="BG31" s="116">
        <f t="shared" si="44"/>
        <v>1500.0005999999998</v>
      </c>
      <c r="BH31" s="117"/>
      <c r="BI31" s="118"/>
      <c r="BJ31" s="119"/>
      <c r="BK31" s="120"/>
      <c r="BL31" s="120"/>
      <c r="BM31" s="121"/>
      <c r="BN31" s="107"/>
      <c r="BO31" s="108"/>
      <c r="BP31" s="108"/>
      <c r="BQ31" s="108"/>
      <c r="BR31" s="109"/>
    </row>
    <row r="32" spans="2:76" s="1" customFormat="1" ht="15" customHeight="1" thickBot="1" x14ac:dyDescent="0.3">
      <c r="B32" s="4" t="s">
        <v>12</v>
      </c>
      <c r="C32" s="5"/>
      <c r="D32"/>
      <c r="E32"/>
      <c r="F32"/>
      <c r="G32"/>
      <c r="H32"/>
      <c r="I32"/>
      <c r="J32"/>
      <c r="K32"/>
      <c r="L32"/>
      <c r="M32"/>
      <c r="N32"/>
      <c r="O32"/>
      <c r="P32" s="129">
        <f>SUM(P8:S31)</f>
        <v>102</v>
      </c>
      <c r="Q32" s="129"/>
      <c r="R32" s="129"/>
      <c r="S32" s="129"/>
      <c r="T32" s="129">
        <f>SUM(T8:W31)</f>
        <v>17</v>
      </c>
      <c r="U32" s="129"/>
      <c r="V32" s="129"/>
      <c r="W32" s="129"/>
      <c r="X32" s="129">
        <f>SUM(X8:AA31)</f>
        <v>210</v>
      </c>
      <c r="Y32" s="129"/>
      <c r="Z32" s="129"/>
      <c r="AA32" s="129"/>
      <c r="AB32" s="129">
        <f>SUM(AB8:AE31)</f>
        <v>196</v>
      </c>
      <c r="AC32" s="129"/>
      <c r="AD32" s="129"/>
      <c r="AE32" s="129"/>
      <c r="AF32" s="13"/>
      <c r="AG32" s="13"/>
      <c r="AH32" s="13"/>
      <c r="AI32" s="13"/>
      <c r="AJ32" s="122">
        <f>SUM(AJ8:AM31)</f>
        <v>221</v>
      </c>
      <c r="AK32" s="123"/>
      <c r="AL32" s="123"/>
      <c r="AM32" s="124"/>
      <c r="AN32" s="122">
        <f>SUM(AN8:AQ31)</f>
        <v>223</v>
      </c>
      <c r="AO32" s="123"/>
      <c r="AP32" s="123"/>
      <c r="AQ32" s="124"/>
      <c r="AR32" s="122">
        <f>SUM(AR8:AU31)</f>
        <v>182</v>
      </c>
      <c r="AS32" s="123"/>
      <c r="AT32" s="123"/>
      <c r="AU32" s="124"/>
      <c r="AV32" s="129">
        <f>SUM(AV8:AX31)</f>
        <v>1151</v>
      </c>
      <c r="AW32" s="129"/>
      <c r="AX32" s="129"/>
      <c r="AY32" s="111">
        <f>SUM(AY8:BB31)</f>
        <v>18003.948</v>
      </c>
      <c r="AZ32" s="112"/>
      <c r="BA32" s="112"/>
      <c r="BB32" s="112"/>
      <c r="BC32" s="111">
        <f>SUM(BC8:BF31)</f>
        <v>900.19740000000002</v>
      </c>
      <c r="BD32" s="112"/>
      <c r="BE32" s="112"/>
      <c r="BF32" s="112"/>
      <c r="BG32" s="111">
        <f>SUM(BG8:BI31)</f>
        <v>17103.750599999999</v>
      </c>
      <c r="BH32" s="112"/>
      <c r="BI32" s="112"/>
      <c r="BJ32"/>
      <c r="BK32"/>
      <c r="BL32"/>
      <c r="BM32"/>
      <c r="BN32"/>
      <c r="BO32"/>
      <c r="BP32"/>
      <c r="BQ32"/>
      <c r="BR32"/>
    </row>
    <row r="33" spans="2:70" ht="15" customHeight="1" thickTop="1" x14ac:dyDescent="0.25">
      <c r="B33" s="4"/>
      <c r="C33" s="5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1"/>
      <c r="AW33" s="11"/>
      <c r="AX33" s="11"/>
      <c r="AY33" s="9"/>
      <c r="AZ33" s="10"/>
      <c r="BA33" s="10"/>
      <c r="BB33" s="10"/>
      <c r="BC33" s="9"/>
      <c r="BD33" s="10"/>
      <c r="BE33" s="10"/>
      <c r="BF33" s="10"/>
      <c r="BG33" s="9"/>
      <c r="BH33" s="10"/>
      <c r="BI33" s="10"/>
    </row>
    <row r="34" spans="2:70" ht="15" customHeight="1" x14ac:dyDescent="0.25">
      <c r="BK34" s="110" t="s">
        <v>17</v>
      </c>
      <c r="BL34" s="110"/>
      <c r="BM34" s="110"/>
      <c r="BN34" s="110"/>
      <c r="BO34" s="110"/>
      <c r="BP34" s="110"/>
      <c r="BQ34" s="110"/>
      <c r="BR34" s="110"/>
    </row>
    <row r="35" spans="2:70" ht="15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Q35" s="3"/>
      <c r="R35" s="3"/>
      <c r="S35" s="3"/>
      <c r="T35" s="3"/>
      <c r="U35" s="3"/>
      <c r="V35" s="3"/>
      <c r="W35" s="3"/>
      <c r="X35" s="3"/>
      <c r="Y35" s="3"/>
      <c r="Z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7"/>
      <c r="BC35" s="7"/>
      <c r="BD35" s="7"/>
      <c r="BE35" s="7"/>
      <c r="BF35" s="7"/>
      <c r="BG35" s="7"/>
      <c r="BK35" s="6">
        <v>2</v>
      </c>
      <c r="BL35" s="6">
        <v>0</v>
      </c>
      <c r="BM35" s="6">
        <v>2</v>
      </c>
      <c r="BN35" s="6">
        <v>0</v>
      </c>
      <c r="BO35" s="6" t="s">
        <v>16</v>
      </c>
      <c r="BP35" s="6">
        <v>0</v>
      </c>
      <c r="BQ35" s="6">
        <v>0</v>
      </c>
      <c r="BR35" s="6">
        <v>6</v>
      </c>
    </row>
    <row r="36" spans="2:70" ht="15" customHeight="1" x14ac:dyDescent="0.25">
      <c r="B36" s="128" t="s">
        <v>14</v>
      </c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Q36" s="128" t="s">
        <v>9</v>
      </c>
      <c r="R36" s="128"/>
      <c r="S36" s="128"/>
      <c r="T36" s="128"/>
      <c r="U36" s="128"/>
      <c r="V36" s="128"/>
      <c r="W36" s="128"/>
      <c r="X36" s="128"/>
      <c r="Y36" s="128"/>
      <c r="Z36" s="128"/>
      <c r="AE36" s="128" t="s">
        <v>10</v>
      </c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8"/>
      <c r="BC36" s="8"/>
      <c r="BD36" s="8"/>
      <c r="BE36" s="8"/>
      <c r="BF36" s="8"/>
      <c r="BG36" s="8"/>
    </row>
    <row r="37" spans="2:70" ht="17.100000000000001" customHeight="1" x14ac:dyDescent="0.25"/>
  </sheetData>
  <mergeCells count="422">
    <mergeCell ref="B19:C19"/>
    <mergeCell ref="BJ19:BM19"/>
    <mergeCell ref="BN19:BR19"/>
    <mergeCell ref="D19:O19"/>
    <mergeCell ref="P19:S19"/>
    <mergeCell ref="T19:W19"/>
    <mergeCell ref="X19:AA19"/>
    <mergeCell ref="AB19:AE19"/>
    <mergeCell ref="AJ19:AM19"/>
    <mergeCell ref="AN19:AQ19"/>
    <mergeCell ref="AR19:AU19"/>
    <mergeCell ref="AV19:AX19"/>
    <mergeCell ref="B28:C28"/>
    <mergeCell ref="D28:O28"/>
    <mergeCell ref="P28:S28"/>
    <mergeCell ref="T28:W28"/>
    <mergeCell ref="X28:AA28"/>
    <mergeCell ref="AB28:AE28"/>
    <mergeCell ref="AF28:AI28"/>
    <mergeCell ref="AJ28:AM28"/>
    <mergeCell ref="AN28:AQ28"/>
    <mergeCell ref="AF26:AI26"/>
    <mergeCell ref="AJ26:AM26"/>
    <mergeCell ref="AN26:AQ26"/>
    <mergeCell ref="BJ26:BM26"/>
    <mergeCell ref="BN26:BR26"/>
    <mergeCell ref="BC17:BF17"/>
    <mergeCell ref="BG17:BI17"/>
    <mergeCell ref="BJ17:BM17"/>
    <mergeCell ref="AV28:AX28"/>
    <mergeCell ref="AY28:BB28"/>
    <mergeCell ref="BC28:BF28"/>
    <mergeCell ref="BG28:BI28"/>
    <mergeCell ref="BJ28:BM28"/>
    <mergeCell ref="BN28:BR28"/>
    <mergeCell ref="AV25:AX25"/>
    <mergeCell ref="AY25:BB25"/>
    <mergeCell ref="BC25:BF25"/>
    <mergeCell ref="BG25:BI25"/>
    <mergeCell ref="BJ25:BM25"/>
    <mergeCell ref="BN25:BR25"/>
    <mergeCell ref="AV22:AX22"/>
    <mergeCell ref="AY22:BB22"/>
    <mergeCell ref="BJ24:BM24"/>
    <mergeCell ref="BN24:BR24"/>
    <mergeCell ref="B17:C17"/>
    <mergeCell ref="D17:O17"/>
    <mergeCell ref="P17:S17"/>
    <mergeCell ref="T17:W17"/>
    <mergeCell ref="X17:AA17"/>
    <mergeCell ref="AB17:AE17"/>
    <mergeCell ref="AF17:AI17"/>
    <mergeCell ref="AJ17:AM17"/>
    <mergeCell ref="AV17:AX17"/>
    <mergeCell ref="AN17:AQ17"/>
    <mergeCell ref="B14:C14"/>
    <mergeCell ref="D14:O14"/>
    <mergeCell ref="P14:S14"/>
    <mergeCell ref="T14:W14"/>
    <mergeCell ref="X14:AA14"/>
    <mergeCell ref="AB14:AE14"/>
    <mergeCell ref="B13:C13"/>
    <mergeCell ref="B12:C12"/>
    <mergeCell ref="B11:C11"/>
    <mergeCell ref="P13:S13"/>
    <mergeCell ref="T13:W13"/>
    <mergeCell ref="X13:AA13"/>
    <mergeCell ref="AR10:AU10"/>
    <mergeCell ref="AR12:AU12"/>
    <mergeCell ref="AR13:AU13"/>
    <mergeCell ref="AF7:AI7"/>
    <mergeCell ref="AF14:AI14"/>
    <mergeCell ref="AJ14:AM14"/>
    <mergeCell ref="X8:AA8"/>
    <mergeCell ref="D10:O10"/>
    <mergeCell ref="AB10:AE10"/>
    <mergeCell ref="AB11:AE11"/>
    <mergeCell ref="P10:S10"/>
    <mergeCell ref="T10:W10"/>
    <mergeCell ref="X11:AA11"/>
    <mergeCell ref="T8:W8"/>
    <mergeCell ref="AJ9:AM9"/>
    <mergeCell ref="AB8:AE8"/>
    <mergeCell ref="AJ8:AM8"/>
    <mergeCell ref="AJ11:AM11"/>
    <mergeCell ref="AJ10:AM10"/>
    <mergeCell ref="AF11:AI11"/>
    <mergeCell ref="AF8:AI8"/>
    <mergeCell ref="AF9:AI9"/>
    <mergeCell ref="AF10:AI10"/>
    <mergeCell ref="AN8:AQ8"/>
    <mergeCell ref="BC14:BF14"/>
    <mergeCell ref="BG14:BI14"/>
    <mergeCell ref="BJ14:BM14"/>
    <mergeCell ref="BC9:BF9"/>
    <mergeCell ref="BG9:BI9"/>
    <mergeCell ref="BJ10:BM10"/>
    <mergeCell ref="BC10:BF10"/>
    <mergeCell ref="AV10:AX10"/>
    <mergeCell ref="B9:C9"/>
    <mergeCell ref="D9:O9"/>
    <mergeCell ref="P9:S9"/>
    <mergeCell ref="T9:W9"/>
    <mergeCell ref="X9:AA9"/>
    <mergeCell ref="AB9:AE9"/>
    <mergeCell ref="AV9:AX9"/>
    <mergeCell ref="AY9:BB9"/>
    <mergeCell ref="BJ9:BM9"/>
    <mergeCell ref="AR9:AU9"/>
    <mergeCell ref="D11:O11"/>
    <mergeCell ref="AN10:AQ10"/>
    <mergeCell ref="AN11:AQ11"/>
    <mergeCell ref="AN12:AQ12"/>
    <mergeCell ref="AN13:AQ13"/>
    <mergeCell ref="AN14:AQ14"/>
    <mergeCell ref="BN6:BR7"/>
    <mergeCell ref="B15:C15"/>
    <mergeCell ref="D15:O15"/>
    <mergeCell ref="AJ15:AM15"/>
    <mergeCell ref="X10:AA10"/>
    <mergeCell ref="BG10:BI10"/>
    <mergeCell ref="AV13:AX13"/>
    <mergeCell ref="AV12:AX12"/>
    <mergeCell ref="AV11:AX11"/>
    <mergeCell ref="AB13:AE13"/>
    <mergeCell ref="D13:O13"/>
    <mergeCell ref="BC12:BF12"/>
    <mergeCell ref="BG11:BI11"/>
    <mergeCell ref="BG12:BI12"/>
    <mergeCell ref="BG13:BI13"/>
    <mergeCell ref="T12:W12"/>
    <mergeCell ref="AY10:BB10"/>
    <mergeCell ref="D12:O12"/>
    <mergeCell ref="B10:C10"/>
    <mergeCell ref="AV14:AX14"/>
    <mergeCell ref="AY14:BB14"/>
    <mergeCell ref="X12:AA12"/>
    <mergeCell ref="AY11:BB11"/>
    <mergeCell ref="AY12:BB12"/>
    <mergeCell ref="AJ12:AM12"/>
    <mergeCell ref="P12:S12"/>
    <mergeCell ref="AB12:AE12"/>
    <mergeCell ref="AF12:AI12"/>
    <mergeCell ref="AF13:AI13"/>
    <mergeCell ref="BM4:BP4"/>
    <mergeCell ref="B2:G4"/>
    <mergeCell ref="P7:S7"/>
    <mergeCell ref="T7:W7"/>
    <mergeCell ref="X7:AA7"/>
    <mergeCell ref="H2:BL3"/>
    <mergeCell ref="H4:BL4"/>
    <mergeCell ref="AV6:AX7"/>
    <mergeCell ref="AY6:BB7"/>
    <mergeCell ref="B6:C7"/>
    <mergeCell ref="D6:O7"/>
    <mergeCell ref="BC6:BF7"/>
    <mergeCell ref="AR7:AU7"/>
    <mergeCell ref="BM2:BR2"/>
    <mergeCell ref="BQ4:BR4"/>
    <mergeCell ref="P6:AM6"/>
    <mergeCell ref="AB7:AE7"/>
    <mergeCell ref="AJ7:AM7"/>
    <mergeCell ref="BM3:BR3"/>
    <mergeCell ref="BG6:BI7"/>
    <mergeCell ref="BJ6:BM7"/>
    <mergeCell ref="B8:C8"/>
    <mergeCell ref="P8:S8"/>
    <mergeCell ref="BG8:BI8"/>
    <mergeCell ref="AY8:BB8"/>
    <mergeCell ref="AR8:AU8"/>
    <mergeCell ref="BC8:BF8"/>
    <mergeCell ref="D8:O8"/>
    <mergeCell ref="BJ8:BM8"/>
    <mergeCell ref="AV8:AX8"/>
    <mergeCell ref="AN7:AQ7"/>
    <mergeCell ref="BN11:BR11"/>
    <mergeCell ref="BN10:BR10"/>
    <mergeCell ref="BN13:BR13"/>
    <mergeCell ref="BJ13:BM13"/>
    <mergeCell ref="BN15:BR15"/>
    <mergeCell ref="BN9:BR9"/>
    <mergeCell ref="BN14:BR14"/>
    <mergeCell ref="P15:S15"/>
    <mergeCell ref="X15:AA15"/>
    <mergeCell ref="T15:W15"/>
    <mergeCell ref="AB15:AE15"/>
    <mergeCell ref="AN9:AQ9"/>
    <mergeCell ref="AV15:AX15"/>
    <mergeCell ref="AF15:AI15"/>
    <mergeCell ref="AN15:AQ15"/>
    <mergeCell ref="AR14:AU14"/>
    <mergeCell ref="BC13:BF13"/>
    <mergeCell ref="BC11:BF11"/>
    <mergeCell ref="BN12:BR12"/>
    <mergeCell ref="BJ12:BM12"/>
    <mergeCell ref="AR11:AU11"/>
    <mergeCell ref="P11:S11"/>
    <mergeCell ref="T11:W11"/>
    <mergeCell ref="AJ13:AM13"/>
    <mergeCell ref="BN8:BR8"/>
    <mergeCell ref="BJ15:BM15"/>
    <mergeCell ref="AY13:BB13"/>
    <mergeCell ref="BJ11:BM11"/>
    <mergeCell ref="B36:L36"/>
    <mergeCell ref="Q36:Z36"/>
    <mergeCell ref="AE36:BA36"/>
    <mergeCell ref="AB32:AE32"/>
    <mergeCell ref="AV32:AX32"/>
    <mergeCell ref="AY32:BB32"/>
    <mergeCell ref="B31:C31"/>
    <mergeCell ref="AJ32:AM32"/>
    <mergeCell ref="P32:S32"/>
    <mergeCell ref="X32:AA32"/>
    <mergeCell ref="X31:AA31"/>
    <mergeCell ref="AB31:AE31"/>
    <mergeCell ref="AF31:AI31"/>
    <mergeCell ref="T31:W31"/>
    <mergeCell ref="P31:S31"/>
    <mergeCell ref="D31:O31"/>
    <mergeCell ref="AJ31:AM31"/>
    <mergeCell ref="T32:W32"/>
    <mergeCell ref="AN31:AQ31"/>
    <mergeCell ref="AN32:AQ32"/>
    <mergeCell ref="BC15:BF15"/>
    <mergeCell ref="AY15:BB15"/>
    <mergeCell ref="BG15:BI15"/>
    <mergeCell ref="BN17:BR17"/>
    <mergeCell ref="AR26:AU26"/>
    <mergeCell ref="AV26:AX26"/>
    <mergeCell ref="AR15:AU15"/>
    <mergeCell ref="AR17:AU17"/>
    <mergeCell ref="AY26:BB26"/>
    <mergeCell ref="BC26:BF26"/>
    <mergeCell ref="BG26:BI26"/>
    <mergeCell ref="AR18:AU18"/>
    <mergeCell ref="AR16:AU16"/>
    <mergeCell ref="AY17:BB17"/>
    <mergeCell ref="AV16:AX16"/>
    <mergeCell ref="AY16:BB16"/>
    <mergeCell ref="BC16:BF16"/>
    <mergeCell ref="BG16:BI16"/>
    <mergeCell ref="BJ16:BM16"/>
    <mergeCell ref="BN16:BR16"/>
    <mergeCell ref="AY19:BB19"/>
    <mergeCell ref="BC19:BF19"/>
    <mergeCell ref="BG19:BI19"/>
    <mergeCell ref="AR20:AU20"/>
    <mergeCell ref="BN22:BR22"/>
    <mergeCell ref="AN24:AQ24"/>
    <mergeCell ref="AR24:AU24"/>
    <mergeCell ref="AV24:AX24"/>
    <mergeCell ref="AY24:BB24"/>
    <mergeCell ref="BC24:BF24"/>
    <mergeCell ref="BG24:BI24"/>
    <mergeCell ref="AR25:AU25"/>
    <mergeCell ref="AR22:AU22"/>
    <mergeCell ref="AR23:AU23"/>
    <mergeCell ref="BN23:BR23"/>
    <mergeCell ref="AV23:AX23"/>
    <mergeCell ref="AF27:AI27"/>
    <mergeCell ref="AJ27:AM27"/>
    <mergeCell ref="AN27:AQ27"/>
    <mergeCell ref="BK34:BR34"/>
    <mergeCell ref="BC32:BF32"/>
    <mergeCell ref="BG32:BI32"/>
    <mergeCell ref="AV27:AX27"/>
    <mergeCell ref="AY27:BB27"/>
    <mergeCell ref="BC27:BF27"/>
    <mergeCell ref="BG27:BI27"/>
    <mergeCell ref="BJ27:BM27"/>
    <mergeCell ref="BN27:BR27"/>
    <mergeCell ref="AV31:AX31"/>
    <mergeCell ref="AY31:BB31"/>
    <mergeCell ref="BC31:BF31"/>
    <mergeCell ref="BG31:BI31"/>
    <mergeCell ref="BJ31:BM31"/>
    <mergeCell ref="BN31:BR31"/>
    <mergeCell ref="AR31:AU31"/>
    <mergeCell ref="AR32:AU32"/>
    <mergeCell ref="AR27:AU27"/>
    <mergeCell ref="AR28:AU28"/>
    <mergeCell ref="AR29:AU29"/>
    <mergeCell ref="AV29:AX29"/>
    <mergeCell ref="B27:C27"/>
    <mergeCell ref="D27:O27"/>
    <mergeCell ref="P27:S27"/>
    <mergeCell ref="T27:W27"/>
    <mergeCell ref="X27:AA27"/>
    <mergeCell ref="AB27:AE27"/>
    <mergeCell ref="B26:C26"/>
    <mergeCell ref="D26:O26"/>
    <mergeCell ref="P26:S26"/>
    <mergeCell ref="T26:W26"/>
    <mergeCell ref="X26:AA26"/>
    <mergeCell ref="AB26:AE26"/>
    <mergeCell ref="AJ20:AM20"/>
    <mergeCell ref="AN20:AQ20"/>
    <mergeCell ref="AF25:AI25"/>
    <mergeCell ref="AJ25:AM25"/>
    <mergeCell ref="B24:C24"/>
    <mergeCell ref="D24:O24"/>
    <mergeCell ref="P24:S24"/>
    <mergeCell ref="T24:W24"/>
    <mergeCell ref="X24:AA24"/>
    <mergeCell ref="AB24:AE24"/>
    <mergeCell ref="AF24:AI24"/>
    <mergeCell ref="AJ24:AM24"/>
    <mergeCell ref="P22:S22"/>
    <mergeCell ref="T22:W22"/>
    <mergeCell ref="X22:AA22"/>
    <mergeCell ref="B25:C25"/>
    <mergeCell ref="D25:O25"/>
    <mergeCell ref="P25:S25"/>
    <mergeCell ref="T25:W25"/>
    <mergeCell ref="X25:AA25"/>
    <mergeCell ref="AB25:AE25"/>
    <mergeCell ref="AN25:AQ25"/>
    <mergeCell ref="AJ23:AM23"/>
    <mergeCell ref="AN23:AQ23"/>
    <mergeCell ref="AJ22:AM22"/>
    <mergeCell ref="BG23:BI23"/>
    <mergeCell ref="AN22:AQ22"/>
    <mergeCell ref="BJ23:BM23"/>
    <mergeCell ref="AY23:BB23"/>
    <mergeCell ref="BC23:BF23"/>
    <mergeCell ref="BC22:BF22"/>
    <mergeCell ref="BG22:BI22"/>
    <mergeCell ref="BJ22:BM22"/>
    <mergeCell ref="X23:AA23"/>
    <mergeCell ref="B23:C23"/>
    <mergeCell ref="D23:O23"/>
    <mergeCell ref="P23:S23"/>
    <mergeCell ref="T23:W23"/>
    <mergeCell ref="B22:C22"/>
    <mergeCell ref="D22:O22"/>
    <mergeCell ref="AB23:AE23"/>
    <mergeCell ref="AF23:AI23"/>
    <mergeCell ref="AB22:AE22"/>
    <mergeCell ref="AF22:AI22"/>
    <mergeCell ref="BC18:BF18"/>
    <mergeCell ref="BG18:BI18"/>
    <mergeCell ref="BJ18:BM18"/>
    <mergeCell ref="BN18:BR18"/>
    <mergeCell ref="AR21:AU21"/>
    <mergeCell ref="AV21:AX21"/>
    <mergeCell ref="AY21:BB21"/>
    <mergeCell ref="BC21:BF21"/>
    <mergeCell ref="BG21:BI21"/>
    <mergeCell ref="BJ21:BM21"/>
    <mergeCell ref="BN21:BR21"/>
    <mergeCell ref="AV18:AX18"/>
    <mergeCell ref="AY18:BB18"/>
    <mergeCell ref="AV20:AX20"/>
    <mergeCell ref="AY20:BB20"/>
    <mergeCell ref="BC20:BF20"/>
    <mergeCell ref="BG20:BI20"/>
    <mergeCell ref="BJ20:BM20"/>
    <mergeCell ref="BN20:BR20"/>
    <mergeCell ref="AF16:AI16"/>
    <mergeCell ref="AJ16:AM16"/>
    <mergeCell ref="AN16:AQ16"/>
    <mergeCell ref="X18:AA18"/>
    <mergeCell ref="AB18:AE18"/>
    <mergeCell ref="AF18:AI18"/>
    <mergeCell ref="AJ18:AM18"/>
    <mergeCell ref="AN18:AQ18"/>
    <mergeCell ref="B21:C21"/>
    <mergeCell ref="D21:O21"/>
    <mergeCell ref="P21:S21"/>
    <mergeCell ref="T21:W21"/>
    <mergeCell ref="X21:AA21"/>
    <mergeCell ref="AB21:AE21"/>
    <mergeCell ref="AF21:AI21"/>
    <mergeCell ref="AJ21:AM21"/>
    <mergeCell ref="AN21:AQ21"/>
    <mergeCell ref="B20:C20"/>
    <mergeCell ref="D20:O20"/>
    <mergeCell ref="P20:S20"/>
    <mergeCell ref="T20:W20"/>
    <mergeCell ref="X20:AA20"/>
    <mergeCell ref="AB20:AE20"/>
    <mergeCell ref="AF20:AI20"/>
    <mergeCell ref="AY29:BB29"/>
    <mergeCell ref="BC29:BF29"/>
    <mergeCell ref="BG29:BI29"/>
    <mergeCell ref="BJ29:BM29"/>
    <mergeCell ref="BN29:BR29"/>
    <mergeCell ref="B16:C16"/>
    <mergeCell ref="D16:O16"/>
    <mergeCell ref="P16:S16"/>
    <mergeCell ref="T16:W16"/>
    <mergeCell ref="B29:C29"/>
    <mergeCell ref="D29:O29"/>
    <mergeCell ref="P29:S29"/>
    <mergeCell ref="T29:W29"/>
    <mergeCell ref="X29:AA29"/>
    <mergeCell ref="AB29:AE29"/>
    <mergeCell ref="AF29:AI29"/>
    <mergeCell ref="AJ29:AM29"/>
    <mergeCell ref="AN29:AQ29"/>
    <mergeCell ref="B18:C18"/>
    <mergeCell ref="D18:O18"/>
    <mergeCell ref="P18:S18"/>
    <mergeCell ref="T18:W18"/>
    <mergeCell ref="X16:AA16"/>
    <mergeCell ref="AB16:AE16"/>
    <mergeCell ref="AR30:AU30"/>
    <mergeCell ref="AV30:AX30"/>
    <mergeCell ref="AY30:BB30"/>
    <mergeCell ref="BC30:BF30"/>
    <mergeCell ref="BG30:BI30"/>
    <mergeCell ref="BJ30:BM30"/>
    <mergeCell ref="BN30:BR30"/>
    <mergeCell ref="B30:C30"/>
    <mergeCell ref="D30:O30"/>
    <mergeCell ref="P30:S30"/>
    <mergeCell ref="T30:W30"/>
    <mergeCell ref="X30:AA30"/>
    <mergeCell ref="AB30:AE30"/>
    <mergeCell ref="AF30:AI30"/>
    <mergeCell ref="AJ30:AM30"/>
    <mergeCell ref="AN30:AQ30"/>
  </mergeCells>
  <printOptions horizontalCentered="1"/>
  <pageMargins left="0.77" right="0.17" top="0.74803149606299213" bottom="0.15748031496062992" header="0" footer="0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91B00-FDA5-40B7-87CC-5B3A34006FAA}">
  <dimension ref="A1:BP55"/>
  <sheetViews>
    <sheetView showGridLines="0" tabSelected="1" topLeftCell="E1" zoomScale="90" zoomScaleNormal="90" zoomScalePageLayoutView="90" workbookViewId="0">
      <pane ySplit="7" topLeftCell="A8" activePane="bottomLeft" state="frozen"/>
      <selection pane="bottomLeft" activeCell="D8" sqref="D8"/>
    </sheetView>
  </sheetViews>
  <sheetFormatPr baseColWidth="10" defaultRowHeight="18.75" x14ac:dyDescent="0.3"/>
  <cols>
    <col min="1" max="1" width="1.7109375" style="17" customWidth="1"/>
    <col min="2" max="2" width="4.140625" style="17" customWidth="1"/>
    <col min="3" max="3" width="39.42578125" style="17" bestFit="1" customWidth="1"/>
    <col min="4" max="4" width="20.28515625" style="28" bestFit="1" customWidth="1"/>
    <col min="5" max="6" width="11" style="17" bestFit="1" customWidth="1"/>
    <col min="7" max="11" width="12.140625" style="17" bestFit="1" customWidth="1"/>
    <col min="12" max="12" width="15" style="17" hidden="1" customWidth="1"/>
    <col min="13" max="13" width="12.7109375" style="17" customWidth="1"/>
    <col min="14" max="14" width="14.5703125" style="17" customWidth="1"/>
    <col min="15" max="15" width="11.5703125" style="17" customWidth="1"/>
    <col min="16" max="16" width="14.28515625" style="17" customWidth="1"/>
    <col min="17" max="17" width="14.7109375" style="17" customWidth="1"/>
    <col min="18" max="18" width="31" style="17" customWidth="1"/>
    <col min="19" max="16384" width="11.42578125" style="17"/>
  </cols>
  <sheetData>
    <row r="1" spans="1:68" x14ac:dyDescent="0.3">
      <c r="B1" s="24"/>
      <c r="C1" s="24"/>
      <c r="D1" s="71"/>
      <c r="E1" s="24"/>
      <c r="F1" s="24"/>
      <c r="G1" s="24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9"/>
      <c r="BL1" s="19"/>
      <c r="BM1" s="19"/>
      <c r="BN1" s="19"/>
      <c r="BO1" s="20"/>
      <c r="BP1" s="20"/>
    </row>
    <row r="2" spans="1:68" x14ac:dyDescent="0.3">
      <c r="B2" s="24"/>
      <c r="C2" s="24"/>
      <c r="D2" s="71"/>
      <c r="E2" s="24"/>
      <c r="F2" s="24"/>
      <c r="G2" s="24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9"/>
      <c r="BL2" s="19"/>
      <c r="BM2" s="19"/>
      <c r="BN2" s="19"/>
      <c r="BO2" s="20"/>
      <c r="BP2" s="20"/>
    </row>
    <row r="3" spans="1:68" x14ac:dyDescent="0.3">
      <c r="B3" s="24"/>
      <c r="C3" s="24"/>
      <c r="D3" s="71"/>
      <c r="E3" s="24"/>
      <c r="F3" s="24"/>
      <c r="G3" s="24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9"/>
      <c r="BL3" s="19"/>
      <c r="BM3" s="19"/>
      <c r="BN3" s="19"/>
      <c r="BO3" s="20"/>
      <c r="BP3" s="20"/>
    </row>
    <row r="4" spans="1:68" ht="19.5" thickBot="1" x14ac:dyDescent="0.35">
      <c r="B4" s="24"/>
      <c r="C4" s="24"/>
      <c r="D4" s="71"/>
      <c r="E4" s="24"/>
      <c r="F4" s="24"/>
      <c r="G4" s="24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9"/>
      <c r="BL4" s="19"/>
      <c r="BM4" s="19"/>
      <c r="BN4" s="19"/>
      <c r="BO4" s="20"/>
      <c r="BP4" s="20"/>
    </row>
    <row r="5" spans="1:68" s="21" customFormat="1" ht="15" customHeight="1" x14ac:dyDescent="0.25">
      <c r="B5" s="216" t="s">
        <v>0</v>
      </c>
      <c r="C5" s="218" t="s">
        <v>45</v>
      </c>
      <c r="D5" s="226" t="s">
        <v>93</v>
      </c>
      <c r="E5" s="212" t="s">
        <v>43</v>
      </c>
      <c r="F5" s="213"/>
      <c r="G5" s="213"/>
      <c r="H5" s="213"/>
      <c r="I5" s="213"/>
      <c r="J5" s="213"/>
      <c r="K5" s="213"/>
      <c r="L5" s="214"/>
      <c r="M5" s="220" t="s">
        <v>2</v>
      </c>
      <c r="N5" s="222" t="s">
        <v>44</v>
      </c>
      <c r="O5" s="224" t="s">
        <v>7</v>
      </c>
      <c r="P5" s="224" t="s">
        <v>62</v>
      </c>
      <c r="Q5" s="210" t="s">
        <v>4</v>
      </c>
      <c r="R5" s="210" t="s">
        <v>47</v>
      </c>
    </row>
    <row r="6" spans="1:68" s="63" customFormat="1" ht="20.25" customHeight="1" thickBot="1" x14ac:dyDescent="0.3">
      <c r="B6" s="217"/>
      <c r="C6" s="219"/>
      <c r="D6" s="227"/>
      <c r="E6" s="61">
        <f>Horarios!E5</f>
        <v>43869</v>
      </c>
      <c r="F6" s="62">
        <f>Horarios!J5</f>
        <v>43870</v>
      </c>
      <c r="G6" s="62">
        <f>Horarios!O5</f>
        <v>43871</v>
      </c>
      <c r="H6" s="62">
        <f>Horarios!T5</f>
        <v>43872</v>
      </c>
      <c r="I6" s="62">
        <f>Horarios!Y5</f>
        <v>43873</v>
      </c>
      <c r="J6" s="62">
        <f>Horarios!AD5</f>
        <v>43874</v>
      </c>
      <c r="K6" s="62">
        <f>Horarios!AI5</f>
        <v>43875</v>
      </c>
      <c r="L6" s="70">
        <f>Horarios!AN5</f>
        <v>43876</v>
      </c>
      <c r="M6" s="221"/>
      <c r="N6" s="223"/>
      <c r="O6" s="225"/>
      <c r="P6" s="225"/>
      <c r="Q6" s="211"/>
      <c r="R6" s="211"/>
    </row>
    <row r="7" spans="1:68" s="21" customFormat="1" hidden="1" x14ac:dyDescent="0.3">
      <c r="B7" s="22" t="s">
        <v>0</v>
      </c>
      <c r="C7" s="29" t="s">
        <v>45</v>
      </c>
      <c r="D7" s="72" t="s">
        <v>93</v>
      </c>
      <c r="E7" s="17" t="s">
        <v>50</v>
      </c>
      <c r="F7" s="17" t="s">
        <v>51</v>
      </c>
      <c r="G7" s="17" t="s">
        <v>52</v>
      </c>
      <c r="H7" s="17" t="s">
        <v>53</v>
      </c>
      <c r="I7" s="17" t="s">
        <v>54</v>
      </c>
      <c r="J7" s="17" t="s">
        <v>55</v>
      </c>
      <c r="K7" s="17" t="s">
        <v>56</v>
      </c>
      <c r="L7" s="28" t="s">
        <v>57</v>
      </c>
      <c r="M7" s="17" t="s">
        <v>2</v>
      </c>
      <c r="N7" s="17" t="s">
        <v>44</v>
      </c>
      <c r="O7" s="17" t="s">
        <v>7</v>
      </c>
      <c r="P7" s="17" t="s">
        <v>8</v>
      </c>
      <c r="Q7" s="17" t="s">
        <v>4</v>
      </c>
      <c r="R7" s="17" t="s">
        <v>47</v>
      </c>
    </row>
    <row r="8" spans="1:68" s="33" customFormat="1" ht="26.25" x14ac:dyDescent="0.25">
      <c r="A8" s="75">
        <v>1</v>
      </c>
      <c r="B8" s="30">
        <v>1</v>
      </c>
      <c r="C8" s="34" t="s">
        <v>74</v>
      </c>
      <c r="D8" s="33" t="s">
        <v>94</v>
      </c>
      <c r="E8" s="69">
        <v>0</v>
      </c>
      <c r="F8" s="69">
        <v>12</v>
      </c>
      <c r="G8" s="69">
        <v>8.5000000000000018</v>
      </c>
      <c r="H8" s="69">
        <v>10.000000000000002</v>
      </c>
      <c r="I8" s="69">
        <v>9.9999999999999982</v>
      </c>
      <c r="J8" s="69">
        <v>10.999999999999998</v>
      </c>
      <c r="K8" s="69">
        <v>7</v>
      </c>
      <c r="L8" s="31">
        <v>3.4999999999999996</v>
      </c>
      <c r="M8" s="31">
        <v>62</v>
      </c>
      <c r="N8" s="31">
        <v>930</v>
      </c>
      <c r="O8" s="31">
        <v>46.5</v>
      </c>
      <c r="P8" s="31">
        <v>883.5</v>
      </c>
      <c r="Q8" s="32"/>
      <c r="R8" s="32"/>
    </row>
    <row r="9" spans="1:68" s="33" customFormat="1" ht="26.25" x14ac:dyDescent="0.25">
      <c r="A9" s="75">
        <v>1</v>
      </c>
      <c r="B9" s="30">
        <v>2</v>
      </c>
      <c r="C9" s="34" t="s">
        <v>75</v>
      </c>
      <c r="D9" s="33" t="s">
        <v>94</v>
      </c>
      <c r="E9" s="69">
        <v>0</v>
      </c>
      <c r="F9" s="69">
        <v>18</v>
      </c>
      <c r="G9" s="69">
        <v>0</v>
      </c>
      <c r="H9" s="69">
        <v>8</v>
      </c>
      <c r="I9" s="69">
        <v>12.5</v>
      </c>
      <c r="J9" s="69">
        <v>9</v>
      </c>
      <c r="K9" s="69">
        <v>9.5</v>
      </c>
      <c r="L9" s="31">
        <v>0</v>
      </c>
      <c r="M9" s="31">
        <v>57</v>
      </c>
      <c r="N9" s="31">
        <v>855</v>
      </c>
      <c r="O9" s="31">
        <v>42.75</v>
      </c>
      <c r="P9" s="31">
        <v>812.25</v>
      </c>
      <c r="Q9" s="32"/>
      <c r="R9" s="32"/>
    </row>
    <row r="10" spans="1:68" s="33" customFormat="1" ht="26.25" x14ac:dyDescent="0.25">
      <c r="A10" s="75">
        <v>1</v>
      </c>
      <c r="B10" s="30">
        <v>3</v>
      </c>
      <c r="C10" s="34" t="s">
        <v>28</v>
      </c>
      <c r="D10" s="33" t="s">
        <v>94</v>
      </c>
      <c r="E10" s="69">
        <v>0</v>
      </c>
      <c r="F10" s="69">
        <v>18</v>
      </c>
      <c r="G10" s="69">
        <v>0</v>
      </c>
      <c r="H10" s="69">
        <v>9.4999999999999982</v>
      </c>
      <c r="I10" s="69">
        <v>12.750000000000004</v>
      </c>
      <c r="J10" s="69">
        <v>0</v>
      </c>
      <c r="K10" s="69">
        <v>0</v>
      </c>
      <c r="L10" s="31">
        <v>0</v>
      </c>
      <c r="M10" s="31">
        <v>40.25</v>
      </c>
      <c r="N10" s="31">
        <v>603.75</v>
      </c>
      <c r="O10" s="31">
        <v>30.1875</v>
      </c>
      <c r="P10" s="31">
        <v>573.5625</v>
      </c>
      <c r="Q10" s="32"/>
      <c r="R10" s="32"/>
    </row>
    <row r="11" spans="1:68" s="33" customFormat="1" ht="26.25" x14ac:dyDescent="0.25">
      <c r="A11" s="75">
        <v>1</v>
      </c>
      <c r="B11" s="30">
        <v>4</v>
      </c>
      <c r="C11" s="34" t="s">
        <v>72</v>
      </c>
      <c r="D11" s="33" t="s">
        <v>65</v>
      </c>
      <c r="E11" s="69">
        <v>0</v>
      </c>
      <c r="F11" s="69">
        <v>10.499999999999996</v>
      </c>
      <c r="G11" s="69">
        <v>0</v>
      </c>
      <c r="H11" s="69">
        <v>11.666666666666664</v>
      </c>
      <c r="I11" s="69">
        <v>13</v>
      </c>
      <c r="J11" s="69">
        <v>5</v>
      </c>
      <c r="K11" s="69">
        <v>8.9999999999999982</v>
      </c>
      <c r="L11" s="31">
        <v>1.0000000000000004</v>
      </c>
      <c r="M11" s="31">
        <v>50.166666666666657</v>
      </c>
      <c r="N11" s="31">
        <v>752.49999999999989</v>
      </c>
      <c r="O11" s="31">
        <v>37.624999999999993</v>
      </c>
      <c r="P11" s="31">
        <v>714.87499999999989</v>
      </c>
      <c r="Q11" s="32"/>
      <c r="R11" s="32"/>
    </row>
    <row r="12" spans="1:68" s="33" customFormat="1" ht="26.25" x14ac:dyDescent="0.25">
      <c r="A12" s="75">
        <v>1</v>
      </c>
      <c r="B12" s="30">
        <v>5</v>
      </c>
      <c r="C12" s="34" t="s">
        <v>40</v>
      </c>
      <c r="D12" s="33" t="s">
        <v>65</v>
      </c>
      <c r="E12" s="69">
        <v>0</v>
      </c>
      <c r="F12" s="69">
        <v>12.5</v>
      </c>
      <c r="G12" s="69">
        <v>5.4999999999999991</v>
      </c>
      <c r="H12" s="69">
        <v>12</v>
      </c>
      <c r="I12" s="69">
        <v>13</v>
      </c>
      <c r="J12" s="69">
        <v>10</v>
      </c>
      <c r="K12" s="69">
        <v>9</v>
      </c>
      <c r="L12" s="31">
        <v>1.0000000000000004</v>
      </c>
      <c r="M12" s="31">
        <v>63</v>
      </c>
      <c r="N12" s="31">
        <v>945</v>
      </c>
      <c r="O12" s="31">
        <v>47.25</v>
      </c>
      <c r="P12" s="31">
        <v>897.75</v>
      </c>
      <c r="Q12" s="32"/>
      <c r="R12" s="32"/>
    </row>
    <row r="13" spans="1:68" s="33" customFormat="1" ht="26.25" x14ac:dyDescent="0.25">
      <c r="A13" s="75">
        <v>1</v>
      </c>
      <c r="B13" s="30">
        <v>6</v>
      </c>
      <c r="C13" s="34" t="s">
        <v>20</v>
      </c>
      <c r="D13" s="33" t="s">
        <v>65</v>
      </c>
      <c r="E13" s="69">
        <v>0</v>
      </c>
      <c r="F13" s="69">
        <v>13</v>
      </c>
      <c r="G13" s="69">
        <v>5.9999999999999982</v>
      </c>
      <c r="H13" s="69">
        <v>8.1666666666666661</v>
      </c>
      <c r="I13" s="69">
        <v>13.166666666666664</v>
      </c>
      <c r="J13" s="69">
        <v>8.9999999999999982</v>
      </c>
      <c r="K13" s="69">
        <v>10.500000000000002</v>
      </c>
      <c r="L13" s="31">
        <v>0</v>
      </c>
      <c r="M13" s="31">
        <v>59.833333333333329</v>
      </c>
      <c r="N13" s="31">
        <v>897.49999999999989</v>
      </c>
      <c r="O13" s="31">
        <v>44.875</v>
      </c>
      <c r="P13" s="31">
        <v>852.62499999999989</v>
      </c>
      <c r="Q13" s="32"/>
      <c r="R13" s="32"/>
    </row>
    <row r="14" spans="1:68" s="33" customFormat="1" ht="26.25" x14ac:dyDescent="0.25">
      <c r="A14" s="75">
        <v>1</v>
      </c>
      <c r="B14" s="30">
        <v>7</v>
      </c>
      <c r="C14" s="34" t="s">
        <v>84</v>
      </c>
      <c r="D14" s="33" t="s">
        <v>65</v>
      </c>
      <c r="E14" s="69">
        <v>0</v>
      </c>
      <c r="F14" s="69">
        <v>0</v>
      </c>
      <c r="G14" s="69">
        <v>0</v>
      </c>
      <c r="H14" s="69">
        <v>0</v>
      </c>
      <c r="I14" s="69">
        <v>0</v>
      </c>
      <c r="J14" s="69">
        <v>0</v>
      </c>
      <c r="K14" s="69">
        <v>9.4999999999999982</v>
      </c>
      <c r="L14" s="31">
        <v>0</v>
      </c>
      <c r="M14" s="31">
        <v>9.4999999999999982</v>
      </c>
      <c r="N14" s="31">
        <v>142.49999999999997</v>
      </c>
      <c r="O14" s="31">
        <v>7.1249999999999991</v>
      </c>
      <c r="P14" s="31">
        <v>135.37499999999997</v>
      </c>
      <c r="Q14" s="32"/>
      <c r="R14" s="32"/>
    </row>
    <row r="15" spans="1:68" s="33" customFormat="1" ht="26.25" x14ac:dyDescent="0.25">
      <c r="A15" s="75">
        <v>1</v>
      </c>
      <c r="B15" s="30">
        <v>8</v>
      </c>
      <c r="C15" s="34" t="s">
        <v>85</v>
      </c>
      <c r="D15" s="33" t="s">
        <v>95</v>
      </c>
      <c r="E15" s="69">
        <v>0</v>
      </c>
      <c r="F15" s="69">
        <v>0</v>
      </c>
      <c r="G15" s="69">
        <v>0</v>
      </c>
      <c r="H15" s="69">
        <v>0</v>
      </c>
      <c r="I15" s="69">
        <v>9.0000000000000036</v>
      </c>
      <c r="J15" s="69">
        <v>0</v>
      </c>
      <c r="K15" s="69">
        <v>0</v>
      </c>
      <c r="L15" s="31">
        <v>0</v>
      </c>
      <c r="M15" s="31">
        <v>9.0000000000000036</v>
      </c>
      <c r="N15" s="31">
        <v>135.00000000000006</v>
      </c>
      <c r="O15" s="31">
        <v>6.7500000000000036</v>
      </c>
      <c r="P15" s="31">
        <v>128.25000000000006</v>
      </c>
      <c r="Q15" s="32"/>
      <c r="R15" s="32"/>
    </row>
    <row r="16" spans="1:68" s="33" customFormat="1" ht="26.25" x14ac:dyDescent="0.25">
      <c r="A16" s="75">
        <v>1</v>
      </c>
      <c r="B16" s="30">
        <v>9</v>
      </c>
      <c r="C16" s="34" t="s">
        <v>76</v>
      </c>
      <c r="D16" s="33" t="s">
        <v>95</v>
      </c>
      <c r="E16" s="69">
        <v>2.5000000000000018</v>
      </c>
      <c r="F16" s="69">
        <v>14.999999999999996</v>
      </c>
      <c r="G16" s="69">
        <v>0.99999999999999911</v>
      </c>
      <c r="H16" s="69">
        <v>3.5</v>
      </c>
      <c r="I16" s="69">
        <v>11.999999999999996</v>
      </c>
      <c r="J16" s="69">
        <v>12.499999999999998</v>
      </c>
      <c r="K16" s="69">
        <v>10.75</v>
      </c>
      <c r="L16" s="31">
        <v>0</v>
      </c>
      <c r="M16" s="31">
        <v>57.25</v>
      </c>
      <c r="N16" s="31">
        <v>858.75</v>
      </c>
      <c r="O16" s="31">
        <v>42.9375</v>
      </c>
      <c r="P16" s="31">
        <v>815.8125</v>
      </c>
      <c r="Q16" s="32"/>
      <c r="R16" s="32"/>
    </row>
    <row r="17" spans="1:18" s="33" customFormat="1" ht="26.25" x14ac:dyDescent="0.25">
      <c r="A17" s="75">
        <v>1</v>
      </c>
      <c r="B17" s="30">
        <v>10</v>
      </c>
      <c r="C17" s="34" t="s">
        <v>66</v>
      </c>
      <c r="D17" s="33" t="s">
        <v>65</v>
      </c>
      <c r="E17" s="69">
        <v>15</v>
      </c>
      <c r="F17" s="69">
        <v>0</v>
      </c>
      <c r="G17" s="69">
        <v>0</v>
      </c>
      <c r="H17" s="69">
        <v>12</v>
      </c>
      <c r="I17" s="69">
        <v>13</v>
      </c>
      <c r="J17" s="69">
        <v>10</v>
      </c>
      <c r="K17" s="69">
        <v>9</v>
      </c>
      <c r="L17" s="31">
        <v>1.0000000000000004</v>
      </c>
      <c r="M17" s="31">
        <v>60</v>
      </c>
      <c r="N17" s="31">
        <v>900</v>
      </c>
      <c r="O17" s="31">
        <v>45</v>
      </c>
      <c r="P17" s="31">
        <v>855</v>
      </c>
      <c r="Q17" s="32"/>
      <c r="R17" s="32"/>
    </row>
    <row r="18" spans="1:18" s="33" customFormat="1" ht="26.25" x14ac:dyDescent="0.25">
      <c r="A18" s="75">
        <v>1</v>
      </c>
      <c r="B18" s="30">
        <v>11</v>
      </c>
      <c r="C18" s="34" t="s">
        <v>48</v>
      </c>
      <c r="D18" s="33" t="s">
        <v>65</v>
      </c>
      <c r="E18" s="69">
        <v>15</v>
      </c>
      <c r="F18" s="69">
        <v>17.5</v>
      </c>
      <c r="G18" s="69">
        <v>4.5000000000000018</v>
      </c>
      <c r="H18" s="69">
        <v>10.000000000000002</v>
      </c>
      <c r="I18" s="69">
        <v>13</v>
      </c>
      <c r="J18" s="69">
        <v>8.9999999999999982</v>
      </c>
      <c r="K18" s="69">
        <v>8.5</v>
      </c>
      <c r="L18" s="31">
        <v>0</v>
      </c>
      <c r="M18" s="31">
        <v>77.5</v>
      </c>
      <c r="N18" s="31">
        <v>1162.5</v>
      </c>
      <c r="O18" s="31">
        <v>58.125</v>
      </c>
      <c r="P18" s="31">
        <v>1104.375</v>
      </c>
      <c r="Q18" s="32"/>
      <c r="R18" s="32"/>
    </row>
    <row r="19" spans="1:18" s="33" customFormat="1" ht="26.25" x14ac:dyDescent="0.25">
      <c r="A19" s="75">
        <v>1</v>
      </c>
      <c r="B19" s="30">
        <v>12</v>
      </c>
      <c r="C19" s="34" t="s">
        <v>38</v>
      </c>
      <c r="D19" s="33" t="s">
        <v>65</v>
      </c>
      <c r="E19" s="69">
        <v>15</v>
      </c>
      <c r="F19" s="69">
        <v>14.999999999999996</v>
      </c>
      <c r="G19" s="69">
        <v>9.5000000000000018</v>
      </c>
      <c r="H19" s="69">
        <v>9.5</v>
      </c>
      <c r="I19" s="69">
        <v>8.9999999999999982</v>
      </c>
      <c r="J19" s="69">
        <v>10</v>
      </c>
      <c r="K19" s="69">
        <v>11.5</v>
      </c>
      <c r="L19" s="31">
        <v>3.9999999999999991</v>
      </c>
      <c r="M19" s="31">
        <v>83.5</v>
      </c>
      <c r="N19" s="31">
        <v>1252.5</v>
      </c>
      <c r="O19" s="31">
        <v>62.625</v>
      </c>
      <c r="P19" s="31">
        <v>1189.875</v>
      </c>
      <c r="Q19" s="32"/>
      <c r="R19" s="32"/>
    </row>
    <row r="20" spans="1:18" s="33" customFormat="1" ht="26.25" x14ac:dyDescent="0.25">
      <c r="A20" s="75">
        <v>1</v>
      </c>
      <c r="B20" s="30">
        <v>13</v>
      </c>
      <c r="C20" s="34" t="s">
        <v>32</v>
      </c>
      <c r="D20" s="33" t="s">
        <v>65</v>
      </c>
      <c r="E20" s="69">
        <v>15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31">
        <v>0</v>
      </c>
      <c r="M20" s="31">
        <v>15</v>
      </c>
      <c r="N20" s="31">
        <v>225</v>
      </c>
      <c r="O20" s="31">
        <v>11.25</v>
      </c>
      <c r="P20" s="31">
        <v>213.75</v>
      </c>
      <c r="Q20" s="32"/>
      <c r="R20" s="32"/>
    </row>
    <row r="21" spans="1:18" s="33" customFormat="1" ht="26.25" x14ac:dyDescent="0.25">
      <c r="A21" s="75">
        <v>1</v>
      </c>
      <c r="B21" s="30">
        <v>14</v>
      </c>
      <c r="C21" s="34" t="s">
        <v>41</v>
      </c>
      <c r="D21" s="33" t="s">
        <v>65</v>
      </c>
      <c r="E21" s="69">
        <v>15</v>
      </c>
      <c r="F21" s="69">
        <v>13</v>
      </c>
      <c r="G21" s="69">
        <v>5</v>
      </c>
      <c r="H21" s="69">
        <v>11.666666666666664</v>
      </c>
      <c r="I21" s="69">
        <v>12.666666666666668</v>
      </c>
      <c r="J21" s="69">
        <v>0</v>
      </c>
      <c r="K21" s="69">
        <v>0</v>
      </c>
      <c r="L21" s="31">
        <v>0</v>
      </c>
      <c r="M21" s="31">
        <v>57.333333333333329</v>
      </c>
      <c r="N21" s="31">
        <v>859.99999999999989</v>
      </c>
      <c r="O21" s="31">
        <v>43</v>
      </c>
      <c r="P21" s="31">
        <v>816.99999999999989</v>
      </c>
      <c r="Q21" s="32"/>
      <c r="R21" s="32"/>
    </row>
    <row r="22" spans="1:18" s="33" customFormat="1" ht="26.25" x14ac:dyDescent="0.25">
      <c r="A22" s="75">
        <v>1</v>
      </c>
      <c r="B22" s="30">
        <v>15</v>
      </c>
      <c r="C22" s="34" t="s">
        <v>77</v>
      </c>
      <c r="D22" s="33" t="s">
        <v>65</v>
      </c>
      <c r="E22" s="69">
        <v>15</v>
      </c>
      <c r="F22" s="69">
        <v>0</v>
      </c>
      <c r="G22" s="69">
        <v>15</v>
      </c>
      <c r="H22" s="69">
        <v>0</v>
      </c>
      <c r="I22" s="69">
        <v>0</v>
      </c>
      <c r="J22" s="69">
        <v>0</v>
      </c>
      <c r="K22" s="69">
        <v>0</v>
      </c>
      <c r="L22" s="31">
        <v>0</v>
      </c>
      <c r="M22" s="31">
        <v>30</v>
      </c>
      <c r="N22" s="31">
        <v>450</v>
      </c>
      <c r="O22" s="31">
        <v>22.5</v>
      </c>
      <c r="P22" s="31">
        <v>427.5</v>
      </c>
      <c r="Q22" s="32"/>
      <c r="R22" s="32"/>
    </row>
    <row r="23" spans="1:18" s="33" customFormat="1" ht="26.25" x14ac:dyDescent="0.25">
      <c r="A23" s="75">
        <v>1</v>
      </c>
      <c r="B23" s="30">
        <v>16</v>
      </c>
      <c r="C23" s="34" t="s">
        <v>27</v>
      </c>
      <c r="D23" s="33" t="s">
        <v>95</v>
      </c>
      <c r="E23" s="69">
        <v>15</v>
      </c>
      <c r="F23" s="69">
        <v>0</v>
      </c>
      <c r="G23" s="69">
        <v>15</v>
      </c>
      <c r="H23" s="69">
        <v>12</v>
      </c>
      <c r="I23" s="69">
        <v>13.499999999999996</v>
      </c>
      <c r="J23" s="69">
        <v>9.3333333333333321</v>
      </c>
      <c r="K23" s="69">
        <v>9</v>
      </c>
      <c r="L23" s="31">
        <v>1.0000000000000004</v>
      </c>
      <c r="M23" s="31">
        <v>74.833333333333329</v>
      </c>
      <c r="N23" s="31">
        <v>1122.5</v>
      </c>
      <c r="O23" s="31">
        <v>56.125</v>
      </c>
      <c r="P23" s="31">
        <v>1066.375</v>
      </c>
      <c r="Q23" s="32"/>
      <c r="R23" s="32"/>
    </row>
    <row r="24" spans="1:18" s="33" customFormat="1" ht="26.25" x14ac:dyDescent="0.25">
      <c r="A24" s="75">
        <v>1</v>
      </c>
      <c r="B24" s="30">
        <v>17</v>
      </c>
      <c r="C24" s="34" t="s">
        <v>86</v>
      </c>
      <c r="D24" s="33" t="s">
        <v>65</v>
      </c>
      <c r="E24" s="69">
        <v>15</v>
      </c>
      <c r="F24" s="69">
        <v>0</v>
      </c>
      <c r="G24" s="69">
        <v>15</v>
      </c>
      <c r="H24" s="69">
        <v>12</v>
      </c>
      <c r="I24" s="69">
        <v>13</v>
      </c>
      <c r="J24" s="69">
        <v>10</v>
      </c>
      <c r="K24" s="69">
        <v>9</v>
      </c>
      <c r="L24" s="31">
        <v>1.0000000000000004</v>
      </c>
      <c r="M24" s="31">
        <v>75</v>
      </c>
      <c r="N24" s="31">
        <v>1125</v>
      </c>
      <c r="O24" s="31">
        <v>56.25</v>
      </c>
      <c r="P24" s="31">
        <v>1068.75</v>
      </c>
      <c r="Q24" s="32"/>
      <c r="R24" s="32"/>
    </row>
    <row r="25" spans="1:18" s="33" customFormat="1" ht="26.25" x14ac:dyDescent="0.25">
      <c r="A25" s="75">
        <v>1</v>
      </c>
      <c r="B25" s="30">
        <v>18</v>
      </c>
      <c r="C25" s="34" t="s">
        <v>78</v>
      </c>
      <c r="D25" s="33" t="s">
        <v>65</v>
      </c>
      <c r="E25" s="69">
        <v>15</v>
      </c>
      <c r="F25" s="69">
        <v>0</v>
      </c>
      <c r="G25" s="69">
        <v>15</v>
      </c>
      <c r="H25" s="69">
        <v>0</v>
      </c>
      <c r="I25" s="69">
        <v>0</v>
      </c>
      <c r="J25" s="69">
        <v>0</v>
      </c>
      <c r="K25" s="69">
        <v>0</v>
      </c>
      <c r="L25" s="31">
        <v>15</v>
      </c>
      <c r="M25" s="31">
        <v>45</v>
      </c>
      <c r="N25" s="31">
        <v>675</v>
      </c>
      <c r="O25" s="31">
        <v>33.75</v>
      </c>
      <c r="P25" s="31">
        <v>641.25</v>
      </c>
      <c r="Q25" s="32"/>
      <c r="R25" s="32"/>
    </row>
    <row r="26" spans="1:18" s="33" customFormat="1" ht="26.25" x14ac:dyDescent="0.25">
      <c r="A26" s="75">
        <v>1</v>
      </c>
      <c r="B26" s="30">
        <v>19</v>
      </c>
      <c r="C26" s="34" t="s">
        <v>79</v>
      </c>
      <c r="D26" s="33" t="s">
        <v>94</v>
      </c>
      <c r="E26" s="69">
        <v>0</v>
      </c>
      <c r="F26" s="69">
        <v>0</v>
      </c>
      <c r="G26" s="69">
        <v>5.4999999999999991</v>
      </c>
      <c r="H26" s="69">
        <v>0</v>
      </c>
      <c r="I26" s="69">
        <v>0</v>
      </c>
      <c r="J26" s="69">
        <v>4.5</v>
      </c>
      <c r="K26" s="69">
        <v>9</v>
      </c>
      <c r="L26" s="31">
        <v>15</v>
      </c>
      <c r="M26" s="31">
        <v>34</v>
      </c>
      <c r="N26" s="31">
        <v>510</v>
      </c>
      <c r="O26" s="31">
        <v>25.5</v>
      </c>
      <c r="P26" s="31">
        <v>484.5</v>
      </c>
      <c r="Q26" s="32"/>
      <c r="R26" s="32"/>
    </row>
    <row r="27" spans="1:18" s="33" customFormat="1" ht="26.25" x14ac:dyDescent="0.25">
      <c r="A27" s="75">
        <v>1</v>
      </c>
      <c r="B27" s="30">
        <v>20</v>
      </c>
      <c r="C27" s="34" t="s">
        <v>71</v>
      </c>
      <c r="D27" s="33" t="s">
        <v>94</v>
      </c>
      <c r="E27" s="69">
        <v>0</v>
      </c>
      <c r="F27" s="69">
        <v>0</v>
      </c>
      <c r="G27" s="69">
        <v>0</v>
      </c>
      <c r="H27" s="69">
        <v>4.5</v>
      </c>
      <c r="I27" s="69">
        <v>0</v>
      </c>
      <c r="J27" s="69">
        <v>0</v>
      </c>
      <c r="K27" s="69">
        <v>0</v>
      </c>
      <c r="L27" s="31">
        <v>15</v>
      </c>
      <c r="M27" s="31">
        <v>19.5</v>
      </c>
      <c r="N27" s="31">
        <v>292.5</v>
      </c>
      <c r="O27" s="31">
        <v>14.625</v>
      </c>
      <c r="P27" s="31">
        <v>277.875</v>
      </c>
      <c r="Q27" s="32"/>
      <c r="R27" s="32"/>
    </row>
    <row r="28" spans="1:18" s="33" customFormat="1" ht="26.25" x14ac:dyDescent="0.25">
      <c r="A28" s="75">
        <v>1</v>
      </c>
      <c r="B28" s="30">
        <v>21</v>
      </c>
      <c r="C28" s="34" t="s">
        <v>26</v>
      </c>
      <c r="D28" s="17" t="s">
        <v>95</v>
      </c>
      <c r="E28" s="69">
        <v>0</v>
      </c>
      <c r="F28" s="69">
        <v>0</v>
      </c>
      <c r="G28" s="69">
        <v>0</v>
      </c>
      <c r="H28" s="69">
        <v>0</v>
      </c>
      <c r="I28" s="69">
        <v>0</v>
      </c>
      <c r="J28" s="69">
        <v>0</v>
      </c>
      <c r="K28" s="69">
        <v>0</v>
      </c>
      <c r="L28" s="31">
        <v>15</v>
      </c>
      <c r="M28" s="31">
        <v>15</v>
      </c>
      <c r="N28" s="31">
        <v>225</v>
      </c>
      <c r="O28" s="31">
        <v>11.25</v>
      </c>
      <c r="P28" s="31">
        <v>213.75</v>
      </c>
      <c r="Q28" s="32"/>
      <c r="R28" s="32"/>
    </row>
    <row r="29" spans="1:18" s="33" customFormat="1" ht="26.25" x14ac:dyDescent="0.25">
      <c r="A29" s="75">
        <v>1</v>
      </c>
      <c r="B29" s="30">
        <v>22</v>
      </c>
      <c r="C29" s="34" t="s">
        <v>89</v>
      </c>
      <c r="D29" s="33" t="s">
        <v>65</v>
      </c>
      <c r="E29" s="69">
        <v>0</v>
      </c>
      <c r="F29" s="69">
        <v>0</v>
      </c>
      <c r="G29" s="69">
        <v>0</v>
      </c>
      <c r="H29" s="69">
        <v>0</v>
      </c>
      <c r="I29" s="69">
        <v>0</v>
      </c>
      <c r="J29" s="69">
        <v>0</v>
      </c>
      <c r="K29" s="69">
        <v>0</v>
      </c>
      <c r="L29" s="31">
        <v>15</v>
      </c>
      <c r="M29" s="31">
        <v>15</v>
      </c>
      <c r="N29" s="31">
        <v>225</v>
      </c>
      <c r="O29" s="31">
        <v>11.25</v>
      </c>
      <c r="P29" s="31">
        <v>213.75</v>
      </c>
      <c r="Q29" s="32"/>
      <c r="R29" s="32"/>
    </row>
    <row r="30" spans="1:18" s="33" customFormat="1" ht="26.25" x14ac:dyDescent="0.25">
      <c r="A30" s="75">
        <v>1</v>
      </c>
      <c r="B30" s="30">
        <v>23</v>
      </c>
      <c r="C30" s="34" t="s">
        <v>69</v>
      </c>
      <c r="D30" s="33" t="s">
        <v>70</v>
      </c>
      <c r="E30" s="69">
        <v>0</v>
      </c>
      <c r="F30" s="69">
        <v>0</v>
      </c>
      <c r="G30" s="69">
        <v>0</v>
      </c>
      <c r="H30" s="69">
        <v>0</v>
      </c>
      <c r="I30" s="69">
        <v>0</v>
      </c>
      <c r="J30" s="69">
        <v>0</v>
      </c>
      <c r="K30" s="69">
        <v>0</v>
      </c>
      <c r="L30" s="31">
        <v>15</v>
      </c>
      <c r="M30" s="31">
        <v>15</v>
      </c>
      <c r="N30" s="31">
        <v>225</v>
      </c>
      <c r="O30" s="31">
        <v>11.25</v>
      </c>
      <c r="P30" s="31">
        <v>213.75</v>
      </c>
      <c r="Q30" s="32"/>
      <c r="R30" s="32"/>
    </row>
    <row r="31" spans="1:18" s="33" customFormat="1" ht="26.25" x14ac:dyDescent="0.25">
      <c r="A31" s="75">
        <v>1</v>
      </c>
      <c r="B31" s="30">
        <v>24</v>
      </c>
      <c r="C31" s="34" t="s">
        <v>97</v>
      </c>
      <c r="D31" s="17" t="s">
        <v>65</v>
      </c>
      <c r="E31" s="69">
        <v>0</v>
      </c>
      <c r="F31" s="69">
        <v>0</v>
      </c>
      <c r="G31" s="69">
        <v>5</v>
      </c>
      <c r="H31" s="69">
        <v>5</v>
      </c>
      <c r="I31" s="69">
        <v>5</v>
      </c>
      <c r="J31" s="69">
        <v>5</v>
      </c>
      <c r="K31" s="69">
        <v>3.3333333333333348</v>
      </c>
      <c r="L31" s="31">
        <v>0</v>
      </c>
      <c r="M31" s="31">
        <v>23.333333333333336</v>
      </c>
      <c r="N31" s="31">
        <v>350.00000000000006</v>
      </c>
      <c r="O31" s="31">
        <v>17.500000000000004</v>
      </c>
      <c r="P31" s="31">
        <v>332.50000000000006</v>
      </c>
      <c r="Q31" s="32"/>
      <c r="R31" s="32"/>
    </row>
    <row r="32" spans="1:18" s="33" customFormat="1" ht="19.5" thickBot="1" x14ac:dyDescent="0.3">
      <c r="A32" s="76">
        <v>1</v>
      </c>
      <c r="C32" s="68" t="s">
        <v>46</v>
      </c>
      <c r="D32" s="68"/>
      <c r="E32" s="35">
        <v>137.5</v>
      </c>
      <c r="F32" s="35">
        <v>144.5</v>
      </c>
      <c r="G32" s="35">
        <v>110.5</v>
      </c>
      <c r="H32" s="35">
        <v>139.5</v>
      </c>
      <c r="I32" s="35">
        <v>174.58333333333331</v>
      </c>
      <c r="J32" s="35">
        <v>114.33333333333333</v>
      </c>
      <c r="K32" s="35">
        <v>124.58333333333333</v>
      </c>
      <c r="L32" s="35">
        <v>102.5</v>
      </c>
      <c r="M32" s="35">
        <v>1048</v>
      </c>
      <c r="N32" s="35">
        <v>15720</v>
      </c>
      <c r="O32" s="35">
        <v>786</v>
      </c>
      <c r="P32" s="35">
        <v>14934</v>
      </c>
      <c r="Q32" s="36"/>
      <c r="R32" s="36"/>
    </row>
    <row r="33" spans="1:18" s="33" customFormat="1" ht="24.95" customHeight="1" thickTop="1" x14ac:dyDescent="0.25">
      <c r="A33" s="75">
        <v>1</v>
      </c>
      <c r="C33" s="1"/>
      <c r="D33" s="34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s="33" customFormat="1" ht="24.95" customHeight="1" x14ac:dyDescent="0.25">
      <c r="A34" s="75">
        <v>1</v>
      </c>
      <c r="C34" s="1"/>
      <c r="D34" s="34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s="33" customFormat="1" x14ac:dyDescent="0.25">
      <c r="C35" s="1"/>
      <c r="D35" s="34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">
      <c r="I36" s="74"/>
      <c r="J36" s="77"/>
      <c r="K36" s="77"/>
      <c r="L36" s="77"/>
      <c r="M36" s="77"/>
      <c r="N36"/>
      <c r="O36"/>
      <c r="P36"/>
      <c r="Q36"/>
      <c r="R36"/>
    </row>
    <row r="37" spans="1:18" x14ac:dyDescent="0.3">
      <c r="C37" s="65" t="s">
        <v>14</v>
      </c>
      <c r="E37" s="215" t="s">
        <v>9</v>
      </c>
      <c r="F37" s="215"/>
      <c r="G37" s="215"/>
      <c r="H37" s="28"/>
      <c r="I37" s="73"/>
      <c r="J37" s="73"/>
      <c r="K37" s="73" t="s">
        <v>10</v>
      </c>
      <c r="L37" s="73"/>
      <c r="M37" s="73"/>
      <c r="N37"/>
      <c r="O37"/>
      <c r="P37"/>
      <c r="Q37"/>
      <c r="R37"/>
    </row>
    <row r="38" spans="1:18" x14ac:dyDescent="0.3">
      <c r="C38"/>
      <c r="E38"/>
      <c r="F38"/>
      <c r="G38"/>
      <c r="H38"/>
      <c r="I38"/>
      <c r="J38"/>
      <c r="K38"/>
      <c r="L38"/>
      <c r="M38"/>
      <c r="N38"/>
      <c r="O38"/>
      <c r="P38"/>
      <c r="Q38"/>
      <c r="R38"/>
    </row>
    <row r="39" spans="1:18" x14ac:dyDescent="0.3">
      <c r="C39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1:18" x14ac:dyDescent="0.3">
      <c r="C40"/>
      <c r="E40"/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1:18" x14ac:dyDescent="0.3">
      <c r="C41"/>
      <c r="E41"/>
      <c r="F41"/>
      <c r="G41"/>
      <c r="H41"/>
      <c r="I41"/>
      <c r="J41"/>
      <c r="K41"/>
      <c r="L41"/>
      <c r="M41"/>
      <c r="N41"/>
      <c r="O41"/>
      <c r="P41"/>
      <c r="Q41"/>
      <c r="R41"/>
    </row>
    <row r="42" spans="1:18" x14ac:dyDescent="0.3">
      <c r="C42"/>
      <c r="E42"/>
      <c r="F42"/>
      <c r="G42"/>
      <c r="H42"/>
      <c r="I42"/>
      <c r="J42"/>
      <c r="K42"/>
      <c r="L42"/>
      <c r="M42"/>
      <c r="N42"/>
      <c r="O42"/>
      <c r="P42"/>
      <c r="Q42"/>
      <c r="R42"/>
    </row>
    <row r="43" spans="1:18" x14ac:dyDescent="0.3">
      <c r="C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8" x14ac:dyDescent="0.3">
      <c r="C44"/>
      <c r="E44"/>
      <c r="F44"/>
      <c r="G44"/>
      <c r="H44"/>
      <c r="I44"/>
      <c r="J44"/>
      <c r="K44"/>
      <c r="L44"/>
      <c r="M44"/>
      <c r="N44"/>
      <c r="O44"/>
      <c r="P44"/>
      <c r="Q44"/>
      <c r="R44"/>
    </row>
    <row r="45" spans="1:18" x14ac:dyDescent="0.3">
      <c r="C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1:18" x14ac:dyDescent="0.3">
      <c r="C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1:18" x14ac:dyDescent="0.3">
      <c r="C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x14ac:dyDescent="0.3">
      <c r="C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3:18" x14ac:dyDescent="0.3">
      <c r="C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3:18" x14ac:dyDescent="0.3">
      <c r="C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3:18" x14ac:dyDescent="0.3">
      <c r="C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3:18" x14ac:dyDescent="0.3">
      <c r="C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3:18" x14ac:dyDescent="0.3">
      <c r="C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3:18" ht="19.5" thickBot="1" x14ac:dyDescent="0.35">
      <c r="C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3:18" ht="19.5" thickTop="1" x14ac:dyDescent="0.3"/>
  </sheetData>
  <mergeCells count="11">
    <mergeCell ref="R5:R6"/>
    <mergeCell ref="E5:L5"/>
    <mergeCell ref="E37:G37"/>
    <mergeCell ref="B5:B6"/>
    <mergeCell ref="C5:C6"/>
    <mergeCell ref="M5:M6"/>
    <mergeCell ref="N5:N6"/>
    <mergeCell ref="O5:O6"/>
    <mergeCell ref="P5:P6"/>
    <mergeCell ref="Q5:Q6"/>
    <mergeCell ref="D5:D6"/>
  </mergeCells>
  <pageMargins left="0.12731481481481483" right="0.16203703703703703" top="0.32349537037037035" bottom="0.19675925925925927" header="0.31496062992125984" footer="0.31496062992125984"/>
  <pageSetup paperSize="14" scale="65" orientation="landscape" r:id="rId2"/>
  <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28C1D-EFA4-40C2-BC6D-061FE88278EC}">
  <dimension ref="B1:AR40"/>
  <sheetViews>
    <sheetView showGridLines="0" zoomScaleNormal="100" workbookViewId="0">
      <pane ySplit="6" topLeftCell="A7" activePane="bottomLeft" state="frozen"/>
      <selection pane="bottomLeft" activeCell="J8" sqref="J8"/>
    </sheetView>
  </sheetViews>
  <sheetFormatPr baseColWidth="10" defaultRowHeight="15.75" x14ac:dyDescent="0.25"/>
  <cols>
    <col min="1" max="1" width="2" style="17" customWidth="1"/>
    <col min="2" max="2" width="4.140625" style="17" bestFit="1" customWidth="1"/>
    <col min="3" max="3" width="31.140625" style="17" bestFit="1" customWidth="1"/>
    <col min="4" max="4" width="17.85546875" style="17" hidden="1" customWidth="1"/>
    <col min="5" max="5" width="5.42578125" style="23" bestFit="1" customWidth="1"/>
    <col min="6" max="7" width="3.85546875" style="23" bestFit="1" customWidth="1"/>
    <col min="8" max="8" width="5.42578125" style="23" bestFit="1" customWidth="1"/>
    <col min="9" max="9" width="6.42578125" style="23" bestFit="1" customWidth="1"/>
    <col min="10" max="13" width="5.42578125" style="23" bestFit="1" customWidth="1"/>
    <col min="14" max="14" width="6.42578125" style="23" bestFit="1" customWidth="1"/>
    <col min="15" max="18" width="5.42578125" style="23" bestFit="1" customWidth="1"/>
    <col min="19" max="19" width="6.42578125" style="23" bestFit="1" customWidth="1"/>
    <col min="20" max="23" width="5.42578125" style="23" bestFit="1" customWidth="1"/>
    <col min="24" max="24" width="6.42578125" style="23" bestFit="1" customWidth="1"/>
    <col min="25" max="28" width="5.42578125" style="23" bestFit="1" customWidth="1"/>
    <col min="29" max="29" width="6.42578125" style="23" bestFit="1" customWidth="1"/>
    <col min="30" max="33" width="5.42578125" style="23" bestFit="1" customWidth="1"/>
    <col min="34" max="34" width="6.42578125" style="23" bestFit="1" customWidth="1"/>
    <col min="35" max="38" width="5.42578125" style="23" bestFit="1" customWidth="1"/>
    <col min="39" max="39" width="6.42578125" style="23" bestFit="1" customWidth="1"/>
    <col min="40" max="40" width="5.42578125" style="17" bestFit="1" customWidth="1"/>
    <col min="41" max="42" width="3.85546875" style="17" bestFit="1" customWidth="1"/>
    <col min="43" max="43" width="5.42578125" style="17" bestFit="1" customWidth="1"/>
    <col min="44" max="44" width="6.42578125" style="17" bestFit="1" customWidth="1"/>
    <col min="45" max="16384" width="11.42578125" style="17"/>
  </cols>
  <sheetData>
    <row r="1" spans="2:44" ht="27.75" customHeight="1" x14ac:dyDescent="0.25">
      <c r="L1" s="25"/>
    </row>
    <row r="5" spans="2:44" s="43" customFormat="1" ht="12.75" x14ac:dyDescent="0.25">
      <c r="B5" s="229" t="s">
        <v>0</v>
      </c>
      <c r="C5" s="230" t="s">
        <v>45</v>
      </c>
      <c r="D5" s="232" t="s">
        <v>93</v>
      </c>
      <c r="E5" s="228">
        <v>43869</v>
      </c>
      <c r="F5" s="228"/>
      <c r="G5" s="228"/>
      <c r="H5" s="228"/>
      <c r="I5" s="228"/>
      <c r="J5" s="231">
        <f>E5+1</f>
        <v>43870</v>
      </c>
      <c r="K5" s="228"/>
      <c r="L5" s="228"/>
      <c r="M5" s="228"/>
      <c r="N5" s="228"/>
      <c r="O5" s="228">
        <f t="shared" ref="O5" si="0">J5+1</f>
        <v>43871</v>
      </c>
      <c r="P5" s="228"/>
      <c r="Q5" s="228"/>
      <c r="R5" s="228"/>
      <c r="S5" s="228"/>
      <c r="T5" s="228">
        <f t="shared" ref="T5" si="1">O5+1</f>
        <v>43872</v>
      </c>
      <c r="U5" s="228"/>
      <c r="V5" s="228"/>
      <c r="W5" s="228"/>
      <c r="X5" s="228"/>
      <c r="Y5" s="228">
        <f t="shared" ref="Y5" si="2">T5+1</f>
        <v>43873</v>
      </c>
      <c r="Z5" s="228"/>
      <c r="AA5" s="228"/>
      <c r="AB5" s="228"/>
      <c r="AC5" s="228"/>
      <c r="AD5" s="228">
        <f t="shared" ref="AD5" si="3">Y5+1</f>
        <v>43874</v>
      </c>
      <c r="AE5" s="228"/>
      <c r="AF5" s="228"/>
      <c r="AG5" s="228"/>
      <c r="AH5" s="228"/>
      <c r="AI5" s="228">
        <f t="shared" ref="AI5" si="4">AD5+1</f>
        <v>43875</v>
      </c>
      <c r="AJ5" s="228"/>
      <c r="AK5" s="228"/>
      <c r="AL5" s="228"/>
      <c r="AM5" s="228"/>
      <c r="AN5" s="228">
        <f t="shared" ref="AN5" si="5">AI5+1</f>
        <v>43876</v>
      </c>
      <c r="AO5" s="228"/>
      <c r="AP5" s="228"/>
      <c r="AQ5" s="228"/>
      <c r="AR5" s="228"/>
    </row>
    <row r="6" spans="2:44" s="46" customFormat="1" ht="12.75" customHeight="1" x14ac:dyDescent="0.25">
      <c r="B6" s="229"/>
      <c r="C6" s="229"/>
      <c r="D6" s="233"/>
      <c r="E6" s="44" t="s">
        <v>58</v>
      </c>
      <c r="F6" s="44" t="s">
        <v>59</v>
      </c>
      <c r="G6" s="44" t="s">
        <v>60</v>
      </c>
      <c r="H6" s="44" t="s">
        <v>61</v>
      </c>
      <c r="I6" s="44" t="s">
        <v>49</v>
      </c>
      <c r="J6" s="45" t="s">
        <v>58</v>
      </c>
      <c r="K6" s="45" t="s">
        <v>59</v>
      </c>
      <c r="L6" s="45" t="s">
        <v>60</v>
      </c>
      <c r="M6" s="45" t="s">
        <v>61</v>
      </c>
      <c r="N6" s="45" t="s">
        <v>49</v>
      </c>
      <c r="O6" s="45" t="s">
        <v>58</v>
      </c>
      <c r="P6" s="45" t="s">
        <v>59</v>
      </c>
      <c r="Q6" s="45" t="s">
        <v>60</v>
      </c>
      <c r="R6" s="45" t="s">
        <v>61</v>
      </c>
      <c r="S6" s="45" t="s">
        <v>49</v>
      </c>
      <c r="T6" s="45" t="s">
        <v>58</v>
      </c>
      <c r="U6" s="45" t="s">
        <v>59</v>
      </c>
      <c r="V6" s="45" t="s">
        <v>60</v>
      </c>
      <c r="W6" s="45" t="s">
        <v>61</v>
      </c>
      <c r="X6" s="45" t="s">
        <v>49</v>
      </c>
      <c r="Y6" s="45" t="s">
        <v>58</v>
      </c>
      <c r="Z6" s="45" t="s">
        <v>59</v>
      </c>
      <c r="AA6" s="45" t="s">
        <v>60</v>
      </c>
      <c r="AB6" s="45" t="s">
        <v>61</v>
      </c>
      <c r="AC6" s="45" t="s">
        <v>49</v>
      </c>
      <c r="AD6" s="45" t="s">
        <v>58</v>
      </c>
      <c r="AE6" s="45" t="s">
        <v>59</v>
      </c>
      <c r="AF6" s="45" t="s">
        <v>60</v>
      </c>
      <c r="AG6" s="45" t="s">
        <v>61</v>
      </c>
      <c r="AH6" s="45" t="s">
        <v>49</v>
      </c>
      <c r="AI6" s="45" t="s">
        <v>58</v>
      </c>
      <c r="AJ6" s="45" t="s">
        <v>59</v>
      </c>
      <c r="AK6" s="45" t="s">
        <v>60</v>
      </c>
      <c r="AL6" s="45" t="s">
        <v>61</v>
      </c>
      <c r="AM6" s="45" t="s">
        <v>49</v>
      </c>
      <c r="AN6" s="45" t="s">
        <v>58</v>
      </c>
      <c r="AO6" s="45" t="s">
        <v>59</v>
      </c>
      <c r="AP6" s="45" t="s">
        <v>60</v>
      </c>
      <c r="AQ6" s="45" t="s">
        <v>61</v>
      </c>
      <c r="AR6" s="45" t="s">
        <v>49</v>
      </c>
    </row>
    <row r="7" spans="2:44" s="33" customFormat="1" ht="21" hidden="1" customHeight="1" x14ac:dyDescent="0.25"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</row>
    <row r="8" spans="2:44" s="33" customFormat="1" ht="21" customHeight="1" x14ac:dyDescent="0.25">
      <c r="B8" s="58">
        <v>1</v>
      </c>
      <c r="C8" s="33" t="s">
        <v>74</v>
      </c>
      <c r="D8" s="33" t="str">
        <f>VLOOKUP(Horarios[[#This Row],[Nombre Completo]],Data!B:D,2,FALSE)</f>
        <v>Mantenimiento</v>
      </c>
      <c r="E8" s="49"/>
      <c r="F8" s="50"/>
      <c r="G8" s="50"/>
      <c r="H8" s="50"/>
      <c r="I8" s="51" t="str">
        <f>IF(AND(Horarios[[#This Row],[Hora Entrada]]&gt;0,Horarios[[#This Row],[Hora Salida]]&gt;0),((Horarios[[#This Row],[Hora Salida]]-Horarios[[#This Row],[Hora Entrada]])-(Horarios[[#This Row],[Entrada Almuerzo]]-Horarios[[#This Row],[Salida Almuerzo]]))*24,"")</f>
        <v/>
      </c>
      <c r="J8" s="50">
        <v>0.16666666666666666</v>
      </c>
      <c r="K8" s="50">
        <v>0.54166666666666663</v>
      </c>
      <c r="L8" s="50">
        <v>0.58333333333333337</v>
      </c>
      <c r="M8" s="50">
        <v>0.70833333333333337</v>
      </c>
      <c r="N8" s="51">
        <f>IF(AND(Horarios[[#This Row],[Hora Entrada ]]&gt;0,Horarios[[#This Row],[Hora Salida ]]&gt;0),((Horarios[[#This Row],[Hora Salida ]]-Horarios[[#This Row],[Hora Entrada ]])-(Horarios[[#This Row],[Entrada Almuerzo ]]-Horarios[[#This Row],[Salida Almuerzo ]]))*24,"")</f>
        <v>12</v>
      </c>
      <c r="O8" s="38">
        <v>0.3125</v>
      </c>
      <c r="P8" s="38">
        <v>0.52083333333333337</v>
      </c>
      <c r="Q8" s="38">
        <v>0.5625</v>
      </c>
      <c r="R8" s="38">
        <v>0.70833333333333337</v>
      </c>
      <c r="S8" s="51">
        <f>IF(AND(Horarios[[#This Row],[Hora Entrada  ]]&gt;0,Horarios[[#This Row],[Hora Salida  ]]&gt;0),((Horarios[[#This Row],[Hora Salida  ]]-Horarios[[#This Row],[Hora Entrada  ]])-(Horarios[[#This Row],[Entrada Almuerzo  ]]-Horarios[[#This Row],[Salida Almuerzo  ]]))*24,"")</f>
        <v>8.5000000000000018</v>
      </c>
      <c r="T8" s="38">
        <v>0.25</v>
      </c>
      <c r="U8" s="38">
        <v>0.56805555555555554</v>
      </c>
      <c r="V8" s="38">
        <v>0.60972222222222217</v>
      </c>
      <c r="W8" s="38">
        <v>0.70833333333333337</v>
      </c>
      <c r="X8" s="51">
        <f>IF(AND(Horarios[[#This Row],[Hora Entrada   ]]&gt;0,Horarios[[#This Row],[Hora Salida   ]]&gt;0),((Horarios[[#This Row],[Hora Salida   ]]-Horarios[[#This Row],[Hora Entrada   ]])-(Horarios[[#This Row],[Entrada Almuerzo   ]]-Horarios[[#This Row],[Salida Almuerzo   ]]))*24,"")</f>
        <v>10.000000000000002</v>
      </c>
      <c r="Y8" s="49">
        <v>0.27083333333333331</v>
      </c>
      <c r="Z8" s="38">
        <v>0.63541666666666663</v>
      </c>
      <c r="AA8" s="38">
        <v>0.67708333333333337</v>
      </c>
      <c r="AB8" s="38">
        <v>0.72916666666666663</v>
      </c>
      <c r="AC8" s="51">
        <f>IF(AND(Horarios[[#This Row],[Hora Entrada    ]]&gt;0,Horarios[[#This Row],[Hora Salida    ]]&gt;0),((Horarios[[#This Row],[Hora Salida    ]]-Horarios[[#This Row],[Hora Entrada    ]])-(Horarios[[#This Row],[Entrada Almuerzo    ]]-Horarios[[#This Row],[Salida Almuerzo    ]]))*24,"")</f>
        <v>9.9999999999999982</v>
      </c>
      <c r="AD8" s="38">
        <v>0.25</v>
      </c>
      <c r="AE8" s="38">
        <v>0.54166666666666663</v>
      </c>
      <c r="AF8" s="38">
        <v>0.58333333333333337</v>
      </c>
      <c r="AG8" s="38">
        <v>0.75</v>
      </c>
      <c r="AH8" s="51">
        <f>IF(AND(Horarios[[#This Row],[Hora Entrada     ]]&gt;0,Horarios[[#This Row],[Hora Salida     ]]&gt;0),((Horarios[[#This Row],[Hora Salida     ]]-Horarios[[#This Row],[Hora Entrada     ]])-(Horarios[[#This Row],[Entrada Almuerzo     ]]-Horarios[[#This Row],[Salida Almuerzo     ]]))*24,"")</f>
        <v>10.999999999999998</v>
      </c>
      <c r="AI8" s="38">
        <v>0.41666666666666669</v>
      </c>
      <c r="AJ8" s="38"/>
      <c r="AK8" s="38"/>
      <c r="AL8" s="38">
        <v>0.70833333333333337</v>
      </c>
      <c r="AM8" s="51">
        <f>IF(AND(Horarios[[#This Row],[Hora Entrada      ]]&gt;0,Horarios[[#This Row],[Hora Salida      ]]&gt;0),((Horarios[[#This Row],[Hora Salida      ]]-Horarios[[#This Row],[Hora Entrada      ]])-(Horarios[[#This Row],[Entrada Almuerzo      ]]-Horarios[[#This Row],[Salida Almuerzo      ]]))*24,"")</f>
        <v>7</v>
      </c>
      <c r="AN8" s="38">
        <v>0.29166666666666669</v>
      </c>
      <c r="AO8" s="38"/>
      <c r="AP8" s="38"/>
      <c r="AQ8" s="38">
        <v>0.4375</v>
      </c>
      <c r="AR8" s="51">
        <f>IF(AND(Horarios[[#This Row],[Hora Entrada       ]]&gt;0,Horarios[[#This Row],[Hora Salida       ]]&gt;0),((Horarios[[#This Row],[Hora Salida       ]]-Horarios[[#This Row],[Hora Entrada       ]])-(Horarios[[#This Row],[Entrada Almuerzo       ]]-Horarios[[#This Row],[Salida Almuerzo      2]]))*24,"")</f>
        <v>3.4999999999999996</v>
      </c>
    </row>
    <row r="9" spans="2:44" s="33" customFormat="1" ht="21" customHeight="1" x14ac:dyDescent="0.25">
      <c r="B9" s="58">
        <v>2</v>
      </c>
      <c r="C9" s="33" t="s">
        <v>75</v>
      </c>
      <c r="D9" s="33" t="str">
        <f>VLOOKUP(Horarios[[#This Row],[Nombre Completo]],Data!B:D,2,FALSE)</f>
        <v>Mantenimiento</v>
      </c>
      <c r="E9" s="52"/>
      <c r="F9" s="53"/>
      <c r="G9" s="53"/>
      <c r="H9" s="53"/>
      <c r="I9" s="54" t="str">
        <f>IF(AND(Horarios[[#This Row],[Hora Entrada]]&gt;0,Horarios[[#This Row],[Hora Salida]]&gt;0),((Horarios[[#This Row],[Hora Salida]]-Horarios[[#This Row],[Hora Entrada]])-(Horarios[[#This Row],[Entrada Almuerzo]]-Horarios[[#This Row],[Salida Almuerzo]]))*24,"")</f>
        <v/>
      </c>
      <c r="J9" s="53">
        <v>0.125</v>
      </c>
      <c r="K9" s="53">
        <v>0.54166666666666663</v>
      </c>
      <c r="L9" s="53">
        <v>0.5625</v>
      </c>
      <c r="M9" s="53">
        <v>0.89583333333333337</v>
      </c>
      <c r="N9" s="54">
        <f>IF(AND(Horarios[[#This Row],[Hora Entrada ]]&gt;0,Horarios[[#This Row],[Hora Salida ]]&gt;0),((Horarios[[#This Row],[Hora Salida ]]-Horarios[[#This Row],[Hora Entrada ]])-(Horarios[[#This Row],[Entrada Almuerzo ]]-Horarios[[#This Row],[Salida Almuerzo ]]))*24,"")</f>
        <v>18</v>
      </c>
      <c r="O9" s="38"/>
      <c r="P9" s="38"/>
      <c r="Q9" s="38"/>
      <c r="R9" s="38"/>
      <c r="S9" s="54" t="str">
        <f>IF(AND(Horarios[[#This Row],[Hora Entrada  ]]&gt;0,Horarios[[#This Row],[Hora Salida  ]]&gt;0),((Horarios[[#This Row],[Hora Salida  ]]-Horarios[[#This Row],[Hora Entrada  ]])-(Horarios[[#This Row],[Entrada Almuerzo  ]]-Horarios[[#This Row],[Salida Almuerzo  ]]))*24,"")</f>
        <v/>
      </c>
      <c r="T9" s="38">
        <v>0.3125</v>
      </c>
      <c r="U9" s="38">
        <v>0.58333333333333337</v>
      </c>
      <c r="V9" s="38">
        <v>0.625</v>
      </c>
      <c r="W9" s="38">
        <v>0.6875</v>
      </c>
      <c r="X9" s="54">
        <f>IF(AND(Horarios[[#This Row],[Hora Entrada   ]]&gt;0,Horarios[[#This Row],[Hora Salida   ]]&gt;0),((Horarios[[#This Row],[Hora Salida   ]]-Horarios[[#This Row],[Hora Entrada   ]])-(Horarios[[#This Row],[Entrada Almuerzo   ]]-Horarios[[#This Row],[Salida Almuerzo   ]]))*24,"")</f>
        <v>8</v>
      </c>
      <c r="Y9" s="52">
        <v>0.3125</v>
      </c>
      <c r="Z9" s="38">
        <v>0.58333333333333337</v>
      </c>
      <c r="AA9" s="38">
        <v>0.60416666666666663</v>
      </c>
      <c r="AB9" s="38">
        <v>0.85416666666666663</v>
      </c>
      <c r="AC9" s="54">
        <f>IF(AND(Horarios[[#This Row],[Hora Entrada    ]]&gt;0,Horarios[[#This Row],[Hora Salida    ]]&gt;0),((Horarios[[#This Row],[Hora Salida    ]]-Horarios[[#This Row],[Hora Entrada    ]])-(Horarios[[#This Row],[Entrada Almuerzo    ]]-Horarios[[#This Row],[Salida Almuerzo    ]]))*24,"")</f>
        <v>12.5</v>
      </c>
      <c r="AD9" s="38">
        <v>0.3125</v>
      </c>
      <c r="AE9" s="38">
        <v>0.54166666666666663</v>
      </c>
      <c r="AF9" s="38">
        <v>0.5625</v>
      </c>
      <c r="AG9" s="38">
        <v>0.70833333333333337</v>
      </c>
      <c r="AH9" s="54">
        <f>IF(AND(Horarios[[#This Row],[Hora Entrada     ]]&gt;0,Horarios[[#This Row],[Hora Salida     ]]&gt;0),((Horarios[[#This Row],[Hora Salida     ]]-Horarios[[#This Row],[Hora Entrada     ]])-(Horarios[[#This Row],[Entrada Almuerzo     ]]-Horarios[[#This Row],[Salida Almuerzo     ]]))*24,"")</f>
        <v>9</v>
      </c>
      <c r="AI9" s="38">
        <v>0.29166666666666669</v>
      </c>
      <c r="AJ9" s="38"/>
      <c r="AK9" s="38"/>
      <c r="AL9" s="38">
        <v>0.6875</v>
      </c>
      <c r="AM9" s="54">
        <f>IF(AND(Horarios[[#This Row],[Hora Entrada      ]]&gt;0,Horarios[[#This Row],[Hora Salida      ]]&gt;0),((Horarios[[#This Row],[Hora Salida      ]]-Horarios[[#This Row],[Hora Entrada      ]])-(Horarios[[#This Row],[Entrada Almuerzo      ]]-Horarios[[#This Row],[Salida Almuerzo      ]]))*24,"")</f>
        <v>9.5</v>
      </c>
      <c r="AN9" s="38"/>
      <c r="AO9" s="38"/>
      <c r="AP9" s="38"/>
      <c r="AQ9" s="38"/>
      <c r="AR9" s="54" t="str">
        <f>IF(AND(Horarios[[#This Row],[Hora Entrada       ]]&gt;0,Horarios[[#This Row],[Hora Salida       ]]&gt;0),((Horarios[[#This Row],[Hora Salida       ]]-Horarios[[#This Row],[Hora Entrada       ]])-(Horarios[[#This Row],[Entrada Almuerzo       ]]-Horarios[[#This Row],[Salida Almuerzo      2]]))*24,"")</f>
        <v/>
      </c>
    </row>
    <row r="10" spans="2:44" s="33" customFormat="1" ht="21" customHeight="1" x14ac:dyDescent="0.25">
      <c r="B10" s="58">
        <v>3</v>
      </c>
      <c r="C10" s="33" t="s">
        <v>28</v>
      </c>
      <c r="D10" s="33" t="str">
        <f>VLOOKUP(Horarios[[#This Row],[Nombre Completo]],Data!B:D,2,FALSE)</f>
        <v>Mantenimiento</v>
      </c>
      <c r="E10" s="52"/>
      <c r="F10" s="53"/>
      <c r="G10" s="53"/>
      <c r="H10" s="53"/>
      <c r="I10" s="54" t="str">
        <f>IF(AND(Horarios[[#This Row],[Hora Entrada]]&gt;0,Horarios[[#This Row],[Hora Salida]]&gt;0),((Horarios[[#This Row],[Hora Salida]]-Horarios[[#This Row],[Hora Entrada]])-(Horarios[[#This Row],[Entrada Almuerzo]]-Horarios[[#This Row],[Salida Almuerzo]]))*24,"")</f>
        <v/>
      </c>
      <c r="J10" s="53">
        <v>0.125</v>
      </c>
      <c r="K10" s="53">
        <v>0.54166666666666663</v>
      </c>
      <c r="L10" s="53">
        <v>0.5625</v>
      </c>
      <c r="M10" s="53">
        <v>0.89583333333333337</v>
      </c>
      <c r="N10" s="54">
        <f>IF(AND(Horarios[[#This Row],[Hora Entrada ]]&gt;0,Horarios[[#This Row],[Hora Salida ]]&gt;0),((Horarios[[#This Row],[Hora Salida ]]-Horarios[[#This Row],[Hora Entrada ]])-(Horarios[[#This Row],[Entrada Almuerzo ]]-Horarios[[#This Row],[Salida Almuerzo ]]))*24,"")</f>
        <v>18</v>
      </c>
      <c r="O10" s="38"/>
      <c r="P10" s="38"/>
      <c r="Q10" s="38"/>
      <c r="R10" s="38"/>
      <c r="S10" s="54" t="str">
        <f>IF(AND(Horarios[[#This Row],[Hora Entrada  ]]&gt;0,Horarios[[#This Row],[Hora Salida  ]]&gt;0),((Horarios[[#This Row],[Hora Salida  ]]-Horarios[[#This Row],[Hora Entrada  ]])-(Horarios[[#This Row],[Entrada Almuerzo  ]]-Horarios[[#This Row],[Salida Almuerzo  ]]))*24,"")</f>
        <v/>
      </c>
      <c r="T10" s="38">
        <v>0.3125</v>
      </c>
      <c r="U10" s="38">
        <v>0.5</v>
      </c>
      <c r="V10" s="38">
        <v>0.52083333333333337</v>
      </c>
      <c r="W10" s="38">
        <v>0.72916666666666663</v>
      </c>
      <c r="X10" s="54">
        <f>IF(AND(Horarios[[#This Row],[Hora Entrada   ]]&gt;0,Horarios[[#This Row],[Hora Salida   ]]&gt;0),((Horarios[[#This Row],[Hora Salida   ]]-Horarios[[#This Row],[Hora Entrada   ]])-(Horarios[[#This Row],[Entrada Almuerzo   ]]-Horarios[[#This Row],[Salida Almuerzo   ]]))*24,"")</f>
        <v>9.4999999999999982</v>
      </c>
      <c r="Y10" s="52">
        <v>0.25</v>
      </c>
      <c r="Z10" s="38">
        <v>0.58333333333333337</v>
      </c>
      <c r="AA10" s="38">
        <v>0.60416666666666663</v>
      </c>
      <c r="AB10" s="38">
        <v>0.80208333333333337</v>
      </c>
      <c r="AC10" s="54">
        <f>IF(AND(Horarios[[#This Row],[Hora Entrada    ]]&gt;0,Horarios[[#This Row],[Hora Salida    ]]&gt;0),((Horarios[[#This Row],[Hora Salida    ]]-Horarios[[#This Row],[Hora Entrada    ]])-(Horarios[[#This Row],[Entrada Almuerzo    ]]-Horarios[[#This Row],[Salida Almuerzo    ]]))*24,"")</f>
        <v>12.750000000000004</v>
      </c>
      <c r="AD10" s="38"/>
      <c r="AE10" s="38"/>
      <c r="AF10" s="38"/>
      <c r="AG10" s="38"/>
      <c r="AH10" s="54" t="str">
        <f>IF(AND(Horarios[[#This Row],[Hora Entrada     ]]&gt;0,Horarios[[#This Row],[Hora Salida     ]]&gt;0),((Horarios[[#This Row],[Hora Salida     ]]-Horarios[[#This Row],[Hora Entrada     ]])-(Horarios[[#This Row],[Entrada Almuerzo     ]]-Horarios[[#This Row],[Salida Almuerzo     ]]))*24,"")</f>
        <v/>
      </c>
      <c r="AI10" s="38"/>
      <c r="AJ10" s="38"/>
      <c r="AK10" s="38"/>
      <c r="AL10" s="38"/>
      <c r="AM10" s="54" t="str">
        <f>IF(AND(Horarios[[#This Row],[Hora Entrada      ]]&gt;0,Horarios[[#This Row],[Hora Salida      ]]&gt;0),((Horarios[[#This Row],[Hora Salida      ]]-Horarios[[#This Row],[Hora Entrada      ]])-(Horarios[[#This Row],[Entrada Almuerzo      ]]-Horarios[[#This Row],[Salida Almuerzo      ]]))*24,"")</f>
        <v/>
      </c>
      <c r="AN10" s="38"/>
      <c r="AO10" s="38"/>
      <c r="AP10" s="38"/>
      <c r="AQ10" s="38"/>
      <c r="AR10" s="54" t="str">
        <f>IF(AND(Horarios[[#This Row],[Hora Entrada       ]]&gt;0,Horarios[[#This Row],[Hora Salida       ]]&gt;0),((Horarios[[#This Row],[Hora Salida       ]]-Horarios[[#This Row],[Hora Entrada       ]])-(Horarios[[#This Row],[Entrada Almuerzo       ]]-Horarios[[#This Row],[Salida Almuerzo      2]]))*24,"")</f>
        <v/>
      </c>
    </row>
    <row r="11" spans="2:44" s="33" customFormat="1" ht="21" customHeight="1" x14ac:dyDescent="0.25">
      <c r="B11" s="58">
        <v>4</v>
      </c>
      <c r="C11" s="33" t="s">
        <v>72</v>
      </c>
      <c r="D11" s="33" t="str">
        <f>VLOOKUP(Horarios[[#This Row],[Nombre Completo]],Data!B:D,2,FALSE)</f>
        <v>Producción</v>
      </c>
      <c r="E11" s="52"/>
      <c r="F11" s="53"/>
      <c r="G11" s="53"/>
      <c r="H11" s="53"/>
      <c r="I11" s="54" t="str">
        <f>IF(AND(Horarios[[#This Row],[Hora Entrada]]&gt;0,Horarios[[#This Row],[Hora Salida]]&gt;0),((Horarios[[#This Row],[Hora Salida]]-Horarios[[#This Row],[Hora Entrada]])-(Horarios[[#This Row],[Entrada Almuerzo]]-Horarios[[#This Row],[Salida Almuerzo]]))*24,"")</f>
        <v/>
      </c>
      <c r="J11" s="53">
        <v>0.3125</v>
      </c>
      <c r="K11" s="53">
        <v>0.53472222222222221</v>
      </c>
      <c r="L11" s="53">
        <v>0.57638888888888895</v>
      </c>
      <c r="M11" s="53">
        <v>0.79166666666666663</v>
      </c>
      <c r="N11" s="54">
        <f>IF(AND(Horarios[[#This Row],[Hora Entrada ]]&gt;0,Horarios[[#This Row],[Hora Salida ]]&gt;0),((Horarios[[#This Row],[Hora Salida ]]-Horarios[[#This Row],[Hora Entrada ]])-(Horarios[[#This Row],[Entrada Almuerzo ]]-Horarios[[#This Row],[Salida Almuerzo ]]))*24,"")</f>
        <v>10.499999999999996</v>
      </c>
      <c r="O11" s="38"/>
      <c r="P11" s="38"/>
      <c r="Q11" s="38"/>
      <c r="R11" s="38"/>
      <c r="S11" s="54" t="str">
        <f>IF(AND(Horarios[[#This Row],[Hora Entrada  ]]&gt;0,Horarios[[#This Row],[Hora Salida  ]]&gt;0),((Horarios[[#This Row],[Hora Salida  ]]-Horarios[[#This Row],[Hora Entrada  ]])-(Horarios[[#This Row],[Entrada Almuerzo  ]]-Horarios[[#This Row],[Salida Almuerzo  ]]))*24,"")</f>
        <v/>
      </c>
      <c r="T11" s="38">
        <v>0.3263888888888889</v>
      </c>
      <c r="U11" s="38">
        <v>0.5</v>
      </c>
      <c r="V11" s="38">
        <v>0.54166666666666663</v>
      </c>
      <c r="W11" s="38">
        <v>0.85416666666666663</v>
      </c>
      <c r="X11" s="54">
        <f>IF(AND(Horarios[[#This Row],[Hora Entrada   ]]&gt;0,Horarios[[#This Row],[Hora Salida   ]]&gt;0),((Horarios[[#This Row],[Hora Salida   ]]-Horarios[[#This Row],[Hora Entrada   ]])-(Horarios[[#This Row],[Entrada Almuerzo   ]]-Horarios[[#This Row],[Salida Almuerzo   ]]))*24,"")</f>
        <v>11.666666666666664</v>
      </c>
      <c r="Y11" s="52">
        <v>0.3125</v>
      </c>
      <c r="Z11" s="38">
        <v>0.54166666666666663</v>
      </c>
      <c r="AA11" s="38">
        <v>0.58333333333333337</v>
      </c>
      <c r="AB11" s="38">
        <v>0.89583333333333337</v>
      </c>
      <c r="AC11" s="54">
        <f>IF(AND(Horarios[[#This Row],[Hora Entrada    ]]&gt;0,Horarios[[#This Row],[Hora Salida    ]]&gt;0),((Horarios[[#This Row],[Hora Salida    ]]-Horarios[[#This Row],[Hora Entrada    ]])-(Horarios[[#This Row],[Entrada Almuerzo    ]]-Horarios[[#This Row],[Salida Almuerzo    ]]))*24,"")</f>
        <v>13</v>
      </c>
      <c r="AD11" s="38">
        <v>0.45833333333333331</v>
      </c>
      <c r="AE11" s="38"/>
      <c r="AF11" s="38"/>
      <c r="AG11" s="38">
        <v>0.66666666666666663</v>
      </c>
      <c r="AH11" s="54">
        <f>IF(AND(Horarios[[#This Row],[Hora Entrada     ]]&gt;0,Horarios[[#This Row],[Hora Salida     ]]&gt;0),((Horarios[[#This Row],[Hora Salida     ]]-Horarios[[#This Row],[Hora Entrada     ]])-(Horarios[[#This Row],[Entrada Almuerzo     ]]-Horarios[[#This Row],[Salida Almuerzo     ]]))*24,"")</f>
        <v>5</v>
      </c>
      <c r="AI11" s="38">
        <v>0.3263888888888889</v>
      </c>
      <c r="AJ11" s="38"/>
      <c r="AK11" s="38"/>
      <c r="AL11" s="38">
        <v>0.70138888888888884</v>
      </c>
      <c r="AM11" s="54">
        <f>IF(AND(Horarios[[#This Row],[Hora Entrada      ]]&gt;0,Horarios[[#This Row],[Hora Salida      ]]&gt;0),((Horarios[[#This Row],[Hora Salida      ]]-Horarios[[#This Row],[Hora Entrada      ]])-(Horarios[[#This Row],[Entrada Almuerzo      ]]-Horarios[[#This Row],[Salida Almuerzo      ]]))*24,"")</f>
        <v>8.9999999999999982</v>
      </c>
      <c r="AN11" s="38">
        <v>0.25</v>
      </c>
      <c r="AO11" s="38"/>
      <c r="AP11" s="38"/>
      <c r="AQ11" s="38">
        <v>0.29166666666666669</v>
      </c>
      <c r="AR11" s="54">
        <f>IF(AND(Horarios[[#This Row],[Hora Entrada       ]]&gt;0,Horarios[[#This Row],[Hora Salida       ]]&gt;0),((Horarios[[#This Row],[Hora Salida       ]]-Horarios[[#This Row],[Hora Entrada       ]])-(Horarios[[#This Row],[Entrada Almuerzo       ]]-Horarios[[#This Row],[Salida Almuerzo      2]]))*24,"")</f>
        <v>1.0000000000000004</v>
      </c>
    </row>
    <row r="12" spans="2:44" s="33" customFormat="1" ht="21" customHeight="1" x14ac:dyDescent="0.25">
      <c r="B12" s="58">
        <v>5</v>
      </c>
      <c r="C12" s="33" t="s">
        <v>40</v>
      </c>
      <c r="D12" s="33" t="str">
        <f>VLOOKUP(Horarios[[#This Row],[Nombre Completo]],Data!B:D,2,FALSE)</f>
        <v>Producción</v>
      </c>
      <c r="E12" s="52"/>
      <c r="F12" s="53"/>
      <c r="G12" s="53"/>
      <c r="H12" s="53"/>
      <c r="I12" s="54" t="str">
        <f>IF(AND(Horarios[[#This Row],[Hora Entrada]]&gt;0,Horarios[[#This Row],[Hora Salida]]&gt;0),((Horarios[[#This Row],[Hora Salida]]-Horarios[[#This Row],[Hora Entrada]])-(Horarios[[#This Row],[Entrada Almuerzo]]-Horarios[[#This Row],[Salida Almuerzo]]))*24,"")</f>
        <v/>
      </c>
      <c r="J12" s="53">
        <v>0.3125</v>
      </c>
      <c r="K12" s="53">
        <v>0.52083333333333337</v>
      </c>
      <c r="L12" s="53">
        <v>0.5625</v>
      </c>
      <c r="M12" s="53">
        <v>0.875</v>
      </c>
      <c r="N12" s="54">
        <f>IF(AND(Horarios[[#This Row],[Hora Entrada ]]&gt;0,Horarios[[#This Row],[Hora Salida ]]&gt;0),((Horarios[[#This Row],[Hora Salida ]]-Horarios[[#This Row],[Hora Entrada ]])-(Horarios[[#This Row],[Entrada Almuerzo ]]-Horarios[[#This Row],[Salida Almuerzo ]]))*24,"")</f>
        <v>12.5</v>
      </c>
      <c r="O12" s="38">
        <v>0.3125</v>
      </c>
      <c r="P12" s="38"/>
      <c r="Q12" s="38"/>
      <c r="R12" s="38">
        <v>0.54166666666666663</v>
      </c>
      <c r="S12" s="54">
        <f>IF(AND(Horarios[[#This Row],[Hora Entrada  ]]&gt;0,Horarios[[#This Row],[Hora Salida  ]]&gt;0),((Horarios[[#This Row],[Hora Salida  ]]-Horarios[[#This Row],[Hora Entrada  ]])-(Horarios[[#This Row],[Entrada Almuerzo  ]]-Horarios[[#This Row],[Salida Almuerzo  ]]))*24,"")</f>
        <v>5.4999999999999991</v>
      </c>
      <c r="T12" s="38">
        <v>0.3125</v>
      </c>
      <c r="U12" s="38">
        <v>0.5</v>
      </c>
      <c r="V12" s="38">
        <v>0.54166666666666663</v>
      </c>
      <c r="W12" s="38">
        <v>0.85416666666666663</v>
      </c>
      <c r="X12" s="54">
        <f>IF(AND(Horarios[[#This Row],[Hora Entrada   ]]&gt;0,Horarios[[#This Row],[Hora Salida   ]]&gt;0),((Horarios[[#This Row],[Hora Salida   ]]-Horarios[[#This Row],[Hora Entrada   ]])-(Horarios[[#This Row],[Entrada Almuerzo   ]]-Horarios[[#This Row],[Salida Almuerzo   ]]))*24,"")</f>
        <v>12</v>
      </c>
      <c r="Y12" s="52">
        <v>0.3125</v>
      </c>
      <c r="Z12" s="38">
        <v>0.53472222222222221</v>
      </c>
      <c r="AA12" s="38">
        <v>0.55555555555555558</v>
      </c>
      <c r="AB12" s="38">
        <v>0.875</v>
      </c>
      <c r="AC12" s="54">
        <f>IF(AND(Horarios[[#This Row],[Hora Entrada    ]]&gt;0,Horarios[[#This Row],[Hora Salida    ]]&gt;0),((Horarios[[#This Row],[Hora Salida    ]]-Horarios[[#This Row],[Hora Entrada    ]])-(Horarios[[#This Row],[Entrada Almuerzo    ]]-Horarios[[#This Row],[Salida Almuerzo    ]]))*24,"")</f>
        <v>13</v>
      </c>
      <c r="AD12" s="38">
        <v>0.3125</v>
      </c>
      <c r="AE12" s="38">
        <v>0.55555555555555558</v>
      </c>
      <c r="AF12" s="38">
        <v>0.57638888888888895</v>
      </c>
      <c r="AG12" s="38">
        <v>0.75</v>
      </c>
      <c r="AH12" s="54">
        <f>IF(AND(Horarios[[#This Row],[Hora Entrada     ]]&gt;0,Horarios[[#This Row],[Hora Salida     ]]&gt;0),((Horarios[[#This Row],[Hora Salida     ]]-Horarios[[#This Row],[Hora Entrada     ]])-(Horarios[[#This Row],[Entrada Almuerzo     ]]-Horarios[[#This Row],[Salida Almuerzo     ]]))*24,"")</f>
        <v>10</v>
      </c>
      <c r="AI12" s="38">
        <v>0.3125</v>
      </c>
      <c r="AJ12" s="38"/>
      <c r="AK12" s="38"/>
      <c r="AL12" s="38">
        <v>0.6875</v>
      </c>
      <c r="AM12" s="54">
        <f>IF(AND(Horarios[[#This Row],[Hora Entrada      ]]&gt;0,Horarios[[#This Row],[Hora Salida      ]]&gt;0),((Horarios[[#This Row],[Hora Salida      ]]-Horarios[[#This Row],[Hora Entrada      ]])-(Horarios[[#This Row],[Entrada Almuerzo      ]]-Horarios[[#This Row],[Salida Almuerzo      ]]))*24,"")</f>
        <v>9</v>
      </c>
      <c r="AN12" s="38">
        <v>0.25</v>
      </c>
      <c r="AO12" s="38"/>
      <c r="AP12" s="38"/>
      <c r="AQ12" s="38">
        <v>0.29166666666666669</v>
      </c>
      <c r="AR12" s="54">
        <f>IF(AND(Horarios[[#This Row],[Hora Entrada       ]]&gt;0,Horarios[[#This Row],[Hora Salida       ]]&gt;0),((Horarios[[#This Row],[Hora Salida       ]]-Horarios[[#This Row],[Hora Entrada       ]])-(Horarios[[#This Row],[Entrada Almuerzo       ]]-Horarios[[#This Row],[Salida Almuerzo      2]]))*24,"")</f>
        <v>1.0000000000000004</v>
      </c>
    </row>
    <row r="13" spans="2:44" s="33" customFormat="1" ht="21" customHeight="1" x14ac:dyDescent="0.25">
      <c r="B13" s="58">
        <v>6</v>
      </c>
      <c r="C13" s="33" t="s">
        <v>20</v>
      </c>
      <c r="D13" s="33" t="str">
        <f>VLOOKUP(Horarios[[#This Row],[Nombre Completo]],Data!B:D,2,FALSE)</f>
        <v>Producción</v>
      </c>
      <c r="E13" s="52"/>
      <c r="F13" s="53"/>
      <c r="G13" s="53"/>
      <c r="H13" s="53"/>
      <c r="I13" s="54" t="str">
        <f>IF(AND(Horarios[[#This Row],[Hora Entrada]]&gt;0,Horarios[[#This Row],[Hora Salida]]&gt;0),((Horarios[[#This Row],[Hora Salida]]-Horarios[[#This Row],[Hora Entrada]])-(Horarios[[#This Row],[Entrada Almuerzo]]-Horarios[[#This Row],[Salida Almuerzo]]))*24,"")</f>
        <v/>
      </c>
      <c r="J13" s="53">
        <v>0.3125</v>
      </c>
      <c r="K13" s="53">
        <v>0.54166666666666663</v>
      </c>
      <c r="L13" s="53">
        <v>0.5625</v>
      </c>
      <c r="M13" s="53">
        <v>0.875</v>
      </c>
      <c r="N13" s="54">
        <f>IF(AND(Horarios[[#This Row],[Hora Entrada ]]&gt;0,Horarios[[#This Row],[Hora Salida ]]&gt;0),((Horarios[[#This Row],[Hora Salida ]]-Horarios[[#This Row],[Hora Entrada ]])-(Horarios[[#This Row],[Entrada Almuerzo ]]-Horarios[[#This Row],[Salida Almuerzo ]]))*24,"")</f>
        <v>13</v>
      </c>
      <c r="O13" s="38">
        <v>0.31944444444444448</v>
      </c>
      <c r="P13" s="38"/>
      <c r="Q13" s="38"/>
      <c r="R13" s="38">
        <v>0.56944444444444442</v>
      </c>
      <c r="S13" s="54">
        <f>IF(AND(Horarios[[#This Row],[Hora Entrada  ]]&gt;0,Horarios[[#This Row],[Hora Salida  ]]&gt;0),((Horarios[[#This Row],[Hora Salida  ]]-Horarios[[#This Row],[Hora Entrada  ]])-(Horarios[[#This Row],[Entrada Almuerzo  ]]-Horarios[[#This Row],[Salida Almuerzo  ]]))*24,"")</f>
        <v>5.9999999999999982</v>
      </c>
      <c r="T13" s="38">
        <v>0.3263888888888889</v>
      </c>
      <c r="U13" s="38">
        <v>0.5625</v>
      </c>
      <c r="V13" s="38">
        <v>0.58333333333333337</v>
      </c>
      <c r="W13" s="38">
        <v>0.6875</v>
      </c>
      <c r="X13" s="54">
        <f>IF(AND(Horarios[[#This Row],[Hora Entrada   ]]&gt;0,Horarios[[#This Row],[Hora Salida   ]]&gt;0),((Horarios[[#This Row],[Hora Salida   ]]-Horarios[[#This Row],[Hora Entrada   ]])-(Horarios[[#This Row],[Entrada Almuerzo   ]]-Horarios[[#This Row],[Salida Almuerzo   ]]))*24,"")</f>
        <v>8.1666666666666661</v>
      </c>
      <c r="Y13" s="52">
        <v>0.30555555555555552</v>
      </c>
      <c r="Z13" s="38">
        <v>0.53472222222222221</v>
      </c>
      <c r="AA13" s="38">
        <v>0.55555555555555558</v>
      </c>
      <c r="AB13" s="38">
        <v>0.875</v>
      </c>
      <c r="AC13" s="54">
        <f>IF(AND(Horarios[[#This Row],[Hora Entrada    ]]&gt;0,Horarios[[#This Row],[Hora Salida    ]]&gt;0),((Horarios[[#This Row],[Hora Salida    ]]-Horarios[[#This Row],[Hora Entrada    ]])-(Horarios[[#This Row],[Entrada Almuerzo    ]]-Horarios[[#This Row],[Salida Almuerzo    ]]))*24,"")</f>
        <v>13.166666666666664</v>
      </c>
      <c r="AD13" s="38">
        <v>0.33333333333333331</v>
      </c>
      <c r="AE13" s="38">
        <v>0.55555555555555558</v>
      </c>
      <c r="AF13" s="38">
        <v>0.57638888888888895</v>
      </c>
      <c r="AG13" s="38">
        <v>0.72916666666666663</v>
      </c>
      <c r="AH13" s="54">
        <f>IF(AND(Horarios[[#This Row],[Hora Entrada     ]]&gt;0,Horarios[[#This Row],[Hora Salida     ]]&gt;0),((Horarios[[#This Row],[Hora Salida     ]]-Horarios[[#This Row],[Hora Entrada     ]])-(Horarios[[#This Row],[Entrada Almuerzo     ]]-Horarios[[#This Row],[Salida Almuerzo     ]]))*24,"")</f>
        <v>8.9999999999999982</v>
      </c>
      <c r="AI13" s="38">
        <v>0.27083333333333331</v>
      </c>
      <c r="AJ13" s="38"/>
      <c r="AK13" s="38"/>
      <c r="AL13" s="38">
        <v>0.70833333333333337</v>
      </c>
      <c r="AM13" s="54">
        <f>IF(AND(Horarios[[#This Row],[Hora Entrada      ]]&gt;0,Horarios[[#This Row],[Hora Salida      ]]&gt;0),((Horarios[[#This Row],[Hora Salida      ]]-Horarios[[#This Row],[Hora Entrada      ]])-(Horarios[[#This Row],[Entrada Almuerzo      ]]-Horarios[[#This Row],[Salida Almuerzo      ]]))*24,"")</f>
        <v>10.500000000000002</v>
      </c>
      <c r="AN13" s="38"/>
      <c r="AO13" s="38"/>
      <c r="AP13" s="38"/>
      <c r="AQ13" s="38"/>
      <c r="AR13" s="54" t="str">
        <f>IF(AND(Horarios[[#This Row],[Hora Entrada       ]]&gt;0,Horarios[[#This Row],[Hora Salida       ]]&gt;0),((Horarios[[#This Row],[Hora Salida       ]]-Horarios[[#This Row],[Hora Entrada       ]])-(Horarios[[#This Row],[Entrada Almuerzo       ]]-Horarios[[#This Row],[Salida Almuerzo      2]]))*24,"")</f>
        <v/>
      </c>
    </row>
    <row r="14" spans="2:44" s="33" customFormat="1" ht="21" customHeight="1" x14ac:dyDescent="0.25">
      <c r="B14" s="58">
        <v>7</v>
      </c>
      <c r="C14" s="33" t="s">
        <v>84</v>
      </c>
      <c r="D14" s="33" t="str">
        <f>VLOOKUP(Horarios[[#This Row],[Nombre Completo]],Data!B:D,2,FALSE)</f>
        <v>Producción</v>
      </c>
      <c r="E14" s="52"/>
      <c r="F14" s="53"/>
      <c r="G14" s="53"/>
      <c r="H14" s="53"/>
      <c r="I14" s="54" t="str">
        <f>IF(AND(Horarios[[#This Row],[Hora Entrada]]&gt;0,Horarios[[#This Row],[Hora Salida]]&gt;0),((Horarios[[#This Row],[Hora Salida]]-Horarios[[#This Row],[Hora Entrada]])-(Horarios[[#This Row],[Entrada Almuerzo]]-Horarios[[#This Row],[Salida Almuerzo]]))*24,"")</f>
        <v/>
      </c>
      <c r="J14" s="53"/>
      <c r="K14" s="53"/>
      <c r="L14" s="53"/>
      <c r="M14" s="53"/>
      <c r="N14" s="54" t="str">
        <f>IF(AND(Horarios[[#This Row],[Hora Entrada ]]&gt;0,Horarios[[#This Row],[Hora Salida ]]&gt;0),((Horarios[[#This Row],[Hora Salida ]]-Horarios[[#This Row],[Hora Entrada ]])-(Horarios[[#This Row],[Entrada Almuerzo ]]-Horarios[[#This Row],[Salida Almuerzo ]]))*24,"")</f>
        <v/>
      </c>
      <c r="O14" s="38"/>
      <c r="P14" s="38"/>
      <c r="Q14" s="38"/>
      <c r="R14" s="38"/>
      <c r="S14" s="54" t="str">
        <f>IF(AND(Horarios[[#This Row],[Hora Entrada  ]]&gt;0,Horarios[[#This Row],[Hora Salida  ]]&gt;0),((Horarios[[#This Row],[Hora Salida  ]]-Horarios[[#This Row],[Hora Entrada  ]])-(Horarios[[#This Row],[Entrada Almuerzo  ]]-Horarios[[#This Row],[Salida Almuerzo  ]]))*24,"")</f>
        <v/>
      </c>
      <c r="T14" s="38"/>
      <c r="U14" s="38"/>
      <c r="V14" s="38"/>
      <c r="W14" s="38"/>
      <c r="X14" s="54" t="str">
        <f>IF(AND(Horarios[[#This Row],[Hora Entrada   ]]&gt;0,Horarios[[#This Row],[Hora Salida   ]]&gt;0),((Horarios[[#This Row],[Hora Salida   ]]-Horarios[[#This Row],[Hora Entrada   ]])-(Horarios[[#This Row],[Entrada Almuerzo   ]]-Horarios[[#This Row],[Salida Almuerzo   ]]))*24,"")</f>
        <v/>
      </c>
      <c r="Y14" s="52"/>
      <c r="Z14" s="38"/>
      <c r="AA14" s="38"/>
      <c r="AB14" s="38"/>
      <c r="AC14" s="54" t="str">
        <f>IF(AND(Horarios[[#This Row],[Hora Entrada    ]]&gt;0,Horarios[[#This Row],[Hora Salida    ]]&gt;0),((Horarios[[#This Row],[Hora Salida    ]]-Horarios[[#This Row],[Hora Entrada    ]])-(Horarios[[#This Row],[Entrada Almuerzo    ]]-Horarios[[#This Row],[Salida Almuerzo    ]]))*24,"")</f>
        <v/>
      </c>
      <c r="AD14" s="38"/>
      <c r="AE14" s="38"/>
      <c r="AF14" s="38"/>
      <c r="AG14" s="38"/>
      <c r="AH14" s="54" t="str">
        <f>IF(AND(Horarios[[#This Row],[Hora Entrada     ]]&gt;0,Horarios[[#This Row],[Hora Salida     ]]&gt;0),((Horarios[[#This Row],[Hora Salida     ]]-Horarios[[#This Row],[Hora Entrada     ]])-(Horarios[[#This Row],[Entrada Almuerzo     ]]-Horarios[[#This Row],[Salida Almuerzo     ]]))*24,"")</f>
        <v/>
      </c>
      <c r="AI14" s="38">
        <v>0.3125</v>
      </c>
      <c r="AJ14" s="38">
        <v>0.54861111111111105</v>
      </c>
      <c r="AK14" s="38">
        <v>0.57638888888888895</v>
      </c>
      <c r="AL14" s="38">
        <v>0.73611111111111116</v>
      </c>
      <c r="AM14" s="54">
        <f>IF(AND(Horarios[[#This Row],[Hora Entrada      ]]&gt;0,Horarios[[#This Row],[Hora Salida      ]]&gt;0),((Horarios[[#This Row],[Hora Salida      ]]-Horarios[[#This Row],[Hora Entrada      ]])-(Horarios[[#This Row],[Entrada Almuerzo      ]]-Horarios[[#This Row],[Salida Almuerzo      ]]))*24,"")</f>
        <v>9.4999999999999982</v>
      </c>
      <c r="AN14" s="38"/>
      <c r="AO14" s="38"/>
      <c r="AP14" s="38"/>
      <c r="AQ14" s="38"/>
      <c r="AR14" s="54" t="str">
        <f>IF(AND(Horarios[[#This Row],[Hora Entrada       ]]&gt;0,Horarios[[#This Row],[Hora Salida       ]]&gt;0),((Horarios[[#This Row],[Hora Salida       ]]-Horarios[[#This Row],[Hora Entrada       ]])-(Horarios[[#This Row],[Entrada Almuerzo       ]]-Horarios[[#This Row],[Salida Almuerzo      2]]))*24,"")</f>
        <v/>
      </c>
    </row>
    <row r="15" spans="2:44" s="33" customFormat="1" ht="21" customHeight="1" x14ac:dyDescent="0.25">
      <c r="B15" s="58">
        <v>8</v>
      </c>
      <c r="C15" s="33" t="s">
        <v>85</v>
      </c>
      <c r="D15" s="33" t="str">
        <f>VLOOKUP(Horarios[[#This Row],[Nombre Completo]],Data!B:D,2,FALSE)</f>
        <v>Operaciones</v>
      </c>
      <c r="E15" s="52"/>
      <c r="F15" s="53"/>
      <c r="G15" s="53"/>
      <c r="H15" s="53"/>
      <c r="I15" s="54" t="str">
        <f>IF(AND(Horarios[[#This Row],[Hora Entrada]]&gt;0,Horarios[[#This Row],[Hora Salida]]&gt;0),((Horarios[[#This Row],[Hora Salida]]-Horarios[[#This Row],[Hora Entrada]])-(Horarios[[#This Row],[Entrada Almuerzo]]-Horarios[[#This Row],[Salida Almuerzo]]))*24,"")</f>
        <v/>
      </c>
      <c r="J15" s="53"/>
      <c r="K15" s="53"/>
      <c r="L15" s="53"/>
      <c r="M15" s="53"/>
      <c r="N15" s="54" t="str">
        <f>IF(AND(Horarios[[#This Row],[Hora Entrada ]]&gt;0,Horarios[[#This Row],[Hora Salida ]]&gt;0),((Horarios[[#This Row],[Hora Salida ]]-Horarios[[#This Row],[Hora Entrada ]])-(Horarios[[#This Row],[Entrada Almuerzo ]]-Horarios[[#This Row],[Salida Almuerzo ]]))*24,"")</f>
        <v/>
      </c>
      <c r="O15" s="38"/>
      <c r="P15" s="38"/>
      <c r="Q15" s="38"/>
      <c r="R15" s="38"/>
      <c r="S15" s="54" t="str">
        <f>IF(AND(Horarios[[#This Row],[Hora Entrada  ]]&gt;0,Horarios[[#This Row],[Hora Salida  ]]&gt;0),((Horarios[[#This Row],[Hora Salida  ]]-Horarios[[#This Row],[Hora Entrada  ]])-(Horarios[[#This Row],[Entrada Almuerzo  ]]-Horarios[[#This Row],[Salida Almuerzo  ]]))*24,"")</f>
        <v/>
      </c>
      <c r="T15" s="38"/>
      <c r="U15" s="38"/>
      <c r="V15" s="38"/>
      <c r="W15" s="38"/>
      <c r="X15" s="54" t="str">
        <f>IF(AND(Horarios[[#This Row],[Hora Entrada   ]]&gt;0,Horarios[[#This Row],[Hora Salida   ]]&gt;0),((Horarios[[#This Row],[Hora Salida   ]]-Horarios[[#This Row],[Hora Entrada   ]])-(Horarios[[#This Row],[Entrada Almuerzo   ]]-Horarios[[#This Row],[Salida Almuerzo   ]]))*24,"")</f>
        <v/>
      </c>
      <c r="Y15" s="52">
        <v>0.3125</v>
      </c>
      <c r="Z15" s="38">
        <v>0.50347222222222221</v>
      </c>
      <c r="AA15" s="38">
        <v>0.54166666666666663</v>
      </c>
      <c r="AB15" s="38">
        <v>0.72569444444444453</v>
      </c>
      <c r="AC15" s="54">
        <f>IF(AND(Horarios[[#This Row],[Hora Entrada    ]]&gt;0,Horarios[[#This Row],[Hora Salida    ]]&gt;0),((Horarios[[#This Row],[Hora Salida    ]]-Horarios[[#This Row],[Hora Entrada    ]])-(Horarios[[#This Row],[Entrada Almuerzo    ]]-Horarios[[#This Row],[Salida Almuerzo    ]]))*24,"")</f>
        <v>9.0000000000000036</v>
      </c>
      <c r="AD15" s="38"/>
      <c r="AE15" s="38"/>
      <c r="AF15" s="38"/>
      <c r="AG15" s="38"/>
      <c r="AH15" s="54" t="str">
        <f>IF(AND(Horarios[[#This Row],[Hora Entrada     ]]&gt;0,Horarios[[#This Row],[Hora Salida     ]]&gt;0),((Horarios[[#This Row],[Hora Salida     ]]-Horarios[[#This Row],[Hora Entrada     ]])-(Horarios[[#This Row],[Entrada Almuerzo     ]]-Horarios[[#This Row],[Salida Almuerzo     ]]))*24,"")</f>
        <v/>
      </c>
      <c r="AI15" s="38"/>
      <c r="AJ15" s="38"/>
      <c r="AK15" s="38"/>
      <c r="AL15" s="38"/>
      <c r="AM15" s="54" t="str">
        <f>IF(AND(Horarios[[#This Row],[Hora Entrada      ]]&gt;0,Horarios[[#This Row],[Hora Salida      ]]&gt;0),((Horarios[[#This Row],[Hora Salida      ]]-Horarios[[#This Row],[Hora Entrada      ]])-(Horarios[[#This Row],[Entrada Almuerzo      ]]-Horarios[[#This Row],[Salida Almuerzo      ]]))*24,"")</f>
        <v/>
      </c>
      <c r="AN15" s="38"/>
      <c r="AO15" s="38"/>
      <c r="AP15" s="38"/>
      <c r="AQ15" s="38"/>
      <c r="AR15" s="54" t="str">
        <f>IF(AND(Horarios[[#This Row],[Hora Entrada       ]]&gt;0,Horarios[[#This Row],[Hora Salida       ]]&gt;0),((Horarios[[#This Row],[Hora Salida       ]]-Horarios[[#This Row],[Hora Entrada       ]])-(Horarios[[#This Row],[Entrada Almuerzo       ]]-Horarios[[#This Row],[Salida Almuerzo      2]]))*24,"")</f>
        <v/>
      </c>
    </row>
    <row r="16" spans="2:44" s="33" customFormat="1" ht="21" customHeight="1" x14ac:dyDescent="0.25">
      <c r="B16" s="58">
        <v>9</v>
      </c>
      <c r="C16" s="33" t="s">
        <v>76</v>
      </c>
      <c r="D16" s="33" t="str">
        <f>VLOOKUP(Horarios[[#This Row],[Nombre Completo]],Data!B:D,2,FALSE)</f>
        <v>Operaciones</v>
      </c>
      <c r="E16" s="52">
        <v>0.60416666666666663</v>
      </c>
      <c r="F16" s="53"/>
      <c r="G16" s="53"/>
      <c r="H16" s="53">
        <v>0.70833333333333337</v>
      </c>
      <c r="I16" s="54">
        <f>IF(AND(Horarios[[#This Row],[Hora Entrada]]&gt;0,Horarios[[#This Row],[Hora Salida]]&gt;0),((Horarios[[#This Row],[Hora Salida]]-Horarios[[#This Row],[Hora Entrada]])-(Horarios[[#This Row],[Entrada Almuerzo]]-Horarios[[#This Row],[Salida Almuerzo]]))*24,"")</f>
        <v>2.5000000000000018</v>
      </c>
      <c r="J16" s="53">
        <v>0.14583333333333334</v>
      </c>
      <c r="K16" s="53">
        <v>0.54166666666666663</v>
      </c>
      <c r="L16" s="53">
        <v>0.58333333333333337</v>
      </c>
      <c r="M16" s="53">
        <v>0.8125</v>
      </c>
      <c r="N16" s="54">
        <f>IF(AND(Horarios[[#This Row],[Hora Entrada ]]&gt;0,Horarios[[#This Row],[Hora Salida ]]&gt;0),((Horarios[[#This Row],[Hora Salida ]]-Horarios[[#This Row],[Hora Entrada ]])-(Horarios[[#This Row],[Entrada Almuerzo ]]-Horarios[[#This Row],[Salida Almuerzo ]]))*24,"")</f>
        <v>14.999999999999996</v>
      </c>
      <c r="O16" s="38">
        <v>0.6875</v>
      </c>
      <c r="P16" s="38"/>
      <c r="Q16" s="38"/>
      <c r="R16" s="38">
        <v>0.72916666666666663</v>
      </c>
      <c r="S16" s="54">
        <f>IF(AND(Horarios[[#This Row],[Hora Entrada  ]]&gt;0,Horarios[[#This Row],[Hora Salida  ]]&gt;0),((Horarios[[#This Row],[Hora Salida  ]]-Horarios[[#This Row],[Hora Entrada  ]])-(Horarios[[#This Row],[Entrada Almuerzo  ]]-Horarios[[#This Row],[Salida Almuerzo  ]]))*24,"")</f>
        <v>0.99999999999999911</v>
      </c>
      <c r="T16" s="38">
        <v>0.16666666666666666</v>
      </c>
      <c r="U16" s="38"/>
      <c r="V16" s="38"/>
      <c r="W16" s="38">
        <v>0.3125</v>
      </c>
      <c r="X16" s="54">
        <f>IF(AND(Horarios[[#This Row],[Hora Entrada   ]]&gt;0,Horarios[[#This Row],[Hora Salida   ]]&gt;0),((Horarios[[#This Row],[Hora Salida   ]]-Horarios[[#This Row],[Hora Entrada   ]])-(Horarios[[#This Row],[Entrada Almuerzo   ]]-Horarios[[#This Row],[Salida Almuerzo   ]]))*24,"")</f>
        <v>3.5</v>
      </c>
      <c r="Y16" s="52">
        <v>0.22222222222222221</v>
      </c>
      <c r="Z16" s="38">
        <v>0.54166666666666663</v>
      </c>
      <c r="AA16" s="38">
        <v>0.58333333333333337</v>
      </c>
      <c r="AB16" s="38">
        <v>0.76388888888888884</v>
      </c>
      <c r="AC16" s="54">
        <f>IF(AND(Horarios[[#This Row],[Hora Entrada    ]]&gt;0,Horarios[[#This Row],[Hora Salida    ]]&gt;0),((Horarios[[#This Row],[Hora Salida    ]]-Horarios[[#This Row],[Hora Entrada    ]])-(Horarios[[#This Row],[Entrada Almuerzo    ]]-Horarios[[#This Row],[Salida Almuerzo    ]]))*24,"")</f>
        <v>11.999999999999996</v>
      </c>
      <c r="AD16" s="38">
        <v>0.1875</v>
      </c>
      <c r="AE16" s="38">
        <v>0.54166666666666663</v>
      </c>
      <c r="AF16" s="38">
        <v>0.58333333333333337</v>
      </c>
      <c r="AG16" s="38">
        <v>0.75</v>
      </c>
      <c r="AH16" s="54">
        <f>IF(AND(Horarios[[#This Row],[Hora Entrada     ]]&gt;0,Horarios[[#This Row],[Hora Salida     ]]&gt;0),((Horarios[[#This Row],[Hora Salida     ]]-Horarios[[#This Row],[Hora Entrada     ]])-(Horarios[[#This Row],[Entrada Almuerzo     ]]-Horarios[[#This Row],[Salida Almuerzo     ]]))*24,"")</f>
        <v>12.499999999999998</v>
      </c>
      <c r="AI16" s="38">
        <v>0.28125</v>
      </c>
      <c r="AJ16" s="38"/>
      <c r="AK16" s="38"/>
      <c r="AL16" s="38">
        <v>0.72916666666666663</v>
      </c>
      <c r="AM16" s="54">
        <f>IF(AND(Horarios[[#This Row],[Hora Entrada      ]]&gt;0,Horarios[[#This Row],[Hora Salida      ]]&gt;0),((Horarios[[#This Row],[Hora Salida      ]]-Horarios[[#This Row],[Hora Entrada      ]])-(Horarios[[#This Row],[Entrada Almuerzo      ]]-Horarios[[#This Row],[Salida Almuerzo      ]]))*24,"")</f>
        <v>10.75</v>
      </c>
      <c r="AN16" s="38"/>
      <c r="AO16" s="38"/>
      <c r="AP16" s="38"/>
      <c r="AQ16" s="38"/>
      <c r="AR16" s="54" t="str">
        <f>IF(AND(Horarios[[#This Row],[Hora Entrada       ]]&gt;0,Horarios[[#This Row],[Hora Salida       ]]&gt;0),((Horarios[[#This Row],[Hora Salida       ]]-Horarios[[#This Row],[Hora Entrada       ]])-(Horarios[[#This Row],[Entrada Almuerzo       ]]-Horarios[[#This Row],[Salida Almuerzo      2]]))*24,"")</f>
        <v/>
      </c>
    </row>
    <row r="17" spans="2:44" s="33" customFormat="1" ht="21" customHeight="1" x14ac:dyDescent="0.25">
      <c r="B17" s="58">
        <v>10</v>
      </c>
      <c r="C17" s="33" t="s">
        <v>66</v>
      </c>
      <c r="D17" s="33" t="str">
        <f>VLOOKUP(Horarios[[#This Row],[Nombre Completo]],Data!B:D,2,FALSE)</f>
        <v>Producción</v>
      </c>
      <c r="E17" s="52">
        <v>0.20833333333333334</v>
      </c>
      <c r="F17" s="53"/>
      <c r="G17" s="53"/>
      <c r="H17" s="53">
        <v>0.83333333333333337</v>
      </c>
      <c r="I17" s="54">
        <f>IF(AND(Horarios[[#This Row],[Hora Entrada]]&gt;0,Horarios[[#This Row],[Hora Salida]]&gt;0),((Horarios[[#This Row],[Hora Salida]]-Horarios[[#This Row],[Hora Entrada]])-(Horarios[[#This Row],[Entrada Almuerzo]]-Horarios[[#This Row],[Salida Almuerzo]]))*24,"")</f>
        <v>15</v>
      </c>
      <c r="J17" s="53"/>
      <c r="K17" s="53"/>
      <c r="L17" s="53"/>
      <c r="M17" s="53"/>
      <c r="N17" s="54" t="str">
        <f>IF(AND(Horarios[[#This Row],[Hora Entrada ]]&gt;0,Horarios[[#This Row],[Hora Salida ]]&gt;0),((Horarios[[#This Row],[Hora Salida ]]-Horarios[[#This Row],[Hora Entrada ]])-(Horarios[[#This Row],[Entrada Almuerzo ]]-Horarios[[#This Row],[Salida Almuerzo ]]))*24,"")</f>
        <v/>
      </c>
      <c r="O17" s="38"/>
      <c r="P17" s="38"/>
      <c r="Q17" s="38"/>
      <c r="R17" s="38"/>
      <c r="S17" s="54" t="str">
        <f>IF(AND(Horarios[[#This Row],[Hora Entrada  ]]&gt;0,Horarios[[#This Row],[Hora Salida  ]]&gt;0),((Horarios[[#This Row],[Hora Salida  ]]-Horarios[[#This Row],[Hora Entrada  ]])-(Horarios[[#This Row],[Entrada Almuerzo  ]]-Horarios[[#This Row],[Salida Almuerzo  ]]))*24,"")</f>
        <v/>
      </c>
      <c r="T17" s="38">
        <v>0.3125</v>
      </c>
      <c r="U17" s="38">
        <v>0.5</v>
      </c>
      <c r="V17" s="38">
        <v>0.54166666666666663</v>
      </c>
      <c r="W17" s="38">
        <v>0.85416666666666663</v>
      </c>
      <c r="X17" s="54">
        <f>IF(AND(Horarios[[#This Row],[Hora Entrada   ]]&gt;0,Horarios[[#This Row],[Hora Salida   ]]&gt;0),((Horarios[[#This Row],[Hora Salida   ]]-Horarios[[#This Row],[Hora Entrada   ]])-(Horarios[[#This Row],[Entrada Almuerzo   ]]-Horarios[[#This Row],[Salida Almuerzo   ]]))*24,"")</f>
        <v>12</v>
      </c>
      <c r="Y17" s="52">
        <v>0.3125</v>
      </c>
      <c r="Z17" s="38">
        <v>0.54166666666666663</v>
      </c>
      <c r="AA17" s="38">
        <v>0.5625</v>
      </c>
      <c r="AB17" s="38">
        <v>0.875</v>
      </c>
      <c r="AC17" s="54">
        <f>IF(AND(Horarios[[#This Row],[Hora Entrada    ]]&gt;0,Horarios[[#This Row],[Hora Salida    ]]&gt;0),((Horarios[[#This Row],[Hora Salida    ]]-Horarios[[#This Row],[Hora Entrada    ]])-(Horarios[[#This Row],[Entrada Almuerzo    ]]-Horarios[[#This Row],[Salida Almuerzo    ]]))*24,"")</f>
        <v>13</v>
      </c>
      <c r="AD17" s="38">
        <v>0.3125</v>
      </c>
      <c r="AE17" s="38">
        <v>0.55555555555555558</v>
      </c>
      <c r="AF17" s="38">
        <v>0.57638888888888895</v>
      </c>
      <c r="AG17" s="38">
        <v>0.75</v>
      </c>
      <c r="AH17" s="54">
        <f>IF(AND(Horarios[[#This Row],[Hora Entrada     ]]&gt;0,Horarios[[#This Row],[Hora Salida     ]]&gt;0),((Horarios[[#This Row],[Hora Salida     ]]-Horarios[[#This Row],[Hora Entrada     ]])-(Horarios[[#This Row],[Entrada Almuerzo     ]]-Horarios[[#This Row],[Salida Almuerzo     ]]))*24,"")</f>
        <v>10</v>
      </c>
      <c r="AI17" s="38">
        <v>0.3125</v>
      </c>
      <c r="AJ17" s="38"/>
      <c r="AK17" s="38"/>
      <c r="AL17" s="38">
        <v>0.6875</v>
      </c>
      <c r="AM17" s="54">
        <f>IF(AND(Horarios[[#This Row],[Hora Entrada      ]]&gt;0,Horarios[[#This Row],[Hora Salida      ]]&gt;0),((Horarios[[#This Row],[Hora Salida      ]]-Horarios[[#This Row],[Hora Entrada      ]])-(Horarios[[#This Row],[Entrada Almuerzo      ]]-Horarios[[#This Row],[Salida Almuerzo      ]]))*24,"")</f>
        <v>9</v>
      </c>
      <c r="AN17" s="38">
        <v>0.25</v>
      </c>
      <c r="AO17" s="38"/>
      <c r="AP17" s="38"/>
      <c r="AQ17" s="38">
        <v>0.29166666666666669</v>
      </c>
      <c r="AR17" s="54">
        <f>IF(AND(Horarios[[#This Row],[Hora Entrada       ]]&gt;0,Horarios[[#This Row],[Hora Salida       ]]&gt;0),((Horarios[[#This Row],[Hora Salida       ]]-Horarios[[#This Row],[Hora Entrada       ]])-(Horarios[[#This Row],[Entrada Almuerzo       ]]-Horarios[[#This Row],[Salida Almuerzo      2]]))*24,"")</f>
        <v>1.0000000000000004</v>
      </c>
    </row>
    <row r="18" spans="2:44" s="33" customFormat="1" ht="21" customHeight="1" x14ac:dyDescent="0.25">
      <c r="B18" s="58">
        <v>11</v>
      </c>
      <c r="C18" s="33" t="s">
        <v>48</v>
      </c>
      <c r="D18" s="33" t="str">
        <f>VLOOKUP(Horarios[[#This Row],[Nombre Completo]],Data!B:D,2,FALSE)</f>
        <v>Producción</v>
      </c>
      <c r="E18" s="52">
        <v>0.20833333333333334</v>
      </c>
      <c r="F18" s="53"/>
      <c r="G18" s="53"/>
      <c r="H18" s="53">
        <v>0.83333333333333337</v>
      </c>
      <c r="I18" s="54">
        <f>IF(AND(Horarios[[#This Row],[Hora Entrada]]&gt;0,Horarios[[#This Row],[Hora Salida]]&gt;0),((Horarios[[#This Row],[Hora Salida]]-Horarios[[#This Row],[Hora Entrada]])-(Horarios[[#This Row],[Entrada Almuerzo]]-Horarios[[#This Row],[Salida Almuerzo]]))*24,"")</f>
        <v>15</v>
      </c>
      <c r="J18" s="53">
        <v>0.125</v>
      </c>
      <c r="K18" s="53">
        <v>0.54166666666666663</v>
      </c>
      <c r="L18" s="53">
        <v>0.5625</v>
      </c>
      <c r="M18" s="53">
        <v>0.875</v>
      </c>
      <c r="N18" s="54">
        <f>IF(AND(Horarios[[#This Row],[Hora Entrada ]]&gt;0,Horarios[[#This Row],[Hora Salida ]]&gt;0),((Horarios[[#This Row],[Hora Salida ]]-Horarios[[#This Row],[Hora Entrada ]])-(Horarios[[#This Row],[Entrada Almuerzo ]]-Horarios[[#This Row],[Salida Almuerzo ]]))*24,"")</f>
        <v>17.5</v>
      </c>
      <c r="O18" s="38">
        <v>0.33333333333333331</v>
      </c>
      <c r="P18" s="38"/>
      <c r="Q18" s="38"/>
      <c r="R18" s="38">
        <v>0.52083333333333337</v>
      </c>
      <c r="S18" s="54">
        <f>IF(AND(Horarios[[#This Row],[Hora Entrada  ]]&gt;0,Horarios[[#This Row],[Hora Salida  ]]&gt;0),((Horarios[[#This Row],[Hora Salida  ]]-Horarios[[#This Row],[Hora Entrada  ]])-(Horarios[[#This Row],[Entrada Almuerzo  ]]-Horarios[[#This Row],[Salida Almuerzo  ]]))*24,"")</f>
        <v>4.5000000000000018</v>
      </c>
      <c r="T18" s="38">
        <v>0.25</v>
      </c>
      <c r="U18" s="38">
        <v>0.5</v>
      </c>
      <c r="V18" s="38">
        <v>0.54166666666666663</v>
      </c>
      <c r="W18" s="38">
        <v>0.70833333333333337</v>
      </c>
      <c r="X18" s="54">
        <f>IF(AND(Horarios[[#This Row],[Hora Entrada   ]]&gt;0,Horarios[[#This Row],[Hora Salida   ]]&gt;0),((Horarios[[#This Row],[Hora Salida   ]]-Horarios[[#This Row],[Hora Entrada   ]])-(Horarios[[#This Row],[Entrada Almuerzo   ]]-Horarios[[#This Row],[Salida Almuerzo   ]]))*24,"")</f>
        <v>10.000000000000002</v>
      </c>
      <c r="Y18" s="52">
        <v>0.31944444444444448</v>
      </c>
      <c r="Z18" s="38">
        <v>0.5625</v>
      </c>
      <c r="AA18" s="38">
        <v>0.58333333333333337</v>
      </c>
      <c r="AB18" s="38">
        <v>0.88194444444444453</v>
      </c>
      <c r="AC18" s="54">
        <f>IF(AND(Horarios[[#This Row],[Hora Entrada    ]]&gt;0,Horarios[[#This Row],[Hora Salida    ]]&gt;0),((Horarios[[#This Row],[Hora Salida    ]]-Horarios[[#This Row],[Hora Entrada    ]])-(Horarios[[#This Row],[Entrada Almuerzo    ]]-Horarios[[#This Row],[Salida Almuerzo    ]]))*24,"")</f>
        <v>13</v>
      </c>
      <c r="AD18" s="38">
        <v>0.33333333333333331</v>
      </c>
      <c r="AE18" s="38">
        <v>0.5</v>
      </c>
      <c r="AF18" s="38">
        <v>0.52083333333333337</v>
      </c>
      <c r="AG18" s="38">
        <v>0.72916666666666663</v>
      </c>
      <c r="AH18" s="54">
        <f>IF(AND(Horarios[[#This Row],[Hora Entrada     ]]&gt;0,Horarios[[#This Row],[Hora Salida     ]]&gt;0),((Horarios[[#This Row],[Hora Salida     ]]-Horarios[[#This Row],[Hora Entrada     ]])-(Horarios[[#This Row],[Entrada Almuerzo     ]]-Horarios[[#This Row],[Salida Almuerzo     ]]))*24,"")</f>
        <v>8.9999999999999982</v>
      </c>
      <c r="AI18" s="38">
        <v>0.27083333333333331</v>
      </c>
      <c r="AJ18" s="38"/>
      <c r="AK18" s="38"/>
      <c r="AL18" s="38">
        <v>0.625</v>
      </c>
      <c r="AM18" s="54">
        <f>IF(AND(Horarios[[#This Row],[Hora Entrada      ]]&gt;0,Horarios[[#This Row],[Hora Salida      ]]&gt;0),((Horarios[[#This Row],[Hora Salida      ]]-Horarios[[#This Row],[Hora Entrada      ]])-(Horarios[[#This Row],[Entrada Almuerzo      ]]-Horarios[[#This Row],[Salida Almuerzo      ]]))*24,"")</f>
        <v>8.5</v>
      </c>
      <c r="AN18" s="38"/>
      <c r="AO18" s="38"/>
      <c r="AP18" s="38"/>
      <c r="AQ18" s="38"/>
      <c r="AR18" s="54" t="str">
        <f>IF(AND(Horarios[[#This Row],[Hora Entrada       ]]&gt;0,Horarios[[#This Row],[Hora Salida       ]]&gt;0),((Horarios[[#This Row],[Hora Salida       ]]-Horarios[[#This Row],[Hora Entrada       ]])-(Horarios[[#This Row],[Entrada Almuerzo       ]]-Horarios[[#This Row],[Salida Almuerzo      2]]))*24,"")</f>
        <v/>
      </c>
    </row>
    <row r="19" spans="2:44" s="33" customFormat="1" ht="21" customHeight="1" x14ac:dyDescent="0.25">
      <c r="B19" s="58">
        <v>12</v>
      </c>
      <c r="C19" s="33" t="s">
        <v>38</v>
      </c>
      <c r="D19" s="33" t="str">
        <f>VLOOKUP(Horarios[[#This Row],[Nombre Completo]],Data!B:D,2,FALSE)</f>
        <v>Producción</v>
      </c>
      <c r="E19" s="52">
        <v>0.20833333333333334</v>
      </c>
      <c r="F19" s="53"/>
      <c r="G19" s="53"/>
      <c r="H19" s="53">
        <v>0.83333333333333337</v>
      </c>
      <c r="I19" s="54">
        <f>IF(AND(Horarios[[#This Row],[Hora Entrada]]&gt;0,Horarios[[#This Row],[Hora Salida]]&gt;0),((Horarios[[#This Row],[Hora Salida]]-Horarios[[#This Row],[Hora Entrada]])-(Horarios[[#This Row],[Entrada Almuerzo]]-Horarios[[#This Row],[Salida Almuerzo]]))*24,"")</f>
        <v>15</v>
      </c>
      <c r="J19" s="53">
        <v>0.14583333333333334</v>
      </c>
      <c r="K19" s="53">
        <v>0.54166666666666663</v>
      </c>
      <c r="L19" s="53">
        <v>0.58333333333333337</v>
      </c>
      <c r="M19" s="53">
        <v>0.8125</v>
      </c>
      <c r="N19" s="54">
        <f>IF(AND(Horarios[[#This Row],[Hora Entrada ]]&gt;0,Horarios[[#This Row],[Hora Salida ]]&gt;0),((Horarios[[#This Row],[Hora Salida ]]-Horarios[[#This Row],[Hora Entrada ]])-(Horarios[[#This Row],[Entrada Almuerzo ]]-Horarios[[#This Row],[Salida Almuerzo ]]))*24,"")</f>
        <v>14.999999999999996</v>
      </c>
      <c r="O19" s="38">
        <v>0.27083333333333331</v>
      </c>
      <c r="P19" s="38">
        <v>0.52083333333333337</v>
      </c>
      <c r="Q19" s="38">
        <v>0.5625</v>
      </c>
      <c r="R19" s="38">
        <v>0.70833333333333337</v>
      </c>
      <c r="S19" s="54">
        <f>IF(AND(Horarios[[#This Row],[Hora Entrada  ]]&gt;0,Horarios[[#This Row],[Hora Salida  ]]&gt;0),((Horarios[[#This Row],[Hora Salida  ]]-Horarios[[#This Row],[Hora Entrada  ]])-(Horarios[[#This Row],[Entrada Almuerzo  ]]-Horarios[[#This Row],[Salida Almuerzo  ]]))*24,"")</f>
        <v>9.5000000000000018</v>
      </c>
      <c r="T19" s="38">
        <v>0.27083333333333331</v>
      </c>
      <c r="U19" s="38">
        <v>0.54166666666666663</v>
      </c>
      <c r="V19" s="38">
        <v>0.58333333333333337</v>
      </c>
      <c r="W19" s="38">
        <v>0.70833333333333337</v>
      </c>
      <c r="X19" s="54">
        <f>IF(AND(Horarios[[#This Row],[Hora Entrada   ]]&gt;0,Horarios[[#This Row],[Hora Salida   ]]&gt;0),((Horarios[[#This Row],[Hora Salida   ]]-Horarios[[#This Row],[Hora Entrada   ]])-(Horarios[[#This Row],[Entrada Almuerzo   ]]-Horarios[[#This Row],[Salida Almuerzo   ]]))*24,"")</f>
        <v>9.5</v>
      </c>
      <c r="Y19" s="52">
        <v>0.29166666666666669</v>
      </c>
      <c r="Z19" s="38">
        <v>0.63194444444444442</v>
      </c>
      <c r="AA19" s="38">
        <v>0.67361111111111116</v>
      </c>
      <c r="AB19" s="38">
        <v>0.70833333333333337</v>
      </c>
      <c r="AC19" s="54">
        <f>IF(AND(Horarios[[#This Row],[Hora Entrada    ]]&gt;0,Horarios[[#This Row],[Hora Salida    ]]&gt;0),((Horarios[[#This Row],[Hora Salida    ]]-Horarios[[#This Row],[Hora Entrada    ]])-(Horarios[[#This Row],[Entrada Almuerzo    ]]-Horarios[[#This Row],[Salida Almuerzo    ]]))*24,"")</f>
        <v>8.9999999999999982</v>
      </c>
      <c r="AD19" s="38">
        <v>0.27083333333333331</v>
      </c>
      <c r="AE19" s="38">
        <v>0.55208333333333337</v>
      </c>
      <c r="AF19" s="38">
        <v>0.59375</v>
      </c>
      <c r="AG19" s="38">
        <v>0.72916666666666663</v>
      </c>
      <c r="AH19" s="54">
        <f>IF(AND(Horarios[[#This Row],[Hora Entrada     ]]&gt;0,Horarios[[#This Row],[Hora Salida     ]]&gt;0),((Horarios[[#This Row],[Hora Salida     ]]-Horarios[[#This Row],[Hora Entrada     ]])-(Horarios[[#This Row],[Entrada Almuerzo     ]]-Horarios[[#This Row],[Salida Almuerzo     ]]))*24,"")</f>
        <v>10</v>
      </c>
      <c r="AI19" s="38">
        <v>0.22916666666666666</v>
      </c>
      <c r="AJ19" s="38">
        <v>0.54166666666666663</v>
      </c>
      <c r="AK19" s="38">
        <v>0.5625</v>
      </c>
      <c r="AL19" s="38">
        <v>0.72916666666666663</v>
      </c>
      <c r="AM19" s="54">
        <f>IF(AND(Horarios[[#This Row],[Hora Entrada      ]]&gt;0,Horarios[[#This Row],[Hora Salida      ]]&gt;0),((Horarios[[#This Row],[Hora Salida      ]]-Horarios[[#This Row],[Hora Entrada      ]])-(Horarios[[#This Row],[Entrada Almuerzo      ]]-Horarios[[#This Row],[Salida Almuerzo      ]]))*24,"")</f>
        <v>11.5</v>
      </c>
      <c r="AN19" s="38">
        <v>0.27777777777777779</v>
      </c>
      <c r="AO19" s="38"/>
      <c r="AP19" s="38"/>
      <c r="AQ19" s="38">
        <v>0.44444444444444442</v>
      </c>
      <c r="AR19" s="54">
        <f>IF(AND(Horarios[[#This Row],[Hora Entrada       ]]&gt;0,Horarios[[#This Row],[Hora Salida       ]]&gt;0),((Horarios[[#This Row],[Hora Salida       ]]-Horarios[[#This Row],[Hora Entrada       ]])-(Horarios[[#This Row],[Entrada Almuerzo       ]]-Horarios[[#This Row],[Salida Almuerzo      2]]))*24,"")</f>
        <v>3.9999999999999991</v>
      </c>
    </row>
    <row r="20" spans="2:44" s="33" customFormat="1" ht="21" customHeight="1" x14ac:dyDescent="0.25">
      <c r="B20" s="58">
        <v>13</v>
      </c>
      <c r="C20" s="33" t="s">
        <v>32</v>
      </c>
      <c r="D20" s="33" t="str">
        <f>VLOOKUP(Horarios[[#This Row],[Nombre Completo]],Data!B:D,2,FALSE)</f>
        <v>Producción</v>
      </c>
      <c r="E20" s="52">
        <v>0.20833333333333334</v>
      </c>
      <c r="F20" s="53"/>
      <c r="G20" s="53"/>
      <c r="H20" s="53">
        <v>0.83333333333333337</v>
      </c>
      <c r="I20" s="54">
        <f>IF(AND(Horarios[[#This Row],[Hora Entrada]]&gt;0,Horarios[[#This Row],[Hora Salida]]&gt;0),((Horarios[[#This Row],[Hora Salida]]-Horarios[[#This Row],[Hora Entrada]])-(Horarios[[#This Row],[Entrada Almuerzo]]-Horarios[[#This Row],[Salida Almuerzo]]))*24,"")</f>
        <v>15</v>
      </c>
      <c r="J20" s="53"/>
      <c r="K20" s="53"/>
      <c r="L20" s="53"/>
      <c r="M20" s="53"/>
      <c r="N20" s="54" t="str">
        <f>IF(AND(Horarios[[#This Row],[Hora Entrada ]]&gt;0,Horarios[[#This Row],[Hora Salida ]]&gt;0),((Horarios[[#This Row],[Hora Salida ]]-Horarios[[#This Row],[Hora Entrada ]])-(Horarios[[#This Row],[Entrada Almuerzo ]]-Horarios[[#This Row],[Salida Almuerzo ]]))*24,"")</f>
        <v/>
      </c>
      <c r="O20" s="38"/>
      <c r="P20" s="38"/>
      <c r="Q20" s="38"/>
      <c r="R20" s="38"/>
      <c r="S20" s="54" t="str">
        <f>IF(AND(Horarios[[#This Row],[Hora Entrada  ]]&gt;0,Horarios[[#This Row],[Hora Salida  ]]&gt;0),((Horarios[[#This Row],[Hora Salida  ]]-Horarios[[#This Row],[Hora Entrada  ]])-(Horarios[[#This Row],[Entrada Almuerzo  ]]-Horarios[[#This Row],[Salida Almuerzo  ]]))*24,"")</f>
        <v/>
      </c>
      <c r="T20" s="38"/>
      <c r="U20" s="38"/>
      <c r="V20" s="38"/>
      <c r="W20" s="38"/>
      <c r="X20" s="54" t="str">
        <f>IF(AND(Horarios[[#This Row],[Hora Entrada   ]]&gt;0,Horarios[[#This Row],[Hora Salida   ]]&gt;0),((Horarios[[#This Row],[Hora Salida   ]]-Horarios[[#This Row],[Hora Entrada   ]])-(Horarios[[#This Row],[Entrada Almuerzo   ]]-Horarios[[#This Row],[Salida Almuerzo   ]]))*24,"")</f>
        <v/>
      </c>
      <c r="Y20" s="52"/>
      <c r="Z20" s="38"/>
      <c r="AA20" s="38"/>
      <c r="AB20" s="38"/>
      <c r="AC20" s="54" t="str">
        <f>IF(AND(Horarios[[#This Row],[Hora Entrada    ]]&gt;0,Horarios[[#This Row],[Hora Salida    ]]&gt;0),((Horarios[[#This Row],[Hora Salida    ]]-Horarios[[#This Row],[Hora Entrada    ]])-(Horarios[[#This Row],[Entrada Almuerzo    ]]-Horarios[[#This Row],[Salida Almuerzo    ]]))*24,"")</f>
        <v/>
      </c>
      <c r="AD20" s="38"/>
      <c r="AE20" s="38"/>
      <c r="AF20" s="38"/>
      <c r="AG20" s="38"/>
      <c r="AH20" s="54" t="str">
        <f>IF(AND(Horarios[[#This Row],[Hora Entrada     ]]&gt;0,Horarios[[#This Row],[Hora Salida     ]]&gt;0),((Horarios[[#This Row],[Hora Salida     ]]-Horarios[[#This Row],[Hora Entrada     ]])-(Horarios[[#This Row],[Entrada Almuerzo     ]]-Horarios[[#This Row],[Salida Almuerzo     ]]))*24,"")</f>
        <v/>
      </c>
      <c r="AI20" s="38"/>
      <c r="AJ20" s="38"/>
      <c r="AK20" s="38"/>
      <c r="AL20" s="38"/>
      <c r="AM20" s="54" t="str">
        <f>IF(AND(Horarios[[#This Row],[Hora Entrada      ]]&gt;0,Horarios[[#This Row],[Hora Salida      ]]&gt;0),((Horarios[[#This Row],[Hora Salida      ]]-Horarios[[#This Row],[Hora Entrada      ]])-(Horarios[[#This Row],[Entrada Almuerzo      ]]-Horarios[[#This Row],[Salida Almuerzo      ]]))*24,"")</f>
        <v/>
      </c>
      <c r="AN20" s="38"/>
      <c r="AO20" s="38"/>
      <c r="AP20" s="38"/>
      <c r="AQ20" s="38"/>
      <c r="AR20" s="54" t="str">
        <f>IF(AND(Horarios[[#This Row],[Hora Entrada       ]]&gt;0,Horarios[[#This Row],[Hora Salida       ]]&gt;0),((Horarios[[#This Row],[Hora Salida       ]]-Horarios[[#This Row],[Hora Entrada       ]])-(Horarios[[#This Row],[Entrada Almuerzo       ]]-Horarios[[#This Row],[Salida Almuerzo      2]]))*24,"")</f>
        <v/>
      </c>
    </row>
    <row r="21" spans="2:44" s="33" customFormat="1" ht="21" customHeight="1" x14ac:dyDescent="0.25">
      <c r="B21" s="58">
        <v>14</v>
      </c>
      <c r="C21" s="33" t="s">
        <v>41</v>
      </c>
      <c r="D21" s="33" t="str">
        <f>VLOOKUP(Horarios[[#This Row],[Nombre Completo]],Data!B:D,2,FALSE)</f>
        <v>Producción</v>
      </c>
      <c r="E21" s="52">
        <v>0.20833333333333334</v>
      </c>
      <c r="F21" s="53"/>
      <c r="G21" s="53"/>
      <c r="H21" s="53">
        <v>0.83333333333333337</v>
      </c>
      <c r="I21" s="54">
        <f>IF(AND(Horarios[[#This Row],[Hora Entrada]]&gt;0,Horarios[[#This Row],[Hora Salida]]&gt;0),((Horarios[[#This Row],[Hora Salida]]-Horarios[[#This Row],[Hora Entrada]])-(Horarios[[#This Row],[Entrada Almuerzo]]-Horarios[[#This Row],[Salida Almuerzo]]))*24,"")</f>
        <v>15</v>
      </c>
      <c r="J21" s="53">
        <v>0.3125</v>
      </c>
      <c r="K21" s="53">
        <v>0.54166666666666663</v>
      </c>
      <c r="L21" s="53">
        <v>0.5625</v>
      </c>
      <c r="M21" s="53">
        <v>0.875</v>
      </c>
      <c r="N21" s="54">
        <f>IF(AND(Horarios[[#This Row],[Hora Entrada ]]&gt;0,Horarios[[#This Row],[Hora Salida ]]&gt;0),((Horarios[[#This Row],[Hora Salida ]]-Horarios[[#This Row],[Hora Entrada ]])-(Horarios[[#This Row],[Entrada Almuerzo ]]-Horarios[[#This Row],[Salida Almuerzo ]]))*24,"")</f>
        <v>13</v>
      </c>
      <c r="O21" s="38">
        <v>0.31944444444444448</v>
      </c>
      <c r="P21" s="38"/>
      <c r="Q21" s="38"/>
      <c r="R21" s="38">
        <v>0.52777777777777779</v>
      </c>
      <c r="S21" s="54">
        <f>IF(AND(Horarios[[#This Row],[Hora Entrada  ]]&gt;0,Horarios[[#This Row],[Hora Salida  ]]&gt;0),((Horarios[[#This Row],[Hora Salida  ]]-Horarios[[#This Row],[Hora Entrada  ]])-(Horarios[[#This Row],[Entrada Almuerzo  ]]-Horarios[[#This Row],[Salida Almuerzo  ]]))*24,"")</f>
        <v>5</v>
      </c>
      <c r="T21" s="38">
        <v>0.31944444444444448</v>
      </c>
      <c r="U21" s="38">
        <v>0.5</v>
      </c>
      <c r="V21" s="38">
        <v>0.54166666666666663</v>
      </c>
      <c r="W21" s="38">
        <v>0.84722222222222221</v>
      </c>
      <c r="X21" s="54">
        <f>IF(AND(Horarios[[#This Row],[Hora Entrada   ]]&gt;0,Horarios[[#This Row],[Hora Salida   ]]&gt;0),((Horarios[[#This Row],[Hora Salida   ]]-Horarios[[#This Row],[Hora Entrada   ]])-(Horarios[[#This Row],[Entrada Almuerzo   ]]-Horarios[[#This Row],[Salida Almuerzo   ]]))*24,"")</f>
        <v>11.666666666666664</v>
      </c>
      <c r="Y21" s="52">
        <v>0.3263888888888889</v>
      </c>
      <c r="Z21" s="38">
        <v>0.54166666666666663</v>
      </c>
      <c r="AA21" s="38">
        <v>0.5625</v>
      </c>
      <c r="AB21" s="38">
        <v>0.875</v>
      </c>
      <c r="AC21" s="54">
        <f>IF(AND(Horarios[[#This Row],[Hora Entrada    ]]&gt;0,Horarios[[#This Row],[Hora Salida    ]]&gt;0),((Horarios[[#This Row],[Hora Salida    ]]-Horarios[[#This Row],[Hora Entrada    ]])-(Horarios[[#This Row],[Entrada Almuerzo    ]]-Horarios[[#This Row],[Salida Almuerzo    ]]))*24,"")</f>
        <v>12.666666666666668</v>
      </c>
      <c r="AD21" s="38"/>
      <c r="AE21" s="38"/>
      <c r="AF21" s="38"/>
      <c r="AG21" s="38"/>
      <c r="AH21" s="54" t="str">
        <f>IF(AND(Horarios[[#This Row],[Hora Entrada     ]]&gt;0,Horarios[[#This Row],[Hora Salida     ]]&gt;0),((Horarios[[#This Row],[Hora Salida     ]]-Horarios[[#This Row],[Hora Entrada     ]])-(Horarios[[#This Row],[Entrada Almuerzo     ]]-Horarios[[#This Row],[Salida Almuerzo     ]]))*24,"")</f>
        <v/>
      </c>
      <c r="AI21" s="38"/>
      <c r="AJ21" s="38"/>
      <c r="AK21" s="38"/>
      <c r="AL21" s="38"/>
      <c r="AM21" s="54" t="str">
        <f>IF(AND(Horarios[[#This Row],[Hora Entrada      ]]&gt;0,Horarios[[#This Row],[Hora Salida      ]]&gt;0),((Horarios[[#This Row],[Hora Salida      ]]-Horarios[[#This Row],[Hora Entrada      ]])-(Horarios[[#This Row],[Entrada Almuerzo      ]]-Horarios[[#This Row],[Salida Almuerzo      ]]))*24,"")</f>
        <v/>
      </c>
      <c r="AN21" s="38"/>
      <c r="AO21" s="38"/>
      <c r="AP21" s="38"/>
      <c r="AQ21" s="38"/>
      <c r="AR21" s="54" t="str">
        <f>IF(AND(Horarios[[#This Row],[Hora Entrada       ]]&gt;0,Horarios[[#This Row],[Hora Salida       ]]&gt;0),((Horarios[[#This Row],[Hora Salida       ]]-Horarios[[#This Row],[Hora Entrada       ]])-(Horarios[[#This Row],[Entrada Almuerzo       ]]-Horarios[[#This Row],[Salida Almuerzo      2]]))*24,"")</f>
        <v/>
      </c>
    </row>
    <row r="22" spans="2:44" s="33" customFormat="1" ht="21" customHeight="1" x14ac:dyDescent="0.25">
      <c r="B22" s="58">
        <v>15</v>
      </c>
      <c r="C22" s="33" t="s">
        <v>77</v>
      </c>
      <c r="D22" s="33" t="str">
        <f>VLOOKUP(Horarios[[#This Row],[Nombre Completo]],Data!B:D,2,FALSE)</f>
        <v>Producción</v>
      </c>
      <c r="E22" s="52">
        <v>0.20833333333333334</v>
      </c>
      <c r="F22" s="53"/>
      <c r="G22" s="53"/>
      <c r="H22" s="53">
        <v>0.83333333333333337</v>
      </c>
      <c r="I22" s="54">
        <f>IF(AND(Horarios[[#This Row],[Hora Entrada]]&gt;0,Horarios[[#This Row],[Hora Salida]]&gt;0),((Horarios[[#This Row],[Hora Salida]]-Horarios[[#This Row],[Hora Entrada]])-(Horarios[[#This Row],[Entrada Almuerzo]]-Horarios[[#This Row],[Salida Almuerzo]]))*24,"")</f>
        <v>15</v>
      </c>
      <c r="J22" s="53"/>
      <c r="K22" s="53"/>
      <c r="L22" s="53"/>
      <c r="M22" s="53"/>
      <c r="N22" s="54" t="str">
        <f>IF(AND(Horarios[[#This Row],[Hora Entrada ]]&gt;0,Horarios[[#This Row],[Hora Salida ]]&gt;0),((Horarios[[#This Row],[Hora Salida ]]-Horarios[[#This Row],[Hora Entrada ]])-(Horarios[[#This Row],[Entrada Almuerzo ]]-Horarios[[#This Row],[Salida Almuerzo ]]))*24,"")</f>
        <v/>
      </c>
      <c r="O22" s="38">
        <v>0.20833333333333334</v>
      </c>
      <c r="P22" s="38"/>
      <c r="Q22" s="38"/>
      <c r="R22" s="38">
        <v>0.83333333333333337</v>
      </c>
      <c r="S22" s="54">
        <f>IF(AND(Horarios[[#This Row],[Hora Entrada  ]]&gt;0,Horarios[[#This Row],[Hora Salida  ]]&gt;0),((Horarios[[#This Row],[Hora Salida  ]]-Horarios[[#This Row],[Hora Entrada  ]])-(Horarios[[#This Row],[Entrada Almuerzo  ]]-Horarios[[#This Row],[Salida Almuerzo  ]]))*24,"")</f>
        <v>15</v>
      </c>
      <c r="T22" s="38"/>
      <c r="U22" s="38"/>
      <c r="V22" s="38"/>
      <c r="W22" s="38"/>
      <c r="X22" s="54" t="str">
        <f>IF(AND(Horarios[[#This Row],[Hora Entrada   ]]&gt;0,Horarios[[#This Row],[Hora Salida   ]]&gt;0),((Horarios[[#This Row],[Hora Salida   ]]-Horarios[[#This Row],[Hora Entrada   ]])-(Horarios[[#This Row],[Entrada Almuerzo   ]]-Horarios[[#This Row],[Salida Almuerzo   ]]))*24,"")</f>
        <v/>
      </c>
      <c r="Y22" s="52"/>
      <c r="Z22" s="38"/>
      <c r="AA22" s="38"/>
      <c r="AB22" s="38"/>
      <c r="AC22" s="54" t="str">
        <f>IF(AND(Horarios[[#This Row],[Hora Entrada    ]]&gt;0,Horarios[[#This Row],[Hora Salida    ]]&gt;0),((Horarios[[#This Row],[Hora Salida    ]]-Horarios[[#This Row],[Hora Entrada    ]])-(Horarios[[#This Row],[Entrada Almuerzo    ]]-Horarios[[#This Row],[Salida Almuerzo    ]]))*24,"")</f>
        <v/>
      </c>
      <c r="AD22" s="38"/>
      <c r="AE22" s="38"/>
      <c r="AF22" s="38"/>
      <c r="AG22" s="38"/>
      <c r="AH22" s="54" t="str">
        <f>IF(AND(Horarios[[#This Row],[Hora Entrada     ]]&gt;0,Horarios[[#This Row],[Hora Salida     ]]&gt;0),((Horarios[[#This Row],[Hora Salida     ]]-Horarios[[#This Row],[Hora Entrada     ]])-(Horarios[[#This Row],[Entrada Almuerzo     ]]-Horarios[[#This Row],[Salida Almuerzo     ]]))*24,"")</f>
        <v/>
      </c>
      <c r="AI22" s="38"/>
      <c r="AJ22" s="38"/>
      <c r="AK22" s="38"/>
      <c r="AL22" s="38"/>
      <c r="AM22" s="54" t="str">
        <f>IF(AND(Horarios[[#This Row],[Hora Entrada      ]]&gt;0,Horarios[[#This Row],[Hora Salida      ]]&gt;0),((Horarios[[#This Row],[Hora Salida      ]]-Horarios[[#This Row],[Hora Entrada      ]])-(Horarios[[#This Row],[Entrada Almuerzo      ]]-Horarios[[#This Row],[Salida Almuerzo      ]]))*24,"")</f>
        <v/>
      </c>
      <c r="AN22" s="38"/>
      <c r="AO22" s="38"/>
      <c r="AP22" s="38"/>
      <c r="AQ22" s="38"/>
      <c r="AR22" s="54" t="str">
        <f>IF(AND(Horarios[[#This Row],[Hora Entrada       ]]&gt;0,Horarios[[#This Row],[Hora Salida       ]]&gt;0),((Horarios[[#This Row],[Hora Salida       ]]-Horarios[[#This Row],[Hora Entrada       ]])-(Horarios[[#This Row],[Entrada Almuerzo       ]]-Horarios[[#This Row],[Salida Almuerzo      2]]))*24,"")</f>
        <v/>
      </c>
    </row>
    <row r="23" spans="2:44" s="33" customFormat="1" ht="21" customHeight="1" x14ac:dyDescent="0.25">
      <c r="B23" s="58">
        <v>16</v>
      </c>
      <c r="C23" s="33" t="s">
        <v>27</v>
      </c>
      <c r="D23" s="33" t="str">
        <f>VLOOKUP(Horarios[[#This Row],[Nombre Completo]],Data!B:D,2,FALSE)</f>
        <v>Operaciones</v>
      </c>
      <c r="E23" s="52">
        <v>0.20833333333333334</v>
      </c>
      <c r="F23" s="53"/>
      <c r="G23" s="53"/>
      <c r="H23" s="53">
        <v>0.83333333333333337</v>
      </c>
      <c r="I23" s="54">
        <f>IF(AND(Horarios[[#This Row],[Hora Entrada]]&gt;0,Horarios[[#This Row],[Hora Salida]]&gt;0),((Horarios[[#This Row],[Hora Salida]]-Horarios[[#This Row],[Hora Entrada]])-(Horarios[[#This Row],[Entrada Almuerzo]]-Horarios[[#This Row],[Salida Almuerzo]]))*24,"")</f>
        <v>15</v>
      </c>
      <c r="J23" s="53"/>
      <c r="K23" s="53"/>
      <c r="L23" s="53"/>
      <c r="M23" s="53"/>
      <c r="N23" s="54" t="str">
        <f>IF(AND(Horarios[[#This Row],[Hora Entrada ]]&gt;0,Horarios[[#This Row],[Hora Salida ]]&gt;0),((Horarios[[#This Row],[Hora Salida ]]-Horarios[[#This Row],[Hora Entrada ]])-(Horarios[[#This Row],[Entrada Almuerzo ]]-Horarios[[#This Row],[Salida Almuerzo ]]))*24,"")</f>
        <v/>
      </c>
      <c r="O23" s="38">
        <v>0.20833333333333334</v>
      </c>
      <c r="P23" s="38"/>
      <c r="Q23" s="38"/>
      <c r="R23" s="38">
        <v>0.83333333333333337</v>
      </c>
      <c r="S23" s="54">
        <f>IF(AND(Horarios[[#This Row],[Hora Entrada  ]]&gt;0,Horarios[[#This Row],[Hora Salida  ]]&gt;0),((Horarios[[#This Row],[Hora Salida  ]]-Horarios[[#This Row],[Hora Entrada  ]])-(Horarios[[#This Row],[Entrada Almuerzo  ]]-Horarios[[#This Row],[Salida Almuerzo  ]]))*24,"")</f>
        <v>15</v>
      </c>
      <c r="T23" s="38">
        <v>0.3125</v>
      </c>
      <c r="U23" s="38">
        <v>0.5</v>
      </c>
      <c r="V23" s="38">
        <v>0.54166666666666663</v>
      </c>
      <c r="W23" s="38">
        <v>0.85416666666666663</v>
      </c>
      <c r="X23" s="54">
        <f>IF(AND(Horarios[[#This Row],[Hora Entrada   ]]&gt;0,Horarios[[#This Row],[Hora Salida   ]]&gt;0),((Horarios[[#This Row],[Hora Salida   ]]-Horarios[[#This Row],[Hora Entrada   ]])-(Horarios[[#This Row],[Entrada Almuerzo   ]]-Horarios[[#This Row],[Salida Almuerzo   ]]))*24,"")</f>
        <v>12</v>
      </c>
      <c r="Y23" s="52">
        <v>0.29166666666666669</v>
      </c>
      <c r="Z23" s="38">
        <v>0.54166666666666663</v>
      </c>
      <c r="AA23" s="38">
        <v>0.5625</v>
      </c>
      <c r="AB23" s="38">
        <v>0.875</v>
      </c>
      <c r="AC23" s="54">
        <f>IF(AND(Horarios[[#This Row],[Hora Entrada    ]]&gt;0,Horarios[[#This Row],[Hora Salida    ]]&gt;0),((Horarios[[#This Row],[Hora Salida    ]]-Horarios[[#This Row],[Hora Entrada    ]])-(Horarios[[#This Row],[Entrada Almuerzo    ]]-Horarios[[#This Row],[Salida Almuerzo    ]]))*24,"")</f>
        <v>13.499999999999996</v>
      </c>
      <c r="AD23" s="38">
        <v>0.3125</v>
      </c>
      <c r="AE23" s="38">
        <v>0.55555555555555558</v>
      </c>
      <c r="AF23" s="38">
        <v>0.57638888888888895</v>
      </c>
      <c r="AG23" s="38">
        <v>0.72222222222222221</v>
      </c>
      <c r="AH23" s="54">
        <f>IF(AND(Horarios[[#This Row],[Hora Entrada     ]]&gt;0,Horarios[[#This Row],[Hora Salida     ]]&gt;0),((Horarios[[#This Row],[Hora Salida     ]]-Horarios[[#This Row],[Hora Entrada     ]])-(Horarios[[#This Row],[Entrada Almuerzo     ]]-Horarios[[#This Row],[Salida Almuerzo     ]]))*24,"")</f>
        <v>9.3333333333333321</v>
      </c>
      <c r="AI23" s="38">
        <v>0.3125</v>
      </c>
      <c r="AJ23" s="38"/>
      <c r="AK23" s="38"/>
      <c r="AL23" s="38">
        <v>0.6875</v>
      </c>
      <c r="AM23" s="54">
        <f>IF(AND(Horarios[[#This Row],[Hora Entrada      ]]&gt;0,Horarios[[#This Row],[Hora Salida      ]]&gt;0),((Horarios[[#This Row],[Hora Salida      ]]-Horarios[[#This Row],[Hora Entrada      ]])-(Horarios[[#This Row],[Entrada Almuerzo      ]]-Horarios[[#This Row],[Salida Almuerzo      ]]))*24,"")</f>
        <v>9</v>
      </c>
      <c r="AN23" s="38">
        <v>0.25</v>
      </c>
      <c r="AO23" s="38"/>
      <c r="AP23" s="38"/>
      <c r="AQ23" s="38">
        <v>0.29166666666666669</v>
      </c>
      <c r="AR23" s="54">
        <f>IF(AND(Horarios[[#This Row],[Hora Entrada       ]]&gt;0,Horarios[[#This Row],[Hora Salida       ]]&gt;0),((Horarios[[#This Row],[Hora Salida       ]]-Horarios[[#This Row],[Hora Entrada       ]])-(Horarios[[#This Row],[Entrada Almuerzo       ]]-Horarios[[#This Row],[Salida Almuerzo      2]]))*24,"")</f>
        <v>1.0000000000000004</v>
      </c>
    </row>
    <row r="24" spans="2:44" s="33" customFormat="1" ht="21" customHeight="1" x14ac:dyDescent="0.25">
      <c r="B24" s="58">
        <v>17</v>
      </c>
      <c r="C24" s="33" t="s">
        <v>86</v>
      </c>
      <c r="D24" s="33" t="str">
        <f>VLOOKUP(Horarios[[#This Row],[Nombre Completo]],Data!B:D,2,FALSE)</f>
        <v>Producción</v>
      </c>
      <c r="E24" s="52">
        <v>0.20833333333333334</v>
      </c>
      <c r="F24" s="53"/>
      <c r="G24" s="53"/>
      <c r="H24" s="53">
        <v>0.83333333333333337</v>
      </c>
      <c r="I24" s="54">
        <f>IF(AND(Horarios[[#This Row],[Hora Entrada]]&gt;0,Horarios[[#This Row],[Hora Salida]]&gt;0),((Horarios[[#This Row],[Hora Salida]]-Horarios[[#This Row],[Hora Entrada]])-(Horarios[[#This Row],[Entrada Almuerzo]]-Horarios[[#This Row],[Salida Almuerzo]]))*24,"")</f>
        <v>15</v>
      </c>
      <c r="J24" s="53"/>
      <c r="K24" s="53"/>
      <c r="L24" s="53"/>
      <c r="M24" s="53"/>
      <c r="N24" s="54" t="str">
        <f>IF(AND(Horarios[[#This Row],[Hora Entrada ]]&gt;0,Horarios[[#This Row],[Hora Salida ]]&gt;0),((Horarios[[#This Row],[Hora Salida ]]-Horarios[[#This Row],[Hora Entrada ]])-(Horarios[[#This Row],[Entrada Almuerzo ]]-Horarios[[#This Row],[Salida Almuerzo ]]))*24,"")</f>
        <v/>
      </c>
      <c r="O24" s="38">
        <v>0.20833333333333334</v>
      </c>
      <c r="P24" s="38"/>
      <c r="Q24" s="38"/>
      <c r="R24" s="38">
        <v>0.83333333333333337</v>
      </c>
      <c r="S24" s="54">
        <f>IF(AND(Horarios[[#This Row],[Hora Entrada  ]]&gt;0,Horarios[[#This Row],[Hora Salida  ]]&gt;0),((Horarios[[#This Row],[Hora Salida  ]]-Horarios[[#This Row],[Hora Entrada  ]])-(Horarios[[#This Row],[Entrada Almuerzo  ]]-Horarios[[#This Row],[Salida Almuerzo  ]]))*24,"")</f>
        <v>15</v>
      </c>
      <c r="T24" s="38">
        <v>0.3125</v>
      </c>
      <c r="U24" s="38">
        <v>0.5</v>
      </c>
      <c r="V24" s="38">
        <v>0.54166666666666663</v>
      </c>
      <c r="W24" s="38">
        <v>0.85416666666666663</v>
      </c>
      <c r="X24" s="54">
        <f>IF(AND(Horarios[[#This Row],[Hora Entrada   ]]&gt;0,Horarios[[#This Row],[Hora Salida   ]]&gt;0),((Horarios[[#This Row],[Hora Salida   ]]-Horarios[[#This Row],[Hora Entrada   ]])-(Horarios[[#This Row],[Entrada Almuerzo   ]]-Horarios[[#This Row],[Salida Almuerzo   ]]))*24,"")</f>
        <v>12</v>
      </c>
      <c r="Y24" s="52">
        <v>0.3125</v>
      </c>
      <c r="Z24" s="38">
        <v>0.54166666666666663</v>
      </c>
      <c r="AA24" s="38">
        <v>0.5625</v>
      </c>
      <c r="AB24" s="38">
        <v>0.875</v>
      </c>
      <c r="AC24" s="54">
        <f>IF(AND(Horarios[[#This Row],[Hora Entrada    ]]&gt;0,Horarios[[#This Row],[Hora Salida    ]]&gt;0),((Horarios[[#This Row],[Hora Salida    ]]-Horarios[[#This Row],[Hora Entrada    ]])-(Horarios[[#This Row],[Entrada Almuerzo    ]]-Horarios[[#This Row],[Salida Almuerzo    ]]))*24,"")</f>
        <v>13</v>
      </c>
      <c r="AD24" s="38">
        <v>0.3125</v>
      </c>
      <c r="AE24" s="38">
        <v>0.55555555555555558</v>
      </c>
      <c r="AF24" s="38">
        <v>0.57638888888888895</v>
      </c>
      <c r="AG24" s="38">
        <v>0.75</v>
      </c>
      <c r="AH24" s="54">
        <f>IF(AND(Horarios[[#This Row],[Hora Entrada     ]]&gt;0,Horarios[[#This Row],[Hora Salida     ]]&gt;0),((Horarios[[#This Row],[Hora Salida     ]]-Horarios[[#This Row],[Hora Entrada     ]])-(Horarios[[#This Row],[Entrada Almuerzo     ]]-Horarios[[#This Row],[Salida Almuerzo     ]]))*24,"")</f>
        <v>10</v>
      </c>
      <c r="AI24" s="38">
        <v>0.3125</v>
      </c>
      <c r="AJ24" s="38"/>
      <c r="AK24" s="38"/>
      <c r="AL24" s="38">
        <v>0.6875</v>
      </c>
      <c r="AM24" s="54">
        <f>IF(AND(Horarios[[#This Row],[Hora Entrada      ]]&gt;0,Horarios[[#This Row],[Hora Salida      ]]&gt;0),((Horarios[[#This Row],[Hora Salida      ]]-Horarios[[#This Row],[Hora Entrada      ]])-(Horarios[[#This Row],[Entrada Almuerzo      ]]-Horarios[[#This Row],[Salida Almuerzo      ]]))*24,"")</f>
        <v>9</v>
      </c>
      <c r="AN24" s="38">
        <v>0.25</v>
      </c>
      <c r="AO24" s="38"/>
      <c r="AP24" s="38"/>
      <c r="AQ24" s="38">
        <v>0.29166666666666669</v>
      </c>
      <c r="AR24" s="54">
        <f>IF(AND(Horarios[[#This Row],[Hora Entrada       ]]&gt;0,Horarios[[#This Row],[Hora Salida       ]]&gt;0),((Horarios[[#This Row],[Hora Salida       ]]-Horarios[[#This Row],[Hora Entrada       ]])-(Horarios[[#This Row],[Entrada Almuerzo       ]]-Horarios[[#This Row],[Salida Almuerzo      2]]))*24,"")</f>
        <v>1.0000000000000004</v>
      </c>
    </row>
    <row r="25" spans="2:44" s="33" customFormat="1" ht="21" customHeight="1" x14ac:dyDescent="0.25">
      <c r="B25" s="58">
        <v>18</v>
      </c>
      <c r="C25" s="33" t="s">
        <v>78</v>
      </c>
      <c r="D25" s="33" t="str">
        <f>VLOOKUP(Horarios[[#This Row],[Nombre Completo]],Data!B:D,2,FALSE)</f>
        <v>Producción</v>
      </c>
      <c r="E25" s="52">
        <v>0.20833333333333334</v>
      </c>
      <c r="F25" s="53"/>
      <c r="G25" s="53"/>
      <c r="H25" s="53">
        <v>0.83333333333333337</v>
      </c>
      <c r="I25" s="54">
        <f>IF(AND(Horarios[[#This Row],[Hora Entrada]]&gt;0,Horarios[[#This Row],[Hora Salida]]&gt;0),((Horarios[[#This Row],[Hora Salida]]-Horarios[[#This Row],[Hora Entrada]])-(Horarios[[#This Row],[Entrada Almuerzo]]-Horarios[[#This Row],[Salida Almuerzo]]))*24,"")</f>
        <v>15</v>
      </c>
      <c r="J25" s="53"/>
      <c r="K25" s="53"/>
      <c r="L25" s="53"/>
      <c r="M25" s="53"/>
      <c r="N25" s="54" t="str">
        <f>IF(AND(Horarios[[#This Row],[Hora Entrada ]]&gt;0,Horarios[[#This Row],[Hora Salida ]]&gt;0),((Horarios[[#This Row],[Hora Salida ]]-Horarios[[#This Row],[Hora Entrada ]])-(Horarios[[#This Row],[Entrada Almuerzo ]]-Horarios[[#This Row],[Salida Almuerzo ]]))*24,"")</f>
        <v/>
      </c>
      <c r="O25" s="38">
        <v>0.20833333333333334</v>
      </c>
      <c r="P25" s="38"/>
      <c r="Q25" s="38"/>
      <c r="R25" s="38">
        <v>0.83333333333333337</v>
      </c>
      <c r="S25" s="54">
        <f>IF(AND(Horarios[[#This Row],[Hora Entrada  ]]&gt;0,Horarios[[#This Row],[Hora Salida  ]]&gt;0),((Horarios[[#This Row],[Hora Salida  ]]-Horarios[[#This Row],[Hora Entrada  ]])-(Horarios[[#This Row],[Entrada Almuerzo  ]]-Horarios[[#This Row],[Salida Almuerzo  ]]))*24,"")</f>
        <v>15</v>
      </c>
      <c r="T25" s="38"/>
      <c r="U25" s="38"/>
      <c r="V25" s="38"/>
      <c r="W25" s="38"/>
      <c r="X25" s="54" t="str">
        <f>IF(AND(Horarios[[#This Row],[Hora Entrada   ]]&gt;0,Horarios[[#This Row],[Hora Salida   ]]&gt;0),((Horarios[[#This Row],[Hora Salida   ]]-Horarios[[#This Row],[Hora Entrada   ]])-(Horarios[[#This Row],[Entrada Almuerzo   ]]-Horarios[[#This Row],[Salida Almuerzo   ]]))*24,"")</f>
        <v/>
      </c>
      <c r="Y25" s="52"/>
      <c r="Z25" s="38"/>
      <c r="AA25" s="38"/>
      <c r="AB25" s="38"/>
      <c r="AC25" s="54" t="str">
        <f>IF(AND(Horarios[[#This Row],[Hora Entrada    ]]&gt;0,Horarios[[#This Row],[Hora Salida    ]]&gt;0),((Horarios[[#This Row],[Hora Salida    ]]-Horarios[[#This Row],[Hora Entrada    ]])-(Horarios[[#This Row],[Entrada Almuerzo    ]]-Horarios[[#This Row],[Salida Almuerzo    ]]))*24,"")</f>
        <v/>
      </c>
      <c r="AD25" s="38"/>
      <c r="AE25" s="38"/>
      <c r="AF25" s="38"/>
      <c r="AG25" s="38"/>
      <c r="AH25" s="54" t="str">
        <f>IF(AND(Horarios[[#This Row],[Hora Entrada     ]]&gt;0,Horarios[[#This Row],[Hora Salida     ]]&gt;0),((Horarios[[#This Row],[Hora Salida     ]]-Horarios[[#This Row],[Hora Entrada     ]])-(Horarios[[#This Row],[Entrada Almuerzo     ]]-Horarios[[#This Row],[Salida Almuerzo     ]]))*24,"")</f>
        <v/>
      </c>
      <c r="AI25" s="38"/>
      <c r="AJ25" s="38"/>
      <c r="AK25" s="38"/>
      <c r="AL25" s="38"/>
      <c r="AM25" s="54" t="str">
        <f>IF(AND(Horarios[[#This Row],[Hora Entrada      ]]&gt;0,Horarios[[#This Row],[Hora Salida      ]]&gt;0),((Horarios[[#This Row],[Hora Salida      ]]-Horarios[[#This Row],[Hora Entrada      ]])-(Horarios[[#This Row],[Entrada Almuerzo      ]]-Horarios[[#This Row],[Salida Almuerzo      ]]))*24,"")</f>
        <v/>
      </c>
      <c r="AN25" s="38">
        <v>0.20833333333333334</v>
      </c>
      <c r="AO25" s="38"/>
      <c r="AP25" s="38"/>
      <c r="AQ25" s="38">
        <v>0.83333333333333337</v>
      </c>
      <c r="AR25" s="54">
        <f>IF(AND(Horarios[[#This Row],[Hora Entrada       ]]&gt;0,Horarios[[#This Row],[Hora Salida       ]]&gt;0),((Horarios[[#This Row],[Hora Salida       ]]-Horarios[[#This Row],[Hora Entrada       ]])-(Horarios[[#This Row],[Entrada Almuerzo       ]]-Horarios[[#This Row],[Salida Almuerzo      2]]))*24,"")</f>
        <v>15</v>
      </c>
    </row>
    <row r="26" spans="2:44" s="33" customFormat="1" ht="21" customHeight="1" x14ac:dyDescent="0.25">
      <c r="B26" s="58">
        <v>19</v>
      </c>
      <c r="C26" s="33" t="s">
        <v>79</v>
      </c>
      <c r="D26" s="33" t="str">
        <f>VLOOKUP(Horarios[[#This Row],[Nombre Completo]],Data!B:D,2,FALSE)</f>
        <v>Mantenimiento</v>
      </c>
      <c r="E26" s="52"/>
      <c r="F26" s="53"/>
      <c r="G26" s="53"/>
      <c r="H26" s="53"/>
      <c r="I26" s="54" t="str">
        <f>IF(AND(Horarios[[#This Row],[Hora Entrada]]&gt;0,Horarios[[#This Row],[Hora Salida]]&gt;0),((Horarios[[#This Row],[Hora Salida]]-Horarios[[#This Row],[Hora Entrada]])-(Horarios[[#This Row],[Entrada Almuerzo]]-Horarios[[#This Row],[Salida Almuerzo]]))*24,"")</f>
        <v/>
      </c>
      <c r="J26" s="53"/>
      <c r="K26" s="53"/>
      <c r="L26" s="53"/>
      <c r="M26" s="53"/>
      <c r="N26" s="54" t="str">
        <f>IF(AND(Horarios[[#This Row],[Hora Entrada ]]&gt;0,Horarios[[#This Row],[Hora Salida ]]&gt;0),((Horarios[[#This Row],[Hora Salida ]]-Horarios[[#This Row],[Hora Entrada ]])-(Horarios[[#This Row],[Entrada Almuerzo ]]-Horarios[[#This Row],[Salida Almuerzo ]]))*24,"")</f>
        <v/>
      </c>
      <c r="O26" s="38">
        <v>0.3125</v>
      </c>
      <c r="P26" s="38"/>
      <c r="Q26" s="38"/>
      <c r="R26" s="38">
        <v>0.54166666666666663</v>
      </c>
      <c r="S26" s="54">
        <f>IF(AND(Horarios[[#This Row],[Hora Entrada  ]]&gt;0,Horarios[[#This Row],[Hora Salida  ]]&gt;0),((Horarios[[#This Row],[Hora Salida  ]]-Horarios[[#This Row],[Hora Entrada  ]])-(Horarios[[#This Row],[Entrada Almuerzo  ]]-Horarios[[#This Row],[Salida Almuerzo  ]]))*24,"")</f>
        <v>5.4999999999999991</v>
      </c>
      <c r="T26" s="38"/>
      <c r="U26" s="38"/>
      <c r="V26" s="38"/>
      <c r="W26" s="38"/>
      <c r="X26" s="54" t="str">
        <f>IF(AND(Horarios[[#This Row],[Hora Entrada   ]]&gt;0,Horarios[[#This Row],[Hora Salida   ]]&gt;0),((Horarios[[#This Row],[Hora Salida   ]]-Horarios[[#This Row],[Hora Entrada   ]])-(Horarios[[#This Row],[Entrada Almuerzo   ]]-Horarios[[#This Row],[Salida Almuerzo   ]]))*24,"")</f>
        <v/>
      </c>
      <c r="Y26" s="52"/>
      <c r="Z26" s="38"/>
      <c r="AA26" s="38"/>
      <c r="AB26" s="38"/>
      <c r="AC26" s="54" t="str">
        <f>IF(AND(Horarios[[#This Row],[Hora Entrada    ]]&gt;0,Horarios[[#This Row],[Hora Salida    ]]&gt;0),((Horarios[[#This Row],[Hora Salida    ]]-Horarios[[#This Row],[Hora Entrada    ]])-(Horarios[[#This Row],[Entrada Almuerzo    ]]-Horarios[[#This Row],[Salida Almuerzo    ]]))*24,"")</f>
        <v/>
      </c>
      <c r="AD26" s="38">
        <v>0.54166666666666663</v>
      </c>
      <c r="AE26" s="38"/>
      <c r="AF26" s="38"/>
      <c r="AG26" s="38">
        <v>0.72916666666666663</v>
      </c>
      <c r="AH26" s="54">
        <f>IF(AND(Horarios[[#This Row],[Hora Entrada     ]]&gt;0,Horarios[[#This Row],[Hora Salida     ]]&gt;0),((Horarios[[#This Row],[Hora Salida     ]]-Horarios[[#This Row],[Hora Entrada     ]])-(Horarios[[#This Row],[Entrada Almuerzo     ]]-Horarios[[#This Row],[Salida Almuerzo     ]]))*24,"")</f>
        <v>4.5</v>
      </c>
      <c r="AI26" s="38">
        <v>0.3125</v>
      </c>
      <c r="AJ26" s="38"/>
      <c r="AK26" s="38"/>
      <c r="AL26" s="38">
        <v>0.6875</v>
      </c>
      <c r="AM26" s="54">
        <f>IF(AND(Horarios[[#This Row],[Hora Entrada      ]]&gt;0,Horarios[[#This Row],[Hora Salida      ]]&gt;0),((Horarios[[#This Row],[Hora Salida      ]]-Horarios[[#This Row],[Hora Entrada      ]])-(Horarios[[#This Row],[Entrada Almuerzo      ]]-Horarios[[#This Row],[Salida Almuerzo      ]]))*24,"")</f>
        <v>9</v>
      </c>
      <c r="AN26" s="38">
        <v>0.20833333333333334</v>
      </c>
      <c r="AO26" s="38"/>
      <c r="AP26" s="38"/>
      <c r="AQ26" s="38">
        <v>0.83333333333333337</v>
      </c>
      <c r="AR26" s="54">
        <f>IF(AND(Horarios[[#This Row],[Hora Entrada       ]]&gt;0,Horarios[[#This Row],[Hora Salida       ]]&gt;0),((Horarios[[#This Row],[Hora Salida       ]]-Horarios[[#This Row],[Hora Entrada       ]])-(Horarios[[#This Row],[Entrada Almuerzo       ]]-Horarios[[#This Row],[Salida Almuerzo      2]]))*24,"")</f>
        <v>15</v>
      </c>
    </row>
    <row r="27" spans="2:44" s="33" customFormat="1" ht="21" customHeight="1" x14ac:dyDescent="0.25">
      <c r="B27" s="58">
        <v>20</v>
      </c>
      <c r="C27" s="33" t="s">
        <v>89</v>
      </c>
      <c r="D27" s="33" t="str">
        <f>VLOOKUP(Horarios[[#This Row],[Nombre Completo]],Data!B:D,2,FALSE)</f>
        <v>Producción</v>
      </c>
      <c r="E27" s="52"/>
      <c r="F27" s="53"/>
      <c r="G27" s="53"/>
      <c r="H27" s="53"/>
      <c r="I27" s="54" t="str">
        <f>IF(AND(Horarios[[#This Row],[Hora Entrada]]&gt;0,Horarios[[#This Row],[Hora Salida]]&gt;0),((Horarios[[#This Row],[Hora Salida]]-Horarios[[#This Row],[Hora Entrada]])-(Horarios[[#This Row],[Entrada Almuerzo]]-Horarios[[#This Row],[Salida Almuerzo]]))*24,"")</f>
        <v/>
      </c>
      <c r="J27" s="53"/>
      <c r="K27" s="53"/>
      <c r="L27" s="53"/>
      <c r="M27" s="53"/>
      <c r="N27" s="54" t="str">
        <f>IF(AND(Horarios[[#This Row],[Hora Entrada ]]&gt;0,Horarios[[#This Row],[Hora Salida ]]&gt;0),((Horarios[[#This Row],[Hora Salida ]]-Horarios[[#This Row],[Hora Entrada ]])-(Horarios[[#This Row],[Entrada Almuerzo ]]-Horarios[[#This Row],[Salida Almuerzo ]]))*24,"")</f>
        <v/>
      </c>
      <c r="O27" s="38"/>
      <c r="P27" s="38"/>
      <c r="Q27" s="38"/>
      <c r="R27" s="38"/>
      <c r="S27" s="54" t="str">
        <f>IF(AND(Horarios[[#This Row],[Hora Entrada  ]]&gt;0,Horarios[[#This Row],[Hora Salida  ]]&gt;0),((Horarios[[#This Row],[Hora Salida  ]]-Horarios[[#This Row],[Hora Entrada  ]])-(Horarios[[#This Row],[Entrada Almuerzo  ]]-Horarios[[#This Row],[Salida Almuerzo  ]]))*24,"")</f>
        <v/>
      </c>
      <c r="T27" s="38"/>
      <c r="U27" s="38"/>
      <c r="V27" s="38"/>
      <c r="W27" s="38"/>
      <c r="X27" s="54" t="str">
        <f>IF(AND(Horarios[[#This Row],[Hora Entrada   ]]&gt;0,Horarios[[#This Row],[Hora Salida   ]]&gt;0),((Horarios[[#This Row],[Hora Salida   ]]-Horarios[[#This Row],[Hora Entrada   ]])-(Horarios[[#This Row],[Entrada Almuerzo   ]]-Horarios[[#This Row],[Salida Almuerzo   ]]))*24,"")</f>
        <v/>
      </c>
      <c r="Y27" s="52"/>
      <c r="Z27" s="38"/>
      <c r="AA27" s="38"/>
      <c r="AB27" s="38"/>
      <c r="AC27" s="54" t="str">
        <f>IF(AND(Horarios[[#This Row],[Hora Entrada    ]]&gt;0,Horarios[[#This Row],[Hora Salida    ]]&gt;0),((Horarios[[#This Row],[Hora Salida    ]]-Horarios[[#This Row],[Hora Entrada    ]])-(Horarios[[#This Row],[Entrada Almuerzo    ]]-Horarios[[#This Row],[Salida Almuerzo    ]]))*24,"")</f>
        <v/>
      </c>
      <c r="AD27" s="38"/>
      <c r="AE27" s="38"/>
      <c r="AF27" s="38"/>
      <c r="AG27" s="38"/>
      <c r="AH27" s="54" t="str">
        <f>IF(AND(Horarios[[#This Row],[Hora Entrada     ]]&gt;0,Horarios[[#This Row],[Hora Salida     ]]&gt;0),((Horarios[[#This Row],[Hora Salida     ]]-Horarios[[#This Row],[Hora Entrada     ]])-(Horarios[[#This Row],[Entrada Almuerzo     ]]-Horarios[[#This Row],[Salida Almuerzo     ]]))*24,"")</f>
        <v/>
      </c>
      <c r="AI27" s="38"/>
      <c r="AJ27" s="38"/>
      <c r="AK27" s="38"/>
      <c r="AL27" s="38"/>
      <c r="AM27" s="54" t="str">
        <f>IF(AND(Horarios[[#This Row],[Hora Entrada      ]]&gt;0,Horarios[[#This Row],[Hora Salida      ]]&gt;0),((Horarios[[#This Row],[Hora Salida      ]]-Horarios[[#This Row],[Hora Entrada      ]])-(Horarios[[#This Row],[Entrada Almuerzo      ]]-Horarios[[#This Row],[Salida Almuerzo      ]]))*24,"")</f>
        <v/>
      </c>
      <c r="AN27" s="38">
        <v>0.20833333333333334</v>
      </c>
      <c r="AO27" s="38"/>
      <c r="AP27" s="38"/>
      <c r="AQ27" s="38">
        <v>0.83333333333333337</v>
      </c>
      <c r="AR27" s="54">
        <f>IF(AND(Horarios[[#This Row],[Hora Entrada       ]]&gt;0,Horarios[[#This Row],[Hora Salida       ]]&gt;0),((Horarios[[#This Row],[Hora Salida       ]]-Horarios[[#This Row],[Hora Entrada       ]])-(Horarios[[#This Row],[Entrada Almuerzo       ]]-Horarios[[#This Row],[Salida Almuerzo      2]]))*24,"")</f>
        <v>15</v>
      </c>
    </row>
    <row r="28" spans="2:44" s="33" customFormat="1" ht="21" customHeight="1" x14ac:dyDescent="0.25">
      <c r="B28" s="58">
        <v>21</v>
      </c>
      <c r="C28" s="33" t="s">
        <v>26</v>
      </c>
      <c r="D28" s="33" t="str">
        <f>VLOOKUP(Horarios[[#This Row],[Nombre Completo]],Data!B:D,2,FALSE)</f>
        <v>Operaciones</v>
      </c>
      <c r="E28" s="52"/>
      <c r="F28" s="53"/>
      <c r="G28" s="53"/>
      <c r="H28" s="53"/>
      <c r="I28" s="54" t="str">
        <f>IF(AND(Horarios[[#This Row],[Hora Entrada]]&gt;0,Horarios[[#This Row],[Hora Salida]]&gt;0),((Horarios[[#This Row],[Hora Salida]]-Horarios[[#This Row],[Hora Entrada]])-(Horarios[[#This Row],[Entrada Almuerzo]]-Horarios[[#This Row],[Salida Almuerzo]]))*24,"")</f>
        <v/>
      </c>
      <c r="J28" s="53"/>
      <c r="K28" s="53"/>
      <c r="L28" s="53"/>
      <c r="M28" s="53"/>
      <c r="N28" s="54" t="str">
        <f>IF(AND(Horarios[[#This Row],[Hora Entrada ]]&gt;0,Horarios[[#This Row],[Hora Salida ]]&gt;0),((Horarios[[#This Row],[Hora Salida ]]-Horarios[[#This Row],[Hora Entrada ]])-(Horarios[[#This Row],[Entrada Almuerzo ]]-Horarios[[#This Row],[Salida Almuerzo ]]))*24,"")</f>
        <v/>
      </c>
      <c r="O28" s="38"/>
      <c r="P28" s="38"/>
      <c r="Q28" s="38"/>
      <c r="R28" s="38"/>
      <c r="S28" s="54" t="str">
        <f>IF(AND(Horarios[[#This Row],[Hora Entrada  ]]&gt;0,Horarios[[#This Row],[Hora Salida  ]]&gt;0),((Horarios[[#This Row],[Hora Salida  ]]-Horarios[[#This Row],[Hora Entrada  ]])-(Horarios[[#This Row],[Entrada Almuerzo  ]]-Horarios[[#This Row],[Salida Almuerzo  ]]))*24,"")</f>
        <v/>
      </c>
      <c r="T28" s="38"/>
      <c r="U28" s="38"/>
      <c r="V28" s="38"/>
      <c r="W28" s="38"/>
      <c r="X28" s="54" t="str">
        <f>IF(AND(Horarios[[#This Row],[Hora Entrada   ]]&gt;0,Horarios[[#This Row],[Hora Salida   ]]&gt;0),((Horarios[[#This Row],[Hora Salida   ]]-Horarios[[#This Row],[Hora Entrada   ]])-(Horarios[[#This Row],[Entrada Almuerzo   ]]-Horarios[[#This Row],[Salida Almuerzo   ]]))*24,"")</f>
        <v/>
      </c>
      <c r="Y28" s="52"/>
      <c r="Z28" s="38"/>
      <c r="AA28" s="38"/>
      <c r="AB28" s="38"/>
      <c r="AC28" s="54" t="str">
        <f>IF(AND(Horarios[[#This Row],[Hora Entrada    ]]&gt;0,Horarios[[#This Row],[Hora Salida    ]]&gt;0),((Horarios[[#This Row],[Hora Salida    ]]-Horarios[[#This Row],[Hora Entrada    ]])-(Horarios[[#This Row],[Entrada Almuerzo    ]]-Horarios[[#This Row],[Salida Almuerzo    ]]))*24,"")</f>
        <v/>
      </c>
      <c r="AD28" s="38"/>
      <c r="AE28" s="38"/>
      <c r="AF28" s="38"/>
      <c r="AG28" s="38"/>
      <c r="AH28" s="54" t="str">
        <f>IF(AND(Horarios[[#This Row],[Hora Entrada     ]]&gt;0,Horarios[[#This Row],[Hora Salida     ]]&gt;0),((Horarios[[#This Row],[Hora Salida     ]]-Horarios[[#This Row],[Hora Entrada     ]])-(Horarios[[#This Row],[Entrada Almuerzo     ]]-Horarios[[#This Row],[Salida Almuerzo     ]]))*24,"")</f>
        <v/>
      </c>
      <c r="AI28" s="38"/>
      <c r="AJ28" s="38"/>
      <c r="AK28" s="38"/>
      <c r="AL28" s="38"/>
      <c r="AM28" s="54" t="str">
        <f>IF(AND(Horarios[[#This Row],[Hora Entrada      ]]&gt;0,Horarios[[#This Row],[Hora Salida      ]]&gt;0),((Horarios[[#This Row],[Hora Salida      ]]-Horarios[[#This Row],[Hora Entrada      ]])-(Horarios[[#This Row],[Entrada Almuerzo      ]]-Horarios[[#This Row],[Salida Almuerzo      ]]))*24,"")</f>
        <v/>
      </c>
      <c r="AN28" s="38">
        <v>0.20833333333333334</v>
      </c>
      <c r="AO28" s="38"/>
      <c r="AP28" s="38"/>
      <c r="AQ28" s="38">
        <v>0.83333333333333337</v>
      </c>
      <c r="AR28" s="54">
        <f>IF(AND(Horarios[[#This Row],[Hora Entrada       ]]&gt;0,Horarios[[#This Row],[Hora Salida       ]]&gt;0),((Horarios[[#This Row],[Hora Salida       ]]-Horarios[[#This Row],[Hora Entrada       ]])-(Horarios[[#This Row],[Entrada Almuerzo       ]]-Horarios[[#This Row],[Salida Almuerzo      2]]))*24,"")</f>
        <v>15</v>
      </c>
    </row>
    <row r="29" spans="2:44" s="33" customFormat="1" ht="21" customHeight="1" x14ac:dyDescent="0.25">
      <c r="B29" s="58">
        <v>22</v>
      </c>
      <c r="C29" s="33" t="s">
        <v>69</v>
      </c>
      <c r="D29" s="33" t="str">
        <f>VLOOKUP(Horarios[[#This Row],[Nombre Completo]],Data!B:D,2,FALSE)</f>
        <v>Calidad</v>
      </c>
      <c r="E29" s="52"/>
      <c r="F29" s="53"/>
      <c r="G29" s="53"/>
      <c r="H29" s="53"/>
      <c r="I29" s="54" t="str">
        <f>IF(AND(Horarios[[#This Row],[Hora Entrada]]&gt;0,Horarios[[#This Row],[Hora Salida]]&gt;0),((Horarios[[#This Row],[Hora Salida]]-Horarios[[#This Row],[Hora Entrada]])-(Horarios[[#This Row],[Entrada Almuerzo]]-Horarios[[#This Row],[Salida Almuerzo]]))*24,"")</f>
        <v/>
      </c>
      <c r="J29" s="53"/>
      <c r="K29" s="53"/>
      <c r="L29" s="53"/>
      <c r="M29" s="53"/>
      <c r="N29" s="54" t="str">
        <f>IF(AND(Horarios[[#This Row],[Hora Entrada ]]&gt;0,Horarios[[#This Row],[Hora Salida ]]&gt;0),((Horarios[[#This Row],[Hora Salida ]]-Horarios[[#This Row],[Hora Entrada ]])-(Horarios[[#This Row],[Entrada Almuerzo ]]-Horarios[[#This Row],[Salida Almuerzo ]]))*24,"")</f>
        <v/>
      </c>
      <c r="O29" s="38"/>
      <c r="P29" s="38"/>
      <c r="Q29" s="38"/>
      <c r="R29" s="38"/>
      <c r="S29" s="54" t="str">
        <f>IF(AND(Horarios[[#This Row],[Hora Entrada  ]]&gt;0,Horarios[[#This Row],[Hora Salida  ]]&gt;0),((Horarios[[#This Row],[Hora Salida  ]]-Horarios[[#This Row],[Hora Entrada  ]])-(Horarios[[#This Row],[Entrada Almuerzo  ]]-Horarios[[#This Row],[Salida Almuerzo  ]]))*24,"")</f>
        <v/>
      </c>
      <c r="T29" s="38"/>
      <c r="U29" s="38"/>
      <c r="V29" s="38"/>
      <c r="W29" s="38"/>
      <c r="X29" s="54" t="str">
        <f>IF(AND(Horarios[[#This Row],[Hora Entrada   ]]&gt;0,Horarios[[#This Row],[Hora Salida   ]]&gt;0),((Horarios[[#This Row],[Hora Salida   ]]-Horarios[[#This Row],[Hora Entrada   ]])-(Horarios[[#This Row],[Entrada Almuerzo   ]]-Horarios[[#This Row],[Salida Almuerzo   ]]))*24,"")</f>
        <v/>
      </c>
      <c r="Y29" s="52"/>
      <c r="Z29" s="38"/>
      <c r="AA29" s="38"/>
      <c r="AB29" s="38"/>
      <c r="AC29" s="54" t="str">
        <f>IF(AND(Horarios[[#This Row],[Hora Entrada    ]]&gt;0,Horarios[[#This Row],[Hora Salida    ]]&gt;0),((Horarios[[#This Row],[Hora Salida    ]]-Horarios[[#This Row],[Hora Entrada    ]])-(Horarios[[#This Row],[Entrada Almuerzo    ]]-Horarios[[#This Row],[Salida Almuerzo    ]]))*24,"")</f>
        <v/>
      </c>
      <c r="AD29" s="38"/>
      <c r="AE29" s="38"/>
      <c r="AF29" s="38"/>
      <c r="AG29" s="38"/>
      <c r="AH29" s="54" t="str">
        <f>IF(AND(Horarios[[#This Row],[Hora Entrada     ]]&gt;0,Horarios[[#This Row],[Hora Salida     ]]&gt;0),((Horarios[[#This Row],[Hora Salida     ]]-Horarios[[#This Row],[Hora Entrada     ]])-(Horarios[[#This Row],[Entrada Almuerzo     ]]-Horarios[[#This Row],[Salida Almuerzo     ]]))*24,"")</f>
        <v/>
      </c>
      <c r="AI29" s="38"/>
      <c r="AJ29" s="38"/>
      <c r="AK29" s="38"/>
      <c r="AL29" s="38"/>
      <c r="AM29" s="54" t="str">
        <f>IF(AND(Horarios[[#This Row],[Hora Entrada      ]]&gt;0,Horarios[[#This Row],[Hora Salida      ]]&gt;0),((Horarios[[#This Row],[Hora Salida      ]]-Horarios[[#This Row],[Hora Entrada      ]])-(Horarios[[#This Row],[Entrada Almuerzo      ]]-Horarios[[#This Row],[Salida Almuerzo      ]]))*24,"")</f>
        <v/>
      </c>
      <c r="AN29" s="38">
        <v>0.20833333333333301</v>
      </c>
      <c r="AO29" s="38"/>
      <c r="AP29" s="38"/>
      <c r="AQ29" s="38">
        <v>0.83333333333333304</v>
      </c>
      <c r="AR29" s="54">
        <f>IF(AND(Horarios[[#This Row],[Hora Entrada       ]]&gt;0,Horarios[[#This Row],[Hora Salida       ]]&gt;0),((Horarios[[#This Row],[Hora Salida       ]]-Horarios[[#This Row],[Hora Entrada       ]])-(Horarios[[#This Row],[Entrada Almuerzo       ]]-Horarios[[#This Row],[Salida Almuerzo      2]]))*24,"")</f>
        <v>15</v>
      </c>
    </row>
    <row r="30" spans="2:44" s="33" customFormat="1" ht="21" customHeight="1" x14ac:dyDescent="0.25">
      <c r="B30" s="58">
        <v>23</v>
      </c>
      <c r="C30" s="33" t="s">
        <v>71</v>
      </c>
      <c r="D30" s="33" t="str">
        <f>VLOOKUP(Horarios[[#This Row],[Nombre Completo]],Data!B:D,2,FALSE)</f>
        <v>Mantenimiento</v>
      </c>
      <c r="E30" s="52"/>
      <c r="F30" s="53"/>
      <c r="G30" s="53"/>
      <c r="H30" s="53"/>
      <c r="I30" s="54" t="str">
        <f>IF(AND(Horarios[[#This Row],[Hora Entrada]]&gt;0,Horarios[[#This Row],[Hora Salida]]&gt;0),((Horarios[[#This Row],[Hora Salida]]-Horarios[[#This Row],[Hora Entrada]])-(Horarios[[#This Row],[Entrada Almuerzo]]-Horarios[[#This Row],[Salida Almuerzo]]))*24,"")</f>
        <v/>
      </c>
      <c r="J30" s="53"/>
      <c r="K30" s="53"/>
      <c r="L30" s="53"/>
      <c r="M30" s="53"/>
      <c r="N30" s="54" t="str">
        <f>IF(AND(Horarios[[#This Row],[Hora Entrada ]]&gt;0,Horarios[[#This Row],[Hora Salida ]]&gt;0),((Horarios[[#This Row],[Hora Salida ]]-Horarios[[#This Row],[Hora Entrada ]])-(Horarios[[#This Row],[Entrada Almuerzo ]]-Horarios[[#This Row],[Salida Almuerzo ]]))*24,"")</f>
        <v/>
      </c>
      <c r="O30" s="38"/>
      <c r="P30" s="38"/>
      <c r="Q30" s="38"/>
      <c r="R30" s="38"/>
      <c r="S30" s="54" t="str">
        <f>IF(AND(Horarios[[#This Row],[Hora Entrada  ]]&gt;0,Horarios[[#This Row],[Hora Salida  ]]&gt;0),((Horarios[[#This Row],[Hora Salida  ]]-Horarios[[#This Row],[Hora Entrada  ]])-(Horarios[[#This Row],[Entrada Almuerzo  ]]-Horarios[[#This Row],[Salida Almuerzo  ]]))*24,"")</f>
        <v/>
      </c>
      <c r="T30" s="38">
        <v>0.6875</v>
      </c>
      <c r="U30" s="38"/>
      <c r="V30" s="38"/>
      <c r="W30" s="38">
        <v>0.875</v>
      </c>
      <c r="X30" s="54">
        <f>IF(AND(Horarios[[#This Row],[Hora Entrada   ]]&gt;0,Horarios[[#This Row],[Hora Salida   ]]&gt;0),((Horarios[[#This Row],[Hora Salida   ]]-Horarios[[#This Row],[Hora Entrada   ]])-(Horarios[[#This Row],[Entrada Almuerzo   ]]-Horarios[[#This Row],[Salida Almuerzo   ]]))*24,"")</f>
        <v>4.5</v>
      </c>
      <c r="Y30" s="52"/>
      <c r="Z30" s="38"/>
      <c r="AA30" s="38"/>
      <c r="AB30" s="38"/>
      <c r="AC30" s="54" t="str">
        <f>IF(AND(Horarios[[#This Row],[Hora Entrada    ]]&gt;0,Horarios[[#This Row],[Hora Salida    ]]&gt;0),((Horarios[[#This Row],[Hora Salida    ]]-Horarios[[#This Row],[Hora Entrada    ]])-(Horarios[[#This Row],[Entrada Almuerzo    ]]-Horarios[[#This Row],[Salida Almuerzo    ]]))*24,"")</f>
        <v/>
      </c>
      <c r="AD30" s="38"/>
      <c r="AE30" s="38"/>
      <c r="AF30" s="38"/>
      <c r="AG30" s="38"/>
      <c r="AH30" s="54" t="str">
        <f>IF(AND(Horarios[[#This Row],[Hora Entrada     ]]&gt;0,Horarios[[#This Row],[Hora Salida     ]]&gt;0),((Horarios[[#This Row],[Hora Salida     ]]-Horarios[[#This Row],[Hora Entrada     ]])-(Horarios[[#This Row],[Entrada Almuerzo     ]]-Horarios[[#This Row],[Salida Almuerzo     ]]))*24,"")</f>
        <v/>
      </c>
      <c r="AI30" s="38"/>
      <c r="AJ30" s="38"/>
      <c r="AK30" s="38"/>
      <c r="AL30" s="38"/>
      <c r="AM30" s="54" t="str">
        <f>IF(AND(Horarios[[#This Row],[Hora Entrada      ]]&gt;0,Horarios[[#This Row],[Hora Salida      ]]&gt;0),((Horarios[[#This Row],[Hora Salida      ]]-Horarios[[#This Row],[Hora Entrada      ]])-(Horarios[[#This Row],[Entrada Almuerzo      ]]-Horarios[[#This Row],[Salida Almuerzo      ]]))*24,"")</f>
        <v/>
      </c>
      <c r="AN30" s="38">
        <v>0.20833333333333301</v>
      </c>
      <c r="AO30" s="38"/>
      <c r="AP30" s="38"/>
      <c r="AQ30" s="38">
        <v>0.83333333333333304</v>
      </c>
      <c r="AR30" s="54">
        <f>IF(AND(Horarios[[#This Row],[Hora Entrada       ]]&gt;0,Horarios[[#This Row],[Hora Salida       ]]&gt;0),((Horarios[[#This Row],[Hora Salida       ]]-Horarios[[#This Row],[Hora Entrada       ]])-(Horarios[[#This Row],[Entrada Almuerzo       ]]-Horarios[[#This Row],[Salida Almuerzo      2]]))*24,"")</f>
        <v>15</v>
      </c>
    </row>
    <row r="31" spans="2:44" s="48" customFormat="1" ht="21" customHeight="1" x14ac:dyDescent="0.25">
      <c r="B31" s="58">
        <v>24</v>
      </c>
      <c r="C31" s="33" t="s">
        <v>97</v>
      </c>
      <c r="D31" s="33" t="str">
        <f>VLOOKUP(Horarios[[#This Row],[Nombre Completo]],Data!B:D,2,FALSE)</f>
        <v>Producción</v>
      </c>
      <c r="E31" s="52"/>
      <c r="F31" s="53"/>
      <c r="G31" s="53"/>
      <c r="H31" s="53"/>
      <c r="I31" s="54" t="str">
        <f>IF(AND(Horarios[[#This Row],[Hora Entrada]]&gt;0,Horarios[[#This Row],[Hora Salida]]&gt;0),((Horarios[[#This Row],[Hora Salida]]-Horarios[[#This Row],[Hora Entrada]])-(Horarios[[#This Row],[Entrada Almuerzo]]-Horarios[[#This Row],[Salida Almuerzo]]))*24,"")</f>
        <v/>
      </c>
      <c r="J31" s="53"/>
      <c r="K31" s="53"/>
      <c r="L31" s="53"/>
      <c r="M31" s="53"/>
      <c r="N31" s="54" t="str">
        <f>IF(AND(Horarios[[#This Row],[Hora Entrada ]]&gt;0,Horarios[[#This Row],[Hora Salida ]]&gt;0),((Horarios[[#This Row],[Hora Salida ]]-Horarios[[#This Row],[Hora Entrada ]])-(Horarios[[#This Row],[Entrada Almuerzo ]]-Horarios[[#This Row],[Salida Almuerzo ]]))*24,"")</f>
        <v/>
      </c>
      <c r="O31" s="38">
        <v>0.33333333333333331</v>
      </c>
      <c r="P31" s="38"/>
      <c r="Q31" s="38"/>
      <c r="R31" s="38">
        <v>0.54166666666666663</v>
      </c>
      <c r="S31" s="54">
        <f>IF(AND(Horarios[[#This Row],[Hora Entrada  ]]&gt;0,Horarios[[#This Row],[Hora Salida  ]]&gt;0),((Horarios[[#This Row],[Hora Salida  ]]-Horarios[[#This Row],[Hora Entrada  ]])-(Horarios[[#This Row],[Entrada Almuerzo  ]]-Horarios[[#This Row],[Salida Almuerzo  ]]))*24,"")</f>
        <v>5</v>
      </c>
      <c r="T31" s="38">
        <v>0.33333333333333331</v>
      </c>
      <c r="U31" s="38"/>
      <c r="V31" s="38"/>
      <c r="W31" s="38">
        <v>0.54166666666666663</v>
      </c>
      <c r="X31" s="54">
        <f>IF(AND(Horarios[[#This Row],[Hora Entrada   ]]&gt;0,Horarios[[#This Row],[Hora Salida   ]]&gt;0),((Horarios[[#This Row],[Hora Salida   ]]-Horarios[[#This Row],[Hora Entrada   ]])-(Horarios[[#This Row],[Entrada Almuerzo   ]]-Horarios[[#This Row],[Salida Almuerzo   ]]))*24,"")</f>
        <v>5</v>
      </c>
      <c r="Y31" s="52">
        <v>0.33333333333333331</v>
      </c>
      <c r="Z31" s="38"/>
      <c r="AA31" s="38"/>
      <c r="AB31" s="38">
        <v>0.54166666666666663</v>
      </c>
      <c r="AC31" s="54">
        <f>IF(AND(Horarios[[#This Row],[Hora Entrada    ]]&gt;0,Horarios[[#This Row],[Hora Salida    ]]&gt;0),((Horarios[[#This Row],[Hora Salida    ]]-Horarios[[#This Row],[Hora Entrada    ]])-(Horarios[[#This Row],[Entrada Almuerzo    ]]-Horarios[[#This Row],[Salida Almuerzo    ]]))*24,"")</f>
        <v>5</v>
      </c>
      <c r="AD31" s="38">
        <v>0.33333333333333331</v>
      </c>
      <c r="AE31" s="38"/>
      <c r="AF31" s="38"/>
      <c r="AG31" s="38">
        <v>0.54166666666666663</v>
      </c>
      <c r="AH31" s="54">
        <f>IF(AND(Horarios[[#This Row],[Hora Entrada     ]]&gt;0,Horarios[[#This Row],[Hora Salida     ]]&gt;0),((Horarios[[#This Row],[Hora Salida     ]]-Horarios[[#This Row],[Hora Entrada     ]])-(Horarios[[#This Row],[Entrada Almuerzo     ]]-Horarios[[#This Row],[Salida Almuerzo     ]]))*24,"")</f>
        <v>5</v>
      </c>
      <c r="AI31" s="38">
        <v>0.33333333333333331</v>
      </c>
      <c r="AJ31" s="38"/>
      <c r="AK31" s="38"/>
      <c r="AL31" s="38">
        <v>0.47222222222222227</v>
      </c>
      <c r="AM31" s="54">
        <f>IF(AND(Horarios[[#This Row],[Hora Entrada      ]]&gt;0,Horarios[[#This Row],[Hora Salida      ]]&gt;0),((Horarios[[#This Row],[Hora Salida      ]]-Horarios[[#This Row],[Hora Entrada      ]])-(Horarios[[#This Row],[Entrada Almuerzo      ]]-Horarios[[#This Row],[Salida Almuerzo      ]]))*24,"")</f>
        <v>3.3333333333333348</v>
      </c>
      <c r="AN31" s="38"/>
      <c r="AO31" s="38"/>
      <c r="AP31" s="38"/>
      <c r="AQ31" s="38"/>
      <c r="AR31" s="54" t="str">
        <f>IF(AND(Horarios[[#This Row],[Hora Entrada       ]]&gt;0,Horarios[[#This Row],[Hora Salida       ]]&gt;0),((Horarios[[#This Row],[Hora Salida       ]]-Horarios[[#This Row],[Hora Entrada       ]])-(Horarios[[#This Row],[Entrada Almuerzo       ]]-Horarios[[#This Row],[Salida Almuerzo      2]]))*24,"")</f>
        <v/>
      </c>
    </row>
    <row r="32" spans="2:44" s="33" customFormat="1" ht="16.5" thickBot="1" x14ac:dyDescent="0.3">
      <c r="B32" s="59" t="s">
        <v>49</v>
      </c>
      <c r="C32" s="39"/>
      <c r="D32" s="39"/>
      <c r="E32" s="56"/>
      <c r="F32" s="40"/>
      <c r="G32" s="40"/>
      <c r="H32" s="40"/>
      <c r="I32" s="55">
        <f>SUBTOTAL(109,Horarios[Día 1])</f>
        <v>137.5</v>
      </c>
      <c r="J32" s="41"/>
      <c r="K32" s="41"/>
      <c r="L32" s="41"/>
      <c r="M32" s="41"/>
      <c r="N32" s="55">
        <f>SUBTOTAL(109,Horarios[Día 2])</f>
        <v>144.5</v>
      </c>
      <c r="O32" s="41"/>
      <c r="P32" s="41"/>
      <c r="Q32" s="41"/>
      <c r="R32" s="41"/>
      <c r="S32" s="55">
        <f>SUBTOTAL(109,Horarios[Día 3])</f>
        <v>110.5</v>
      </c>
      <c r="T32" s="41"/>
      <c r="U32" s="41"/>
      <c r="V32" s="41"/>
      <c r="W32" s="41"/>
      <c r="X32" s="55">
        <f>SUBTOTAL(109,Horarios[Día 4])</f>
        <v>139.5</v>
      </c>
      <c r="Y32" s="60"/>
      <c r="Z32" s="41"/>
      <c r="AA32" s="41"/>
      <c r="AB32" s="41"/>
      <c r="AC32" s="55">
        <f>SUBTOTAL(109,Horarios[Día 5])</f>
        <v>174.58333333333331</v>
      </c>
      <c r="AD32" s="41"/>
      <c r="AE32" s="41"/>
      <c r="AF32" s="41"/>
      <c r="AG32" s="41"/>
      <c r="AH32" s="55">
        <f>SUBTOTAL(109,Horarios[Día 6])</f>
        <v>114.33333333333333</v>
      </c>
      <c r="AI32" s="41"/>
      <c r="AJ32" s="41"/>
      <c r="AK32" s="41"/>
      <c r="AL32" s="41"/>
      <c r="AM32" s="55">
        <f>SUBTOTAL(109,Horarios[Día 7])</f>
        <v>124.58333333333333</v>
      </c>
      <c r="AN32" s="42"/>
      <c r="AO32" s="42"/>
      <c r="AP32" s="42"/>
      <c r="AQ32" s="42"/>
      <c r="AR32" s="57">
        <f>SUBTOTAL(109,Horarios[Día 8])</f>
        <v>102.5</v>
      </c>
    </row>
    <row r="33" spans="2:44" ht="16.5" thickTop="1" x14ac:dyDescent="0.25">
      <c r="B33" s="33"/>
      <c r="C33" s="33"/>
      <c r="D33" s="33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33"/>
      <c r="AO33" s="33"/>
      <c r="AP33" s="33"/>
      <c r="AQ33" s="33"/>
      <c r="AR33" s="33"/>
    </row>
    <row r="36" spans="2:44" x14ac:dyDescent="0.25">
      <c r="C36" s="26"/>
      <c r="D36" s="26"/>
      <c r="E36" s="25"/>
      <c r="F36" s="27"/>
    </row>
    <row r="40" spans="2:44" x14ac:dyDescent="0.25">
      <c r="F40" s="37"/>
      <c r="G40" s="37"/>
    </row>
  </sheetData>
  <mergeCells count="11">
    <mergeCell ref="Y5:AC5"/>
    <mergeCell ref="AD5:AH5"/>
    <mergeCell ref="AI5:AM5"/>
    <mergeCell ref="AN5:AR5"/>
    <mergeCell ref="B5:B6"/>
    <mergeCell ref="C5:C6"/>
    <mergeCell ref="E5:I5"/>
    <mergeCell ref="J5:N5"/>
    <mergeCell ref="O5:S5"/>
    <mergeCell ref="T5:X5"/>
    <mergeCell ref="D5:D6"/>
  </mergeCells>
  <phoneticPr fontId="13" type="noConversion"/>
  <pageMargins left="0.70866141732283472" right="0.70866141732283472" top="0.74803149606299213" bottom="0.74803149606299213" header="0.31496062992125984" footer="0.31496062992125984"/>
  <pageSetup scale="81" orientation="landscape" r:id="rId1"/>
  <headerFooter>
    <oddFooter xml:space="preserve">&amp;L&amp;8H. E. = Hora Entrada              H. S. = Hora Salida
S. A. = Salida Almuerzo        E. A. = Entrada Almuerzo    </oddFooter>
  </headerFooter>
  <colBreaks count="1" manualBreakCount="1">
    <brk id="24" max="1048575" man="1"/>
  </colBreaks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showInputMessage="1" showErrorMessage="1" error="¡Nombre incorrecto!" xr:uid="{1767EE2F-7219-475C-908B-4D820729498D}">
          <x14:formula1>
            <xm:f>Data!$B$3:$B$45</xm:f>
          </x14:formula1>
          <xm:sqref>C8:C31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3FB9F-946F-4AC4-9536-C50D80E8B00F}">
  <dimension ref="B1:D45"/>
  <sheetViews>
    <sheetView showGridLines="0" workbookViewId="0">
      <pane ySplit="2" topLeftCell="A3" activePane="bottomLeft" state="frozen"/>
      <selection pane="bottomLeft" activeCell="B3" sqref="B3"/>
    </sheetView>
  </sheetViews>
  <sheetFormatPr baseColWidth="10" defaultRowHeight="15" x14ac:dyDescent="0.25"/>
  <cols>
    <col min="1" max="1" width="2" customWidth="1"/>
    <col min="2" max="2" width="32.42578125" bestFit="1" customWidth="1"/>
    <col min="3" max="3" width="20.42578125" bestFit="1" customWidth="1"/>
    <col min="4" max="4" width="14.5703125" bestFit="1" customWidth="1"/>
  </cols>
  <sheetData>
    <row r="1" spans="2:4" ht="8.25" customHeight="1" x14ac:dyDescent="0.25"/>
    <row r="2" spans="2:4" s="64" customFormat="1" x14ac:dyDescent="0.25">
      <c r="B2" s="64" t="s">
        <v>63</v>
      </c>
      <c r="C2" s="64" t="s">
        <v>64</v>
      </c>
      <c r="D2" s="64" t="s">
        <v>73</v>
      </c>
    </row>
    <row r="3" spans="2:4" x14ac:dyDescent="0.25">
      <c r="B3" s="67" t="s">
        <v>74</v>
      </c>
      <c r="C3" s="67" t="s">
        <v>94</v>
      </c>
      <c r="D3" s="66">
        <v>15</v>
      </c>
    </row>
    <row r="4" spans="2:4" x14ac:dyDescent="0.25">
      <c r="B4" s="67" t="s">
        <v>75</v>
      </c>
      <c r="C4" s="67" t="s">
        <v>94</v>
      </c>
      <c r="D4" s="66">
        <v>15</v>
      </c>
    </row>
    <row r="5" spans="2:4" x14ac:dyDescent="0.25">
      <c r="B5" s="67" t="s">
        <v>28</v>
      </c>
      <c r="C5" s="67" t="s">
        <v>94</v>
      </c>
      <c r="D5" s="66">
        <v>15</v>
      </c>
    </row>
    <row r="6" spans="2:4" x14ac:dyDescent="0.25">
      <c r="B6" t="s">
        <v>72</v>
      </c>
      <c r="C6" t="s">
        <v>65</v>
      </c>
      <c r="D6" s="66">
        <v>15</v>
      </c>
    </row>
    <row r="7" spans="2:4" x14ac:dyDescent="0.25">
      <c r="B7" s="67" t="s">
        <v>40</v>
      </c>
      <c r="C7" s="67" t="s">
        <v>65</v>
      </c>
      <c r="D7" s="66">
        <v>15</v>
      </c>
    </row>
    <row r="8" spans="2:4" x14ac:dyDescent="0.25">
      <c r="B8" s="67" t="s">
        <v>20</v>
      </c>
      <c r="C8" s="67" t="s">
        <v>65</v>
      </c>
      <c r="D8" s="66">
        <v>15</v>
      </c>
    </row>
    <row r="9" spans="2:4" x14ac:dyDescent="0.25">
      <c r="B9" s="67" t="s">
        <v>84</v>
      </c>
      <c r="C9" s="67" t="s">
        <v>65</v>
      </c>
      <c r="D9" s="66">
        <v>15</v>
      </c>
    </row>
    <row r="10" spans="2:4" x14ac:dyDescent="0.25">
      <c r="B10" s="67" t="s">
        <v>85</v>
      </c>
      <c r="C10" s="67" t="s">
        <v>95</v>
      </c>
      <c r="D10" s="66">
        <v>15</v>
      </c>
    </row>
    <row r="11" spans="2:4" x14ac:dyDescent="0.25">
      <c r="B11" s="67" t="s">
        <v>76</v>
      </c>
      <c r="C11" s="67" t="s">
        <v>95</v>
      </c>
      <c r="D11" s="66">
        <v>15</v>
      </c>
    </row>
    <row r="12" spans="2:4" x14ac:dyDescent="0.25">
      <c r="B12" t="s">
        <v>66</v>
      </c>
      <c r="C12" t="s">
        <v>65</v>
      </c>
      <c r="D12" s="66">
        <v>15</v>
      </c>
    </row>
    <row r="13" spans="2:4" x14ac:dyDescent="0.25">
      <c r="B13" t="s">
        <v>48</v>
      </c>
      <c r="C13" t="s">
        <v>65</v>
      </c>
      <c r="D13" s="66">
        <v>15</v>
      </c>
    </row>
    <row r="14" spans="2:4" x14ac:dyDescent="0.25">
      <c r="B14" s="67" t="s">
        <v>38</v>
      </c>
      <c r="C14" s="67" t="s">
        <v>65</v>
      </c>
      <c r="D14" s="66">
        <v>15</v>
      </c>
    </row>
    <row r="15" spans="2:4" x14ac:dyDescent="0.25">
      <c r="B15" t="s">
        <v>32</v>
      </c>
      <c r="C15" t="s">
        <v>65</v>
      </c>
      <c r="D15" s="66">
        <v>15</v>
      </c>
    </row>
    <row r="16" spans="2:4" x14ac:dyDescent="0.25">
      <c r="B16" s="67" t="s">
        <v>41</v>
      </c>
      <c r="C16" s="67" t="s">
        <v>65</v>
      </c>
      <c r="D16" s="66">
        <v>15</v>
      </c>
    </row>
    <row r="17" spans="2:4" x14ac:dyDescent="0.25">
      <c r="B17" s="67" t="s">
        <v>77</v>
      </c>
      <c r="C17" s="67" t="s">
        <v>65</v>
      </c>
      <c r="D17" s="66">
        <v>15</v>
      </c>
    </row>
    <row r="18" spans="2:4" x14ac:dyDescent="0.25">
      <c r="B18" s="67" t="s">
        <v>27</v>
      </c>
      <c r="C18" s="67" t="s">
        <v>95</v>
      </c>
      <c r="D18" s="66">
        <v>15</v>
      </c>
    </row>
    <row r="19" spans="2:4" x14ac:dyDescent="0.25">
      <c r="B19" s="67" t="s">
        <v>86</v>
      </c>
      <c r="C19" s="67" t="s">
        <v>65</v>
      </c>
      <c r="D19" s="66">
        <v>40</v>
      </c>
    </row>
    <row r="20" spans="2:4" x14ac:dyDescent="0.25">
      <c r="B20" s="67" t="s">
        <v>78</v>
      </c>
      <c r="C20" s="67" t="s">
        <v>65</v>
      </c>
      <c r="D20" s="66">
        <v>15</v>
      </c>
    </row>
    <row r="21" spans="2:4" x14ac:dyDescent="0.25">
      <c r="B21" s="67" t="s">
        <v>79</v>
      </c>
      <c r="C21" s="67" t="s">
        <v>94</v>
      </c>
      <c r="D21" s="66">
        <v>15</v>
      </c>
    </row>
    <row r="22" spans="2:4" x14ac:dyDescent="0.25">
      <c r="B22" s="67" t="s">
        <v>80</v>
      </c>
      <c r="C22" s="67" t="s">
        <v>94</v>
      </c>
      <c r="D22" s="66">
        <v>15</v>
      </c>
    </row>
    <row r="23" spans="2:4" x14ac:dyDescent="0.25">
      <c r="B23" t="s">
        <v>68</v>
      </c>
      <c r="C23" t="s">
        <v>65</v>
      </c>
      <c r="D23" s="66">
        <v>15</v>
      </c>
    </row>
    <row r="24" spans="2:4" x14ac:dyDescent="0.25">
      <c r="B24" s="67" t="s">
        <v>81</v>
      </c>
      <c r="C24" s="67" t="s">
        <v>96</v>
      </c>
      <c r="D24" s="66">
        <v>15</v>
      </c>
    </row>
    <row r="25" spans="2:4" x14ac:dyDescent="0.25">
      <c r="B25" t="s">
        <v>71</v>
      </c>
      <c r="C25" s="67" t="s">
        <v>94</v>
      </c>
      <c r="D25" s="66">
        <v>15</v>
      </c>
    </row>
    <row r="26" spans="2:4" x14ac:dyDescent="0.25">
      <c r="B26" s="67" t="s">
        <v>82</v>
      </c>
      <c r="C26" s="67" t="s">
        <v>65</v>
      </c>
      <c r="D26" s="66">
        <v>15</v>
      </c>
    </row>
    <row r="27" spans="2:4" x14ac:dyDescent="0.25">
      <c r="B27" t="s">
        <v>67</v>
      </c>
      <c r="C27" t="s">
        <v>65</v>
      </c>
      <c r="D27" s="66">
        <v>15</v>
      </c>
    </row>
    <row r="28" spans="2:4" x14ac:dyDescent="0.25">
      <c r="B28" s="67" t="s">
        <v>87</v>
      </c>
      <c r="C28" s="67" t="s">
        <v>65</v>
      </c>
      <c r="D28" s="66">
        <v>15</v>
      </c>
    </row>
    <row r="29" spans="2:4" x14ac:dyDescent="0.25">
      <c r="B29" s="67" t="s">
        <v>88</v>
      </c>
      <c r="C29" s="67" t="s">
        <v>65</v>
      </c>
      <c r="D29" s="66">
        <v>15</v>
      </c>
    </row>
    <row r="30" spans="2:4" x14ac:dyDescent="0.25">
      <c r="B30" s="67" t="s">
        <v>83</v>
      </c>
      <c r="C30" s="67" t="s">
        <v>65</v>
      </c>
      <c r="D30" s="66">
        <v>15</v>
      </c>
    </row>
    <row r="31" spans="2:4" x14ac:dyDescent="0.25">
      <c r="B31" s="67" t="s">
        <v>92</v>
      </c>
      <c r="C31" s="67" t="s">
        <v>65</v>
      </c>
      <c r="D31" s="66">
        <v>15</v>
      </c>
    </row>
    <row r="32" spans="2:4" x14ac:dyDescent="0.25">
      <c r="B32" s="67" t="s">
        <v>26</v>
      </c>
      <c r="C32" s="67" t="s">
        <v>95</v>
      </c>
      <c r="D32" s="66">
        <v>15</v>
      </c>
    </row>
    <row r="33" spans="2:4" x14ac:dyDescent="0.25">
      <c r="B33" t="s">
        <v>89</v>
      </c>
      <c r="C33" t="s">
        <v>65</v>
      </c>
      <c r="D33" s="66">
        <v>15</v>
      </c>
    </row>
    <row r="34" spans="2:4" x14ac:dyDescent="0.25">
      <c r="B34" s="67" t="s">
        <v>25</v>
      </c>
      <c r="C34" s="67" t="s">
        <v>65</v>
      </c>
      <c r="D34" s="66">
        <v>15</v>
      </c>
    </row>
    <row r="35" spans="2:4" x14ac:dyDescent="0.25">
      <c r="B35" t="s">
        <v>69</v>
      </c>
      <c r="C35" t="s">
        <v>70</v>
      </c>
      <c r="D35" s="66">
        <v>15</v>
      </c>
    </row>
    <row r="36" spans="2:4" x14ac:dyDescent="0.25">
      <c r="B36" s="67" t="s">
        <v>24</v>
      </c>
      <c r="C36" t="s">
        <v>70</v>
      </c>
      <c r="D36" s="66">
        <v>15</v>
      </c>
    </row>
    <row r="37" spans="2:4" x14ac:dyDescent="0.25">
      <c r="B37" t="s">
        <v>36</v>
      </c>
      <c r="C37" t="s">
        <v>65</v>
      </c>
      <c r="D37" s="66">
        <v>15</v>
      </c>
    </row>
    <row r="38" spans="2:4" x14ac:dyDescent="0.25">
      <c r="B38" s="67" t="s">
        <v>90</v>
      </c>
      <c r="C38" s="67" t="s">
        <v>96</v>
      </c>
      <c r="D38" s="66">
        <v>15</v>
      </c>
    </row>
    <row r="39" spans="2:4" x14ac:dyDescent="0.25">
      <c r="B39" s="67" t="s">
        <v>22</v>
      </c>
      <c r="C39" s="67" t="s">
        <v>65</v>
      </c>
      <c r="D39" s="66">
        <v>15</v>
      </c>
    </row>
    <row r="40" spans="2:4" x14ac:dyDescent="0.25">
      <c r="B40" s="67" t="s">
        <v>91</v>
      </c>
      <c r="C40" s="67" t="s">
        <v>95</v>
      </c>
      <c r="D40" s="66">
        <v>15</v>
      </c>
    </row>
    <row r="41" spans="2:4" x14ac:dyDescent="0.25">
      <c r="B41" s="67" t="s">
        <v>23</v>
      </c>
      <c r="C41" s="67" t="s">
        <v>65</v>
      </c>
      <c r="D41" s="66">
        <v>15</v>
      </c>
    </row>
    <row r="42" spans="2:4" x14ac:dyDescent="0.25">
      <c r="B42" s="67" t="s">
        <v>33</v>
      </c>
      <c r="C42" s="67" t="s">
        <v>65</v>
      </c>
      <c r="D42" s="66">
        <v>15</v>
      </c>
    </row>
    <row r="43" spans="2:4" x14ac:dyDescent="0.25">
      <c r="B43" s="67" t="s">
        <v>21</v>
      </c>
      <c r="C43" s="67" t="s">
        <v>65</v>
      </c>
      <c r="D43" s="66">
        <v>15</v>
      </c>
    </row>
    <row r="44" spans="2:4" x14ac:dyDescent="0.25">
      <c r="B44" s="67" t="s">
        <v>97</v>
      </c>
      <c r="C44" s="67" t="s">
        <v>65</v>
      </c>
      <c r="D44" s="66">
        <v>15</v>
      </c>
    </row>
    <row r="45" spans="2:4" x14ac:dyDescent="0.25">
      <c r="B45" t="s">
        <v>30</v>
      </c>
      <c r="C45" t="s">
        <v>65</v>
      </c>
      <c r="D45" s="66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RH28.2106-18</vt:lpstr>
      <vt:lpstr>Planilla</vt:lpstr>
      <vt:lpstr>Horarios</vt:lpstr>
      <vt:lpstr>Data</vt:lpstr>
      <vt:lpstr>Planilla!Área_de_impresión</vt:lpstr>
      <vt:lpstr>Horarios!Títulos_a_imprimir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Ovidio Murga Polanco</dc:creator>
  <cp:lastModifiedBy>Luis Ovidio Murga Polanco</cp:lastModifiedBy>
  <cp:lastPrinted>2020-06-15T20:20:33Z</cp:lastPrinted>
  <dcterms:created xsi:type="dcterms:W3CDTF">2018-06-21T22:10:15Z</dcterms:created>
  <dcterms:modified xsi:type="dcterms:W3CDTF">2020-06-17T13:01:05Z</dcterms:modified>
</cp:coreProperties>
</file>