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ea Budget" sheetId="1" r:id="rId3"/>
    <sheet state="visible" name="Timing Budget" sheetId="2" r:id="rId4"/>
  </sheets>
  <definedNames/>
  <calcPr/>
</workbook>
</file>

<file path=xl/sharedStrings.xml><?xml version="1.0" encoding="utf-8"?>
<sst xmlns="http://schemas.openxmlformats.org/spreadsheetml/2006/main" count="124" uniqueCount="66">
  <si>
    <t>Core Area Calculations</t>
  </si>
  <si>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</si>
  <si>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</si>
  <si>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</si>
  <si>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</si>
  <si>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</si>
  <si>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</si>
  <si>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</si>
  <si>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Round n Register</t>
  </si>
  <si>
    <t>S-box, 2 XOR gates</t>
  </si>
  <si>
    <t>Round n + 1 Register</t>
  </si>
  <si>
    <t>Name of Block</t>
  </si>
  <si>
    <t>Category</t>
  </si>
  <si>
    <t>Gate/FF Count</t>
  </si>
  <si>
    <t>Key register</t>
  </si>
  <si>
    <t>Round Register</t>
  </si>
  <si>
    <t>Area (um2)</t>
  </si>
  <si>
    <t>Comments</t>
  </si>
  <si>
    <t>Slide #</t>
  </si>
  <si>
    <t>Last Round of DES3</t>
  </si>
  <si>
    <t>IO Controller 2 Register</t>
  </si>
  <si>
    <t>6 32-bit XOR</t>
  </si>
  <si>
    <t>Key 3 Register</t>
  </si>
  <si>
    <t>Combinational</t>
  </si>
  <si>
    <t>Encryption Type Register</t>
  </si>
  <si>
    <t>Right register of DES round</t>
  </si>
  <si>
    <t>6 48-bit XOR</t>
  </si>
  <si>
    <t>S-box block 1</t>
  </si>
  <si>
    <t>8 boxes per block</t>
  </si>
  <si>
    <t>S-box block 2</t>
  </si>
  <si>
    <t>S-box block 3</t>
  </si>
  <si>
    <t>S-box block 4</t>
  </si>
  <si>
    <t>S-box block 5</t>
  </si>
  <si>
    <t>S-box block 6</t>
  </si>
  <si>
    <t>DES1 R1</t>
  </si>
  <si>
    <t>Reg. w/ Reset</t>
  </si>
  <si>
    <t>2 32-bit registers per round</t>
  </si>
  <si>
    <t>DES1 R2</t>
  </si>
  <si>
    <t>DES2 R1</t>
  </si>
  <si>
    <t>DES2 R2</t>
  </si>
  <si>
    <t>DES3 R1</t>
  </si>
  <si>
    <t>DES3 R2</t>
  </si>
  <si>
    <t>Encrypted/Decrypt FF</t>
  </si>
  <si>
    <t>Key1 Reg</t>
  </si>
  <si>
    <t>Register to hold the key schedule</t>
  </si>
  <si>
    <t>Key2 Reg</t>
  </si>
  <si>
    <t>Key3 Reg</t>
  </si>
  <si>
    <t>3 3-bit Counters</t>
  </si>
  <si>
    <t>Used to count the rounds in DES</t>
  </si>
  <si>
    <t>N/A</t>
  </si>
  <si>
    <t>1 4-bit Counter</t>
  </si>
  <si>
    <t>Used to transition IO Controller 1</t>
  </si>
  <si>
    <t>1 2-bit Counter</t>
  </si>
  <si>
    <t>Used to transition IO Controller 2</t>
  </si>
  <si>
    <t>Estimate</t>
  </si>
  <si>
    <t>Total Core Area</t>
  </si>
  <si>
    <t>Chip Area Calculations (units in um or um2)</t>
  </si>
  <si>
    <t>Number of I/O Pads:</t>
  </si>
  <si>
    <t>I/O Pad Dimensions:</t>
  </si>
  <si>
    <t>by</t>
  </si>
  <si>
    <t>I/O Based Padframe Dimensions:</t>
  </si>
  <si>
    <t>Core Dimensions</t>
  </si>
  <si>
    <t xml:space="preserve">by </t>
  </si>
  <si>
    <t>Core Based Padframe Dimensions:</t>
  </si>
  <si>
    <t>Final Padframe Dimensions:</t>
  </si>
  <si>
    <t>Final Chip Area: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</si>
</sst>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5">
    <font>
      <sz val="11.0"/>
      <color rgb="FF000000"/>
      <name val="Calibri"/>
    </font>
    <font>
      <b/>
      <sz val="12.0"/>
      <color rgb="FFFFFFFF"/>
      <name val="Calibri"/>
    </font>
    <font>
      <b/>
      <sz val="11.0"/>
      <color rgb="FFFFFFFF"/>
      <name val="Calibri"/>
    </font>
    <font/>
    <font>
      <b/>
      <sz val="16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4"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2" fontId="1" numFmtId="0" xfId="0" applyAlignment="1" applyBorder="1" applyFont="1">
      <alignment horizontal="center" vertical="center" wrapText="1"/>
    </xf>
    <xf borderId="2" fillId="0" fontId="3" numFmtId="0" xfId="0" applyBorder="1" applyFont="1"/>
    <xf borderId="5" fillId="0" fontId="0" numFmtId="0" xfId="0" applyAlignment="1" applyBorder="1" applyFont="1">
      <alignment wrapText="1"/>
    </xf>
    <xf borderId="0" fillId="0" fontId="0" numFmtId="0" xfId="0" applyFont="1"/>
    <xf borderId="6" fillId="2" fontId="4" numFmtId="0" xfId="0" applyAlignment="1" applyBorder="1" applyFont="1">
      <alignment horizontal="center" vertical="center"/>
    </xf>
    <xf borderId="0" fillId="2" fontId="4" numFmtId="0" xfId="0" applyAlignment="1" applyBorder="1" applyFont="1">
      <alignment horizontal="center" vertical="center"/>
    </xf>
    <xf borderId="5" fillId="0" fontId="0" numFmtId="0" xfId="0" applyAlignment="1" applyBorder="1" applyFont="1">
      <alignment wrapText="1"/>
    </xf>
    <xf borderId="0" fillId="2" fontId="4" numFmtId="0" xfId="0" applyAlignment="1" applyBorder="1" applyFont="1">
      <alignment horizontal="center" vertical="center" wrapText="1"/>
    </xf>
    <xf borderId="7" fillId="2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5" fillId="0" fontId="0" numFmtId="0" xfId="0" applyAlignment="1" applyBorder="1" applyFont="1">
      <alignment/>
    </xf>
    <xf borderId="5" fillId="0" fontId="0" numFmtId="164" xfId="0" applyBorder="1" applyFont="1" applyNumberFormat="1"/>
    <xf borderId="0" fillId="0" fontId="0" numFmtId="0" xfId="0" applyAlignment="1" applyFont="1">
      <alignment/>
    </xf>
    <xf borderId="5" fillId="0" fontId="0" numFmtId="0" xfId="0" applyBorder="1" applyFont="1"/>
    <xf borderId="0" fillId="0" fontId="0" numFmtId="0" xfId="0" applyAlignment="1" applyFont="1">
      <alignment/>
    </xf>
    <xf borderId="7" fillId="0" fontId="0" numFmtId="0" xfId="0" applyBorder="1" applyFont="1"/>
    <xf borderId="8" fillId="0" fontId="0" numFmtId="0" xfId="0" applyBorder="1" applyFont="1"/>
    <xf borderId="8" fillId="2" fontId="0" numFmtId="0" xfId="0" applyBorder="1" applyFont="1"/>
    <xf borderId="8" fillId="0" fontId="0" numFmtId="164" xfId="0" applyBorder="1" applyFont="1" applyNumberFormat="1"/>
    <xf borderId="9" fillId="2" fontId="0" numFmtId="0" xfId="0" applyBorder="1" applyFont="1"/>
    <xf borderId="6" fillId="2" fontId="2" numFmtId="0" xfId="0" applyAlignment="1" applyBorder="1" applyFont="1">
      <alignment horizontal="center"/>
    </xf>
    <xf borderId="0" fillId="0" fontId="3" numFmtId="0" xfId="0" applyBorder="1" applyFont="1"/>
    <xf borderId="7" fillId="0" fontId="3" numFmtId="0" xfId="0" applyBorder="1" applyFont="1"/>
    <xf borderId="10" fillId="0" fontId="0" numFmtId="164" xfId="0" applyAlignment="1" applyBorder="1" applyFont="1" applyNumberFormat="1">
      <alignment horizontal="right"/>
    </xf>
    <xf borderId="11" fillId="0" fontId="3" numFmtId="0" xfId="0" applyBorder="1" applyFont="1"/>
    <xf borderId="12" fillId="0" fontId="3" numFmtId="0" xfId="0" applyBorder="1" applyFont="1"/>
    <xf borderId="7" fillId="2" fontId="0" numFmtId="0" xfId="0" applyBorder="1" applyFont="1"/>
    <xf borderId="5" fillId="0" fontId="0" numFmtId="0" xfId="0" applyAlignment="1" applyBorder="1" applyFont="1">
      <alignment horizontal="center" vertical="center"/>
    </xf>
    <xf borderId="10" fillId="0" fontId="0" numFmtId="164" xfId="0" applyBorder="1" applyFont="1" applyNumberFormat="1"/>
    <xf borderId="13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5"/>
    <col customWidth="1" min="2" max="2" width="11.75"/>
    <col customWidth="1" min="3" max="3" width="19.38"/>
    <col customWidth="1" min="4" max="4" width="11.75"/>
    <col customWidth="1" min="5" max="5" width="21.25"/>
    <col customWidth="1" min="6" max="6" width="20.38"/>
    <col customWidth="1" min="7" max="7" width="10.13"/>
    <col customWidth="1" min="8" max="8" width="11.5"/>
  </cols>
  <sheetData>
    <row r="1" ht="31.5" customHeight="1">
      <c r="A1" s="1" t="s">
        <v>1</v>
      </c>
      <c r="B1" s="3" t="s">
        <v>2</v>
      </c>
      <c r="C1" s="1" t="s">
        <v>3</v>
      </c>
      <c r="D1" s="3" t="s">
        <v>2</v>
      </c>
      <c r="E1" s="1" t="s">
        <v>4</v>
      </c>
      <c r="F1" s="3" t="s">
        <v>5</v>
      </c>
      <c r="G1" s="5" t="s">
        <v>6</v>
      </c>
      <c r="H1" s="5" t="s">
        <v>7</v>
      </c>
    </row>
    <row r="2">
      <c r="A2" s="7" t="s">
        <v>8</v>
      </c>
      <c r="B2" s="7">
        <v>0.2</v>
      </c>
      <c r="C2" s="7" t="s">
        <v>9</v>
      </c>
      <c r="D2" s="7">
        <v>1.549</v>
      </c>
      <c r="E2" s="7" t="s">
        <v>10</v>
      </c>
      <c r="F2" s="7">
        <v>0.2</v>
      </c>
      <c r="G2" s="11" t="str">
        <f t="shared" ref="G2:G6" si="1">SUM(F2,B2,D2)</f>
        <v>1.949</v>
      </c>
      <c r="H2" s="7">
        <v>5.0</v>
      </c>
    </row>
    <row r="3">
      <c r="A3" s="7" t="s">
        <v>14</v>
      </c>
      <c r="B3" s="7">
        <v>0.2</v>
      </c>
      <c r="C3" s="7" t="s">
        <v>9</v>
      </c>
      <c r="D3" s="7">
        <v>1.549</v>
      </c>
      <c r="E3" s="7" t="s">
        <v>15</v>
      </c>
      <c r="F3" s="7">
        <v>0.2</v>
      </c>
      <c r="G3" s="11" t="str">
        <f t="shared" si="1"/>
        <v>1.949</v>
      </c>
      <c r="H3" s="11" t="str">
        <f t="shared" ref="H3:H6" si="2">H2</f>
        <v>5</v>
      </c>
    </row>
    <row r="4">
      <c r="A4" s="7" t="s">
        <v>19</v>
      </c>
      <c r="B4" s="7">
        <v>0.2</v>
      </c>
      <c r="C4" s="7" t="s">
        <v>9</v>
      </c>
      <c r="D4" s="7">
        <v>1.549</v>
      </c>
      <c r="E4" s="7" t="s">
        <v>20</v>
      </c>
      <c r="F4" s="7">
        <v>0.2</v>
      </c>
      <c r="G4" s="11" t="str">
        <f t="shared" si="1"/>
        <v>1.949</v>
      </c>
      <c r="H4" s="11" t="str">
        <f t="shared" si="2"/>
        <v>5</v>
      </c>
    </row>
    <row r="5">
      <c r="A5" s="7" t="s">
        <v>22</v>
      </c>
      <c r="B5" s="7">
        <v>0.2</v>
      </c>
      <c r="C5" s="7" t="s">
        <v>20</v>
      </c>
      <c r="D5" s="7">
        <v>1.549</v>
      </c>
      <c r="E5" s="7" t="s">
        <v>20</v>
      </c>
      <c r="F5" s="7">
        <v>0.2</v>
      </c>
      <c r="G5" s="11" t="str">
        <f t="shared" si="1"/>
        <v>1.949</v>
      </c>
      <c r="H5" s="11" t="str">
        <f t="shared" si="2"/>
        <v>5</v>
      </c>
    </row>
    <row r="6" ht="15.75" customHeight="1">
      <c r="A6" s="7" t="s">
        <v>24</v>
      </c>
      <c r="B6" s="7">
        <v>0.37</v>
      </c>
      <c r="C6" s="7"/>
      <c r="D6" s="7">
        <v>4.39</v>
      </c>
      <c r="E6" s="7" t="s">
        <v>25</v>
      </c>
      <c r="F6" s="7">
        <v>0.0</v>
      </c>
      <c r="G6" s="11" t="str">
        <f t="shared" si="1"/>
        <v>4.76</v>
      </c>
      <c r="H6" s="11" t="str">
        <f t="shared" si="2"/>
        <v>5</v>
      </c>
    </row>
    <row r="7">
      <c r="A7" s="8"/>
      <c r="B7" s="8"/>
      <c r="C7" s="8"/>
      <c r="D7" s="8"/>
      <c r="E7" s="8"/>
      <c r="F7" s="8"/>
      <c r="G7" s="8"/>
      <c r="H7" s="8"/>
    </row>
    <row r="8">
      <c r="A8" s="8"/>
      <c r="B8" s="8"/>
      <c r="C8" s="8"/>
      <c r="D8" s="8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2.25"/>
    <col customWidth="1" min="2" max="2" width="13.0"/>
    <col customWidth="1" min="3" max="3" width="10.38"/>
    <col customWidth="1" min="4" max="4" width="14.88"/>
    <col customWidth="1" min="5" max="5" width="35.38"/>
    <col customWidth="1" min="6" max="6" width="7.63"/>
  </cols>
  <sheetData>
    <row r="1">
      <c r="A1" s="2" t="s">
        <v>0</v>
      </c>
      <c r="B1" s="4"/>
      <c r="C1" s="4"/>
      <c r="D1" s="4"/>
      <c r="E1" s="6"/>
      <c r="F1" s="8"/>
    </row>
    <row r="2" ht="43.5" customHeight="1">
      <c r="A2" s="9" t="s">
        <v>11</v>
      </c>
      <c r="B2" s="10" t="s">
        <v>12</v>
      </c>
      <c r="C2" s="12" t="s">
        <v>13</v>
      </c>
      <c r="D2" s="10" t="s">
        <v>16</v>
      </c>
      <c r="E2" s="13" t="s">
        <v>17</v>
      </c>
      <c r="F2" s="14" t="s">
        <v>18</v>
      </c>
    </row>
    <row r="3" ht="15.75" customHeight="1">
      <c r="A3" s="15" t="s">
        <v>21</v>
      </c>
      <c r="B3" s="15" t="s">
        <v>23</v>
      </c>
      <c r="C3" s="15" t="str">
        <f>6*32</f>
        <v>192</v>
      </c>
      <c r="D3" s="16" t="str">
        <f t="shared" ref="D3:D31" si="1">IF(B3="Combinational",C3*500*1.5,IF(B3="Reg. w/ Reset",C3*1600*1.5,IF(B3="Reg. w/o Reset",C3*900*1.5,IF(B3="On-chip SRAM",C3*50*1.5,"N/A"))))</f>
        <v>  144,000 </v>
      </c>
      <c r="E3" s="15"/>
      <c r="F3" s="17">
        <v>13.0</v>
      </c>
    </row>
    <row r="4" ht="15.75" customHeight="1">
      <c r="A4" s="15" t="s">
        <v>26</v>
      </c>
      <c r="B4" s="15" t="s">
        <v>23</v>
      </c>
      <c r="C4" s="15" t="str">
        <f>6*48</f>
        <v>288</v>
      </c>
      <c r="D4" s="16" t="str">
        <f t="shared" si="1"/>
        <v>  216,000 </v>
      </c>
      <c r="E4" s="15"/>
      <c r="F4" s="17">
        <v>13.0</v>
      </c>
    </row>
    <row r="5" ht="15.75" customHeight="1">
      <c r="A5" s="15" t="s">
        <v>27</v>
      </c>
      <c r="B5" s="15" t="s">
        <v>23</v>
      </c>
      <c r="C5" s="15">
        <v>800.0</v>
      </c>
      <c r="D5" s="16" t="str">
        <f t="shared" si="1"/>
        <v>  600,000 </v>
      </c>
      <c r="E5" s="15" t="s">
        <v>28</v>
      </c>
      <c r="F5" s="17">
        <v>16.0</v>
      </c>
    </row>
    <row r="6">
      <c r="A6" s="15" t="s">
        <v>29</v>
      </c>
      <c r="B6" s="15" t="s">
        <v>23</v>
      </c>
      <c r="C6" s="15">
        <v>800.0</v>
      </c>
      <c r="D6" s="16" t="str">
        <f t="shared" si="1"/>
        <v>  600,000 </v>
      </c>
      <c r="E6" s="15" t="s">
        <v>28</v>
      </c>
      <c r="F6" s="17">
        <v>16.0</v>
      </c>
    </row>
    <row r="7">
      <c r="A7" s="15" t="s">
        <v>30</v>
      </c>
      <c r="B7" s="15" t="s">
        <v>23</v>
      </c>
      <c r="C7" s="15">
        <v>800.0</v>
      </c>
      <c r="D7" s="16" t="str">
        <f t="shared" si="1"/>
        <v>  600,000 </v>
      </c>
      <c r="E7" s="15" t="s">
        <v>28</v>
      </c>
      <c r="F7" s="17">
        <v>16.0</v>
      </c>
    </row>
    <row r="8">
      <c r="A8" s="15" t="s">
        <v>31</v>
      </c>
      <c r="B8" s="15" t="s">
        <v>23</v>
      </c>
      <c r="C8" s="15">
        <v>800.0</v>
      </c>
      <c r="D8" s="16" t="str">
        <f t="shared" si="1"/>
        <v>  600,000 </v>
      </c>
      <c r="E8" s="15" t="s">
        <v>28</v>
      </c>
      <c r="F8" s="17">
        <v>16.0</v>
      </c>
    </row>
    <row r="9">
      <c r="A9" s="15" t="s">
        <v>32</v>
      </c>
      <c r="B9" s="15" t="s">
        <v>23</v>
      </c>
      <c r="C9" s="15">
        <v>800.0</v>
      </c>
      <c r="D9" s="16" t="str">
        <f t="shared" si="1"/>
        <v>  600,000 </v>
      </c>
      <c r="E9" s="15" t="s">
        <v>28</v>
      </c>
      <c r="F9" s="17">
        <v>16.0</v>
      </c>
    </row>
    <row r="10">
      <c r="A10" s="15" t="s">
        <v>33</v>
      </c>
      <c r="B10" s="15" t="s">
        <v>23</v>
      </c>
      <c r="C10" s="15">
        <v>800.0</v>
      </c>
      <c r="D10" s="16" t="str">
        <f t="shared" si="1"/>
        <v>  600,000 </v>
      </c>
      <c r="E10" s="15" t="s">
        <v>28</v>
      </c>
      <c r="F10" s="17">
        <v>16.0</v>
      </c>
    </row>
    <row r="11">
      <c r="A11" s="15" t="s">
        <v>34</v>
      </c>
      <c r="B11" s="15" t="s">
        <v>35</v>
      </c>
      <c r="C11" s="15">
        <v>64.0</v>
      </c>
      <c r="D11" s="16" t="str">
        <f t="shared" si="1"/>
        <v>  153,600 </v>
      </c>
      <c r="E11" s="15" t="s">
        <v>36</v>
      </c>
      <c r="F11" s="17">
        <v>12.0</v>
      </c>
    </row>
    <row r="12">
      <c r="A12" s="15" t="s">
        <v>37</v>
      </c>
      <c r="B12" s="15" t="s">
        <v>35</v>
      </c>
      <c r="C12" s="15">
        <v>64.0</v>
      </c>
      <c r="D12" s="16" t="str">
        <f t="shared" si="1"/>
        <v>  153,600 </v>
      </c>
      <c r="E12" s="15" t="s">
        <v>36</v>
      </c>
      <c r="F12" s="17">
        <v>12.0</v>
      </c>
    </row>
    <row r="13">
      <c r="A13" s="15" t="s">
        <v>38</v>
      </c>
      <c r="B13" s="15" t="s">
        <v>35</v>
      </c>
      <c r="C13" s="15">
        <v>64.0</v>
      </c>
      <c r="D13" s="16" t="str">
        <f t="shared" si="1"/>
        <v>  153,600 </v>
      </c>
      <c r="E13" s="15" t="s">
        <v>36</v>
      </c>
      <c r="F13" s="17">
        <v>12.0</v>
      </c>
    </row>
    <row r="14">
      <c r="A14" s="15" t="s">
        <v>39</v>
      </c>
      <c r="B14" s="15" t="s">
        <v>35</v>
      </c>
      <c r="C14" s="15">
        <v>64.0</v>
      </c>
      <c r="D14" s="16" t="str">
        <f t="shared" si="1"/>
        <v>  153,600 </v>
      </c>
      <c r="E14" s="15" t="s">
        <v>36</v>
      </c>
      <c r="F14" s="17">
        <v>12.0</v>
      </c>
    </row>
    <row r="15">
      <c r="A15" s="15" t="s">
        <v>40</v>
      </c>
      <c r="B15" s="15" t="s">
        <v>35</v>
      </c>
      <c r="C15" s="15">
        <v>64.0</v>
      </c>
      <c r="D15" s="16" t="str">
        <f t="shared" si="1"/>
        <v>  153,600 </v>
      </c>
      <c r="E15" s="15" t="s">
        <v>36</v>
      </c>
      <c r="F15" s="17">
        <v>12.0</v>
      </c>
    </row>
    <row r="16">
      <c r="A16" s="15" t="s">
        <v>41</v>
      </c>
      <c r="B16" s="15" t="s">
        <v>35</v>
      </c>
      <c r="C16" s="15">
        <v>64.0</v>
      </c>
      <c r="D16" s="16" t="str">
        <f t="shared" si="1"/>
        <v>  153,600 </v>
      </c>
      <c r="E16" s="15" t="s">
        <v>36</v>
      </c>
      <c r="F16" s="17">
        <v>12.0</v>
      </c>
    </row>
    <row r="17">
      <c r="A17" s="15" t="s">
        <v>42</v>
      </c>
      <c r="B17" s="15" t="s">
        <v>35</v>
      </c>
      <c r="C17" s="15">
        <v>1.0</v>
      </c>
      <c r="D17" s="16" t="str">
        <f t="shared" si="1"/>
        <v>  2,400 </v>
      </c>
      <c r="E17" s="15"/>
      <c r="F17" s="17">
        <v>7.0</v>
      </c>
    </row>
    <row r="18">
      <c r="A18" s="15" t="s">
        <v>43</v>
      </c>
      <c r="B18" s="15" t="s">
        <v>35</v>
      </c>
      <c r="C18" s="15">
        <v>64.0</v>
      </c>
      <c r="D18" s="16" t="str">
        <f t="shared" si="1"/>
        <v>  153,600 </v>
      </c>
      <c r="E18" s="15" t="s">
        <v>44</v>
      </c>
      <c r="F18" s="17">
        <v>7.0</v>
      </c>
    </row>
    <row r="19">
      <c r="A19" s="15" t="s">
        <v>45</v>
      </c>
      <c r="B19" s="15" t="s">
        <v>35</v>
      </c>
      <c r="C19" s="15">
        <v>64.0</v>
      </c>
      <c r="D19" s="16" t="str">
        <f t="shared" si="1"/>
        <v>  153,600 </v>
      </c>
      <c r="E19" s="15" t="s">
        <v>44</v>
      </c>
      <c r="F19" s="17">
        <v>7.0</v>
      </c>
    </row>
    <row r="20">
      <c r="A20" s="15" t="s">
        <v>46</v>
      </c>
      <c r="B20" s="15" t="s">
        <v>35</v>
      </c>
      <c r="C20" s="15">
        <v>64.0</v>
      </c>
      <c r="D20" s="16" t="str">
        <f t="shared" si="1"/>
        <v>  153,600 </v>
      </c>
      <c r="E20" s="15" t="s">
        <v>44</v>
      </c>
      <c r="F20" s="17">
        <v>7.0</v>
      </c>
    </row>
    <row r="21" ht="15.75" customHeight="1">
      <c r="A21" s="15" t="s">
        <v>47</v>
      </c>
      <c r="B21" s="15" t="s">
        <v>35</v>
      </c>
      <c r="C21" s="15">
        <v>9.0</v>
      </c>
      <c r="D21" s="16" t="str">
        <f t="shared" si="1"/>
        <v>  21,600 </v>
      </c>
      <c r="E21" s="15" t="s">
        <v>48</v>
      </c>
      <c r="F21" s="17" t="s">
        <v>49</v>
      </c>
    </row>
    <row r="22" ht="15.75" customHeight="1">
      <c r="A22" s="15" t="s">
        <v>47</v>
      </c>
      <c r="B22" s="15" t="s">
        <v>23</v>
      </c>
      <c r="C22" s="15">
        <v>96.0</v>
      </c>
      <c r="D22" s="16" t="str">
        <f t="shared" si="1"/>
        <v>  72,000 </v>
      </c>
      <c r="E22" s="15" t="s">
        <v>48</v>
      </c>
      <c r="F22" s="17" t="s">
        <v>49</v>
      </c>
    </row>
    <row r="23" ht="15.75" customHeight="1">
      <c r="A23" s="15" t="s">
        <v>50</v>
      </c>
      <c r="B23" s="15" t="s">
        <v>35</v>
      </c>
      <c r="C23" s="15">
        <v>4.0</v>
      </c>
      <c r="D23" s="16" t="str">
        <f t="shared" si="1"/>
        <v>  9,600 </v>
      </c>
      <c r="E23" s="15" t="s">
        <v>51</v>
      </c>
      <c r="F23" s="17" t="s">
        <v>49</v>
      </c>
    </row>
    <row r="24" ht="15.75" customHeight="1">
      <c r="A24" s="15" t="s">
        <v>50</v>
      </c>
      <c r="B24" s="15" t="s">
        <v>23</v>
      </c>
      <c r="C24" s="15">
        <v>43.0</v>
      </c>
      <c r="D24" s="16" t="str">
        <f t="shared" si="1"/>
        <v>  32,250 </v>
      </c>
      <c r="E24" s="15" t="s">
        <v>51</v>
      </c>
      <c r="F24" s="17" t="s">
        <v>49</v>
      </c>
    </row>
    <row r="25" ht="15.75" customHeight="1">
      <c r="A25" s="15" t="s">
        <v>52</v>
      </c>
      <c r="B25" s="15" t="s">
        <v>35</v>
      </c>
      <c r="C25" s="15">
        <v>2.0</v>
      </c>
      <c r="D25" s="16" t="str">
        <f t="shared" si="1"/>
        <v>  4,800 </v>
      </c>
      <c r="E25" s="15" t="s">
        <v>53</v>
      </c>
      <c r="F25" s="17" t="s">
        <v>49</v>
      </c>
    </row>
    <row r="26" ht="15.75" customHeight="1">
      <c r="A26" s="15" t="s">
        <v>52</v>
      </c>
      <c r="B26" s="15" t="s">
        <v>23</v>
      </c>
      <c r="C26" s="15">
        <v>15.0</v>
      </c>
      <c r="D26" s="16" t="str">
        <f t="shared" si="1"/>
        <v>  11,250 </v>
      </c>
      <c r="E26" s="15" t="s">
        <v>53</v>
      </c>
      <c r="F26" s="17" t="s">
        <v>49</v>
      </c>
    </row>
    <row r="27" ht="15.75" customHeight="1">
      <c r="A27" s="15"/>
      <c r="B27" s="15" t="s">
        <v>35</v>
      </c>
      <c r="C27" s="15"/>
      <c r="D27" s="16" t="str">
        <f t="shared" si="1"/>
        <v>  -   </v>
      </c>
      <c r="E27" s="18"/>
      <c r="F27" s="17">
        <v>10.0</v>
      </c>
    </row>
    <row r="28" ht="15.75" customHeight="1">
      <c r="A28" s="15"/>
      <c r="B28" s="15" t="s">
        <v>23</v>
      </c>
      <c r="C28" s="15"/>
      <c r="D28" s="16" t="str">
        <f t="shared" si="1"/>
        <v>  -   </v>
      </c>
      <c r="E28" s="15" t="s">
        <v>54</v>
      </c>
      <c r="F28" s="17">
        <v>10.0</v>
      </c>
    </row>
    <row r="29" ht="15.75" customHeight="1">
      <c r="A29" s="15"/>
      <c r="B29" s="15" t="s">
        <v>35</v>
      </c>
      <c r="C29" s="15"/>
      <c r="D29" s="16" t="str">
        <f t="shared" si="1"/>
        <v>  -   </v>
      </c>
      <c r="E29" s="18"/>
      <c r="F29" s="17">
        <v>10.0</v>
      </c>
    </row>
    <row r="30" ht="15.75" customHeight="1">
      <c r="A30" s="15"/>
      <c r="B30" s="15" t="s">
        <v>23</v>
      </c>
      <c r="C30" s="15"/>
      <c r="D30" s="16" t="str">
        <f t="shared" si="1"/>
        <v>  -   </v>
      </c>
      <c r="E30" s="15" t="s">
        <v>54</v>
      </c>
      <c r="F30" s="17">
        <v>10.0</v>
      </c>
    </row>
    <row r="31" ht="15.75" customHeight="1">
      <c r="A31" s="19"/>
      <c r="B31" s="19"/>
      <c r="C31" s="19"/>
      <c r="D31" s="16" t="str">
        <f t="shared" si="1"/>
        <v> N/A </v>
      </c>
      <c r="E31" s="20"/>
      <c r="F31" s="8"/>
    </row>
    <row r="32" ht="15.75" customHeight="1">
      <c r="A32" s="21" t="s">
        <v>55</v>
      </c>
      <c r="B32" s="22"/>
      <c r="C32" s="22"/>
      <c r="D32" s="23" t="str">
        <f>SUM(D3:D20)</f>
        <v>  5,344,800 </v>
      </c>
      <c r="E32" s="24"/>
      <c r="F32" s="8"/>
    </row>
    <row r="33" ht="18.0" customHeight="1">
      <c r="A33" s="25" t="s">
        <v>56</v>
      </c>
      <c r="B33" s="26"/>
      <c r="C33" s="26"/>
      <c r="D33" s="26"/>
      <c r="E33" s="27"/>
      <c r="F33" s="8"/>
    </row>
    <row r="34">
      <c r="A34" s="18" t="s">
        <v>57</v>
      </c>
      <c r="B34" s="28">
        <v>180.0</v>
      </c>
      <c r="C34" s="29"/>
      <c r="D34" s="30"/>
      <c r="E34" s="31"/>
      <c r="F34" s="8"/>
    </row>
    <row r="35">
      <c r="A35" s="18" t="s">
        <v>58</v>
      </c>
      <c r="B35" s="16">
        <v>90.0</v>
      </c>
      <c r="C35" s="32" t="s">
        <v>59</v>
      </c>
      <c r="D35" s="16">
        <v>300.0</v>
      </c>
      <c r="E35" s="31"/>
      <c r="F35" s="8"/>
    </row>
    <row r="36">
      <c r="A36" s="18" t="s">
        <v>60</v>
      </c>
      <c r="B36" s="16" t="str">
        <f>($B$34/4)*B35+2*D35</f>
        <v>  4,650 </v>
      </c>
      <c r="C36" s="32" t="s">
        <v>59</v>
      </c>
      <c r="D36" s="16" t="str">
        <f>($B$34/4)*B35+2*D35</f>
        <v>  4,650 </v>
      </c>
      <c r="E36" s="31"/>
      <c r="F36" s="8"/>
    </row>
    <row r="37">
      <c r="A37" s="18" t="s">
        <v>61</v>
      </c>
      <c r="B37" s="16" t="str">
        <f>SQRT($D$32)</f>
        <v>  2,312 </v>
      </c>
      <c r="C37" s="32" t="s">
        <v>62</v>
      </c>
      <c r="D37" s="16" t="str">
        <f>SQRT($D$32)</f>
        <v>  2,312 </v>
      </c>
      <c r="E37" s="31"/>
      <c r="F37" s="8"/>
    </row>
    <row r="38" ht="15.75" customHeight="1">
      <c r="A38" s="18" t="s">
        <v>63</v>
      </c>
      <c r="B38" s="16" t="str">
        <f>B37+3*$D$35</f>
        <v>  3,212 </v>
      </c>
      <c r="C38" s="32" t="s">
        <v>59</v>
      </c>
      <c r="D38" s="16" t="str">
        <f>D37+3*$D$35</f>
        <v>  3,212 </v>
      </c>
      <c r="E38" s="31"/>
      <c r="F38" s="8"/>
    </row>
    <row r="39">
      <c r="A39" s="18" t="s">
        <v>64</v>
      </c>
      <c r="B39" s="16" t="str">
        <f>MAX(B38,B36)</f>
        <v>  4,650 </v>
      </c>
      <c r="C39" s="32" t="s">
        <v>59</v>
      </c>
      <c r="D39" s="16" t="str">
        <f>MAX(D38,D36)</f>
        <v>  4,650 </v>
      </c>
      <c r="E39" s="31"/>
      <c r="F39" s="8"/>
    </row>
    <row r="40" ht="15.75" customHeight="1">
      <c r="A40" s="18" t="s">
        <v>65</v>
      </c>
      <c r="B40" s="33" t="str">
        <f>D39*B39</f>
        <v>  21,622,500 </v>
      </c>
      <c r="C40" s="29"/>
      <c r="D40" s="30"/>
      <c r="E40" s="34"/>
      <c r="F40" s="8"/>
    </row>
  </sheetData>
  <mergeCells count="4">
    <mergeCell ref="A1:E1"/>
    <mergeCell ref="A33:E33"/>
    <mergeCell ref="B34:D34"/>
    <mergeCell ref="B40:D40"/>
  </mergeCells>
  <drawing r:id="rId1"/>
</worksheet>
</file>