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taza.aziz/Desktop/"/>
    </mc:Choice>
  </mc:AlternateContent>
  <xr:revisionPtr revIDLastSave="0" documentId="13_ncr:1_{3C19B127-5226-8C41-8B20-3F29053814E8}" xr6:coauthVersionLast="47" xr6:coauthVersionMax="47" xr10:uidLastSave="{00000000-0000-0000-0000-000000000000}"/>
  <bookViews>
    <workbookView xWindow="0" yWindow="860" windowWidth="34200" windowHeight="20000" activeTab="5" xr2:uid="{BB999FD3-FEC9-7D4C-B86E-B49FBECCA588}"/>
  </bookViews>
  <sheets>
    <sheet name="Data" sheetId="1" r:id="rId1"/>
    <sheet name="Promotion 1 vs 2" sheetId="8" r:id="rId2"/>
    <sheet name="Promotion 1 vs. 3" sheetId="9" r:id="rId3"/>
    <sheet name="Promotion 2 vs. 3" sheetId="10" r:id="rId4"/>
    <sheet name="One-way ANOVA" sheetId="7" r:id="rId5"/>
    <sheet name="One-way ANOVA + TukeyKramer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B7" i="9"/>
  <c r="B7" i="8"/>
  <c r="O10" i="6"/>
  <c r="T10" i="6"/>
  <c r="O11" i="6"/>
  <c r="T11" i="6"/>
  <c r="T9" i="6"/>
  <c r="O9" i="6"/>
  <c r="N11" i="6"/>
  <c r="M11" i="6"/>
  <c r="L11" i="6"/>
  <c r="K11" i="6"/>
  <c r="N10" i="6"/>
  <c r="M10" i="6"/>
  <c r="L10" i="6"/>
  <c r="K10" i="6"/>
  <c r="N9" i="6"/>
  <c r="M9" i="6"/>
  <c r="L9" i="6"/>
  <c r="K9" i="6"/>
  <c r="O6" i="6"/>
  <c r="N6" i="6"/>
  <c r="M6" i="6"/>
  <c r="N5" i="6"/>
  <c r="M5" i="6"/>
  <c r="L5" i="6"/>
  <c r="K5" i="6"/>
  <c r="N4" i="6"/>
  <c r="M4" i="6"/>
  <c r="L4" i="6"/>
  <c r="K4" i="6"/>
  <c r="N3" i="6"/>
  <c r="M3" i="6"/>
  <c r="L3" i="6"/>
  <c r="K3" i="6"/>
  <c r="D13" i="6"/>
  <c r="C13" i="6"/>
  <c r="B13" i="6"/>
  <c r="B11" i="6" s="1"/>
  <c r="C12" i="6"/>
  <c r="D12" i="6" s="1"/>
  <c r="B12" i="6"/>
  <c r="C11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R11" i="6"/>
  <c r="R10" i="6"/>
  <c r="R9" i="6"/>
  <c r="P6" i="6"/>
  <c r="S11" i="6" l="1"/>
  <c r="P10" i="6"/>
  <c r="Q10" i="6"/>
  <c r="S10" i="6"/>
  <c r="S9" i="6"/>
  <c r="Q9" i="6"/>
  <c r="P9" i="6"/>
  <c r="P11" i="6"/>
  <c r="Q11" i="6"/>
  <c r="G6" i="6"/>
  <c r="I6" i="6" s="1"/>
  <c r="H11" i="6"/>
  <c r="G5" i="6"/>
  <c r="H5" i="6" s="1"/>
  <c r="G7" i="6"/>
  <c r="I7" i="6" s="1"/>
  <c r="D11" i="6"/>
  <c r="E11" i="6" s="1"/>
  <c r="F11" i="6" s="1"/>
  <c r="G11" i="6"/>
  <c r="I11" i="6"/>
  <c r="I5" i="6"/>
  <c r="H7" i="6"/>
  <c r="H6" i="6"/>
</calcChain>
</file>

<file path=xl/sharedStrings.xml><?xml version="1.0" encoding="utf-8"?>
<sst xmlns="http://schemas.openxmlformats.org/spreadsheetml/2006/main" count="110" uniqueCount="59">
  <si>
    <t>Total</t>
  </si>
  <si>
    <t xml:space="preserve">Promotion 1 </t>
  </si>
  <si>
    <t>Promotion 2</t>
  </si>
  <si>
    <t>Promotion 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</si>
  <si>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</si>
  <si>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</si>
  <si>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</si>
  <si>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</si>
  <si>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</si>
  <si>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</si>
  <si>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</si>
  <si>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</si>
  <si>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</si>
  <si>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</si>
  <si>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</si>
  <si>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</si>
  <si>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</si>
  <si>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</si>
  <si>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</si>
  <si>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</si>
  <si>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</si>
  <si>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Mean</t>
  </si>
  <si>
    <t>ANOVA: Single Factor</t>
  </si>
  <si>
    <t>DESCRIPTION</t>
  </si>
  <si>
    <t>Alpha</t>
  </si>
  <si>
    <t>Group</t>
  </si>
  <si>
    <t>Std Err</t>
  </si>
  <si>
    <t>Lower</t>
  </si>
  <si>
    <t>Upper</t>
  </si>
  <si>
    <t>Sources</t>
  </si>
  <si>
    <t>P value</t>
  </si>
  <si>
    <t>Eta-sq</t>
  </si>
  <si>
    <t>RMSSE</t>
  </si>
  <si>
    <t>Omega Sq</t>
  </si>
  <si>
    <t>TUKEY HSD/KRAMER</t>
  </si>
  <si>
    <t>alpha</t>
  </si>
  <si>
    <t>group</t>
  </si>
  <si>
    <t>mean</t>
  </si>
  <si>
    <t>n</t>
  </si>
  <si>
    <t>ss</t>
  </si>
  <si>
    <t>q-crit</t>
  </si>
  <si>
    <t>Q TEST</t>
  </si>
  <si>
    <t>group 1</t>
  </si>
  <si>
    <t>group 2</t>
  </si>
  <si>
    <t>std err</t>
  </si>
  <si>
    <t>q-stat</t>
  </si>
  <si>
    <t>lower</t>
  </si>
  <si>
    <t>upper</t>
  </si>
  <si>
    <t>p-value</t>
  </si>
  <si>
    <t>mean-crit</t>
  </si>
  <si>
    <t>Cohen d</t>
  </si>
  <si>
    <t>t-Test: Two-Sample Assuming Unequal Variances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</si>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</sst>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i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6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5" fillId="4" borderId="4" xfId="3" applyBorder="1"/>
    <xf numFmtId="0" fontId="5" fillId="4" borderId="3" xfId="3" applyBorder="1" applyAlignment="1">
      <alignment horizontal="center"/>
    </xf>
    <xf numFmtId="0" fontId="3" fillId="2" borderId="4" xfId="1" applyBorder="1"/>
    <xf numFmtId="0" fontId="4" fillId="3" borderId="0" xfId="2" applyBorder="1"/>
    <xf numFmtId="0" fontId="4" fillId="3" borderId="5" xfId="2" applyBorder="1"/>
    <xf numFmtId="0" fontId="5" fillId="4" borderId="0" xfId="3" applyBorder="1" applyAlignment="1"/>
    <xf numFmtId="0" fontId="5" fillId="4" borderId="2" xfId="3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Applications/XRealStats-Mac.xlam" TargetMode="External"/><Relationship Id="rId1" Type="http://schemas.openxmlformats.org/officeDocument/2006/relationships/externalLinkPath" Target="/Applications/XRealStats-Ma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Wilcoxon Table"/>
      <sheetName val="Mann Table"/>
      <sheetName val="RSig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Kendall Tc"/>
      <sheetName val="Kendall u"/>
      <sheetName val="Page Table"/>
      <sheetName val="Prime"/>
      <sheetName val="MSSD"/>
      <sheetName val="Dict"/>
      <sheetName val="ADict"/>
      <sheetName val="L4 2"/>
      <sheetName val="L8 2"/>
      <sheetName val="L8 42"/>
      <sheetName val="L9 3"/>
      <sheetName val="L12 2"/>
      <sheetName val="L16 2"/>
      <sheetName val="L16 4"/>
      <sheetName val="L16 42a"/>
      <sheetName val="L18 23"/>
      <sheetName val="L18 63"/>
      <sheetName val="L25 5"/>
      <sheetName val="L27 3"/>
      <sheetName val="L32 2"/>
      <sheetName val="L32 24"/>
      <sheetName val="L36 23a"/>
      <sheetName val="L36 23b"/>
      <sheetName val="L50 25"/>
      <sheetName val="L54 23"/>
      <sheetName val="L64 4"/>
      <sheetName val="T2"/>
      <sheetName val="T3"/>
      <sheetName val="T4"/>
    </sheetNames>
    <definedNames>
      <definedName name="QCRIT"/>
      <definedName name="QD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2145-F1E3-2541-AC8E-34F8CCAA59CD}">
  <dimension ref="A1:C48"/>
  <sheetViews>
    <sheetView topLeftCell="A3" workbookViewId="0">
      <selection activeCell="H36" sqref="H36"/>
    </sheetView>
  </sheetViews>
  <sheetFormatPr baseColWidth="10" defaultRowHeight="16" x14ac:dyDescent="0.2"/>
  <cols>
    <col min="1" max="1" width="17.33203125" bestFit="1" customWidth="1"/>
    <col min="2" max="3" width="12.664062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s="1">
        <v>349.66</v>
      </c>
      <c r="B2" s="1">
        <v>332.63</v>
      </c>
      <c r="C2" s="1">
        <v>325.23</v>
      </c>
    </row>
    <row r="3" spans="1:3" x14ac:dyDescent="0.2">
      <c r="A3" s="1">
        <v>380.36</v>
      </c>
      <c r="B3" s="1">
        <v>331.79</v>
      </c>
      <c r="C3" s="1">
        <v>333.36</v>
      </c>
    </row>
    <row r="4" spans="1:3" x14ac:dyDescent="0.2">
      <c r="A4" s="1">
        <v>357.05</v>
      </c>
      <c r="B4" s="1">
        <v>307.27999999999997</v>
      </c>
      <c r="C4" s="1">
        <v>348.27</v>
      </c>
    </row>
    <row r="5" spans="1:3" x14ac:dyDescent="0.2">
      <c r="A5" s="1">
        <v>349.5</v>
      </c>
      <c r="B5" s="1">
        <v>321.62</v>
      </c>
      <c r="C5" s="1">
        <v>336.57</v>
      </c>
    </row>
    <row r="6" spans="1:3" x14ac:dyDescent="0.2">
      <c r="A6" s="1">
        <v>364.5</v>
      </c>
      <c r="B6" s="1">
        <v>308.08999999999997</v>
      </c>
      <c r="C6" s="1">
        <v>344.65</v>
      </c>
    </row>
    <row r="7" spans="1:3" x14ac:dyDescent="0.2">
      <c r="A7" s="1">
        <v>361.37</v>
      </c>
      <c r="B7" s="1">
        <v>308.8</v>
      </c>
      <c r="C7" s="1">
        <v>354.31</v>
      </c>
    </row>
    <row r="8" spans="1:3" x14ac:dyDescent="0.2">
      <c r="A8" s="1">
        <v>347.68</v>
      </c>
      <c r="B8" s="1">
        <v>193.98</v>
      </c>
      <c r="C8" s="1">
        <v>331.08</v>
      </c>
    </row>
    <row r="9" spans="1:3" x14ac:dyDescent="0.2">
      <c r="A9" s="1">
        <v>246.2</v>
      </c>
      <c r="B9" s="1">
        <v>204.02</v>
      </c>
      <c r="C9" s="1">
        <v>344.09</v>
      </c>
    </row>
    <row r="10" spans="1:3" x14ac:dyDescent="0.2">
      <c r="A10" s="1">
        <v>252.23</v>
      </c>
      <c r="B10" s="1">
        <v>196.19</v>
      </c>
      <c r="C10" s="1">
        <v>339.62</v>
      </c>
    </row>
    <row r="11" spans="1:3" x14ac:dyDescent="0.2">
      <c r="A11" s="1">
        <v>256.72000000000003</v>
      </c>
      <c r="B11" s="1">
        <v>192.64</v>
      </c>
      <c r="C11" s="1">
        <v>207.44</v>
      </c>
    </row>
    <row r="12" spans="1:3" x14ac:dyDescent="0.2">
      <c r="A12" s="1">
        <v>241.96</v>
      </c>
      <c r="B12" s="1">
        <v>188.25</v>
      </c>
      <c r="C12" s="1">
        <v>229.3</v>
      </c>
    </row>
    <row r="13" spans="1:3" x14ac:dyDescent="0.2">
      <c r="A13" s="1">
        <v>237.68</v>
      </c>
      <c r="B13" s="1">
        <v>210.93</v>
      </c>
      <c r="C13" s="1">
        <v>211.87</v>
      </c>
    </row>
    <row r="14" spans="1:3" x14ac:dyDescent="0.2">
      <c r="A14" s="1">
        <v>223.9</v>
      </c>
      <c r="B14" s="1">
        <v>197.3</v>
      </c>
      <c r="C14" s="1">
        <v>241.15</v>
      </c>
    </row>
    <row r="15" spans="1:3" x14ac:dyDescent="0.2">
      <c r="A15" s="1">
        <v>244.4</v>
      </c>
      <c r="B15" s="1">
        <v>186.4</v>
      </c>
      <c r="C15" s="1">
        <v>257.36</v>
      </c>
    </row>
    <row r="16" spans="1:3" x14ac:dyDescent="0.2">
      <c r="A16" s="1">
        <v>262.39999999999998</v>
      </c>
      <c r="B16" s="1">
        <v>191.04</v>
      </c>
      <c r="C16" s="1">
        <v>252.07</v>
      </c>
    </row>
    <row r="17" spans="1:3" x14ac:dyDescent="0.2">
      <c r="A17" s="1">
        <v>235.55</v>
      </c>
      <c r="B17" s="1">
        <v>189.65</v>
      </c>
      <c r="C17" s="1">
        <v>233.14</v>
      </c>
    </row>
    <row r="18" spans="1:3" x14ac:dyDescent="0.2">
      <c r="A18" s="1">
        <v>234.75</v>
      </c>
      <c r="B18" s="1">
        <v>209.04</v>
      </c>
      <c r="C18" s="1">
        <v>236.15</v>
      </c>
    </row>
    <row r="19" spans="1:3" x14ac:dyDescent="0.2">
      <c r="A19" s="1">
        <v>242.97</v>
      </c>
      <c r="B19" s="1">
        <v>202.25</v>
      </c>
      <c r="C19" s="1">
        <v>208.47</v>
      </c>
    </row>
    <row r="20" spans="1:3" x14ac:dyDescent="0.2">
      <c r="A20" s="1">
        <v>227.58</v>
      </c>
      <c r="B20" s="1">
        <v>192.54</v>
      </c>
      <c r="C20" s="1">
        <v>137.68</v>
      </c>
    </row>
    <row r="21" spans="1:3" x14ac:dyDescent="0.2">
      <c r="A21" s="1">
        <v>162.72</v>
      </c>
      <c r="B21" s="1">
        <v>209.14</v>
      </c>
      <c r="C21" s="1">
        <v>124.74</v>
      </c>
    </row>
    <row r="22" spans="1:3" x14ac:dyDescent="0.2">
      <c r="A22" s="1">
        <v>172.97</v>
      </c>
      <c r="B22" s="1">
        <v>118.18</v>
      </c>
      <c r="C22" s="1">
        <v>145.44999999999999</v>
      </c>
    </row>
    <row r="23" spans="1:3" x14ac:dyDescent="0.2">
      <c r="A23" s="1">
        <v>158.06</v>
      </c>
      <c r="B23" s="1">
        <v>134.83000000000001</v>
      </c>
      <c r="C23" s="1">
        <v>196.16</v>
      </c>
    </row>
    <row r="24" spans="1:3" x14ac:dyDescent="0.2">
      <c r="A24" s="1">
        <v>151.13999999999999</v>
      </c>
      <c r="B24" s="1">
        <v>116.01</v>
      </c>
      <c r="C24" s="1">
        <v>188.66</v>
      </c>
    </row>
    <row r="25" spans="1:3" x14ac:dyDescent="0.2">
      <c r="A25" s="1">
        <v>169.49</v>
      </c>
      <c r="B25" s="1">
        <v>111.36</v>
      </c>
      <c r="C25" s="1">
        <v>211.98</v>
      </c>
    </row>
    <row r="26" spans="1:3" x14ac:dyDescent="0.2">
      <c r="A26" s="1">
        <v>215.04</v>
      </c>
      <c r="B26" s="1">
        <v>122.66</v>
      </c>
      <c r="C26" s="1">
        <v>221.12</v>
      </c>
    </row>
    <row r="27" spans="1:3" x14ac:dyDescent="0.2">
      <c r="A27" s="1">
        <v>229.09</v>
      </c>
      <c r="B27" s="1">
        <v>181.7</v>
      </c>
      <c r="C27" s="1">
        <v>198.86</v>
      </c>
    </row>
    <row r="28" spans="1:3" x14ac:dyDescent="0.2">
      <c r="A28" s="1">
        <v>173.29</v>
      </c>
      <c r="B28" s="1">
        <v>184.1</v>
      </c>
      <c r="C28" s="1">
        <v>135.65</v>
      </c>
    </row>
    <row r="29" spans="1:3" x14ac:dyDescent="0.2">
      <c r="A29" s="1">
        <v>161.26</v>
      </c>
      <c r="B29" s="1">
        <v>173.55</v>
      </c>
      <c r="C29" s="1">
        <v>129.32</v>
      </c>
    </row>
    <row r="30" spans="1:3" x14ac:dyDescent="0.2">
      <c r="A30" s="1">
        <v>151.27000000000001</v>
      </c>
      <c r="B30" s="1">
        <v>186.62</v>
      </c>
      <c r="C30" s="1">
        <v>172.77</v>
      </c>
    </row>
    <row r="31" spans="1:3" x14ac:dyDescent="0.2">
      <c r="A31" s="1">
        <v>168.76</v>
      </c>
      <c r="B31" s="1">
        <v>183.89</v>
      </c>
      <c r="C31" s="1">
        <v>150.5</v>
      </c>
    </row>
    <row r="32" spans="1:3" x14ac:dyDescent="0.2">
      <c r="A32" s="1">
        <v>158.72</v>
      </c>
      <c r="B32" s="1">
        <v>177.32</v>
      </c>
      <c r="C32" s="1">
        <v>175.26</v>
      </c>
    </row>
    <row r="33" spans="1:3" x14ac:dyDescent="0.2">
      <c r="A33" s="1">
        <v>208.03</v>
      </c>
      <c r="B33" s="1">
        <v>187.24</v>
      </c>
      <c r="C33" s="1">
        <v>172.83</v>
      </c>
    </row>
    <row r="34" spans="1:3" x14ac:dyDescent="0.2">
      <c r="A34" s="1">
        <v>191.97</v>
      </c>
      <c r="B34" s="1">
        <v>194.95</v>
      </c>
      <c r="C34" s="1">
        <v>176.1</v>
      </c>
    </row>
    <row r="35" spans="1:3" x14ac:dyDescent="0.2">
      <c r="A35" s="1">
        <v>204.29</v>
      </c>
      <c r="B35" s="1">
        <v>131.27000000000001</v>
      </c>
      <c r="C35" s="1">
        <v>171.14</v>
      </c>
    </row>
    <row r="36" spans="1:3" x14ac:dyDescent="0.2">
      <c r="A36" s="1">
        <v>197.65</v>
      </c>
      <c r="B36" s="1">
        <v>143.13999999999999</v>
      </c>
      <c r="C36" s="1">
        <v>166.25</v>
      </c>
    </row>
    <row r="37" spans="1:3" x14ac:dyDescent="0.2">
      <c r="A37" s="1">
        <v>197.6</v>
      </c>
      <c r="B37" s="1">
        <v>153.36000000000001</v>
      </c>
      <c r="C37" s="1">
        <v>186.84</v>
      </c>
    </row>
    <row r="38" spans="1:3" x14ac:dyDescent="0.2">
      <c r="A38" s="1">
        <v>202.57</v>
      </c>
      <c r="B38" s="1">
        <v>124.02</v>
      </c>
      <c r="C38" s="1">
        <v>188.37</v>
      </c>
    </row>
    <row r="39" spans="1:3" x14ac:dyDescent="0.2">
      <c r="A39" s="1">
        <v>209.57</v>
      </c>
      <c r="B39" s="1">
        <v>112.57</v>
      </c>
      <c r="C39" s="1">
        <v>198.89</v>
      </c>
    </row>
    <row r="40" spans="1:3" x14ac:dyDescent="0.2">
      <c r="A40" s="1">
        <v>199</v>
      </c>
      <c r="B40" s="1">
        <v>117.95</v>
      </c>
      <c r="C40" s="1">
        <v>196.5</v>
      </c>
    </row>
    <row r="41" spans="1:3" x14ac:dyDescent="0.2">
      <c r="A41" s="1">
        <v>214.06</v>
      </c>
      <c r="B41" s="1">
        <v>146.11000000000001</v>
      </c>
      <c r="C41" s="1">
        <v>199.75</v>
      </c>
    </row>
    <row r="42" spans="1:3" x14ac:dyDescent="0.2">
      <c r="A42" s="1">
        <v>226.54</v>
      </c>
      <c r="B42" s="1">
        <v>163.72</v>
      </c>
      <c r="C42" s="1">
        <v>198.96</v>
      </c>
    </row>
    <row r="43" spans="1:3" x14ac:dyDescent="0.2">
      <c r="A43" s="1">
        <v>229.18</v>
      </c>
      <c r="B43" s="1">
        <v>144.80000000000001</v>
      </c>
      <c r="C43" s="1">
        <v>192.86</v>
      </c>
    </row>
    <row r="44" spans="1:3" x14ac:dyDescent="0.2">
      <c r="A44" s="1">
        <v>224.3</v>
      </c>
      <c r="B44" s="1">
        <v>175.16</v>
      </c>
      <c r="C44" s="1">
        <v>194.76</v>
      </c>
    </row>
    <row r="45" spans="1:3" x14ac:dyDescent="0.2">
      <c r="B45" s="1">
        <v>168.42</v>
      </c>
      <c r="C45" s="1">
        <v>210.14</v>
      </c>
    </row>
    <row r="46" spans="1:3" x14ac:dyDescent="0.2">
      <c r="B46" s="1">
        <v>171.56</v>
      </c>
      <c r="C46" s="1">
        <v>199.41</v>
      </c>
    </row>
    <row r="47" spans="1:3" x14ac:dyDescent="0.2">
      <c r="B47" s="1">
        <v>195.16</v>
      </c>
      <c r="C47" s="1">
        <v>240.81</v>
      </c>
    </row>
    <row r="48" spans="1:3" x14ac:dyDescent="0.2">
      <c r="B48" s="1">
        <v>204.7</v>
      </c>
      <c r="C48" s="1">
        <v>192.63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DBA7-D0D5-8A4E-9F57-087DB2E57E9E}">
  <dimension ref="A1:D13"/>
  <sheetViews>
    <sheetView zoomScale="200" workbookViewId="0">
      <selection activeCell="C1" sqref="C1:D1"/>
    </sheetView>
  </sheetViews>
  <sheetFormatPr baseColWidth="10" defaultRowHeight="16" x14ac:dyDescent="0.2"/>
  <cols>
    <col min="1" max="1" width="40.5" bestFit="1" customWidth="1"/>
  </cols>
  <sheetData>
    <row r="1" spans="1:4" x14ac:dyDescent="0.2">
      <c r="A1" t="s">
        <v>51</v>
      </c>
      <c r="C1" s="17" t="s">
        <v>24</v>
      </c>
      <c r="D1">
        <v>0.01</v>
      </c>
    </row>
    <row r="2" spans="1:4" ht="17" thickBot="1" x14ac:dyDescent="0.25"/>
    <row r="3" spans="1:4" x14ac:dyDescent="0.2">
      <c r="A3" s="16"/>
      <c r="B3" s="16" t="s">
        <v>1</v>
      </c>
      <c r="C3" s="16" t="s">
        <v>2</v>
      </c>
    </row>
    <row r="4" spans="1:4" x14ac:dyDescent="0.2">
      <c r="A4" s="14" t="s">
        <v>21</v>
      </c>
      <c r="B4" s="14">
        <v>232.39604651162793</v>
      </c>
      <c r="C4" s="14">
        <v>189.31765957446808</v>
      </c>
    </row>
    <row r="5" spans="1:4" x14ac:dyDescent="0.2">
      <c r="A5" s="14" t="s">
        <v>10</v>
      </c>
      <c r="B5" s="14">
        <v>4110.462824473967</v>
      </c>
      <c r="C5" s="14">
        <v>3362.6533096207145</v>
      </c>
    </row>
    <row r="6" spans="1:4" x14ac:dyDescent="0.2">
      <c r="A6" s="14" t="s">
        <v>52</v>
      </c>
      <c r="B6" s="14">
        <v>43</v>
      </c>
      <c r="C6" s="14">
        <v>47</v>
      </c>
    </row>
    <row r="7" spans="1:4" x14ac:dyDescent="0.2">
      <c r="A7" s="14" t="s">
        <v>53</v>
      </c>
      <c r="B7" s="14">
        <f>B4-C4</f>
        <v>43.078386937159848</v>
      </c>
      <c r="C7" s="14"/>
    </row>
    <row r="8" spans="1:4" x14ac:dyDescent="0.2">
      <c r="A8" s="14" t="s">
        <v>14</v>
      </c>
      <c r="B8" s="14">
        <v>85</v>
      </c>
      <c r="C8" s="14"/>
    </row>
    <row r="9" spans="1:4" x14ac:dyDescent="0.2">
      <c r="A9" s="14" t="s">
        <v>54</v>
      </c>
      <c r="B9" s="14">
        <v>3.3321294606117973</v>
      </c>
      <c r="C9" s="14"/>
    </row>
    <row r="10" spans="1:4" x14ac:dyDescent="0.2">
      <c r="A10" s="14" t="s">
        <v>55</v>
      </c>
      <c r="B10" s="14">
        <v>6.387039336006766E-4</v>
      </c>
      <c r="C10" s="14"/>
    </row>
    <row r="11" spans="1:4" x14ac:dyDescent="0.2">
      <c r="A11" s="14" t="s">
        <v>56</v>
      </c>
      <c r="B11" s="14">
        <v>2.3710220446668706</v>
      </c>
      <c r="C11" s="14"/>
    </row>
    <row r="12" spans="1:4" x14ac:dyDescent="0.2">
      <c r="A12" s="12" t="s">
        <v>57</v>
      </c>
      <c r="B12" s="12">
        <v>1.2774078672013532E-3</v>
      </c>
      <c r="C12" s="14"/>
    </row>
    <row r="13" spans="1:4" ht="17" thickBot="1" x14ac:dyDescent="0.25">
      <c r="A13" s="15" t="s">
        <v>58</v>
      </c>
      <c r="B13" s="15">
        <v>2.6349138522543041</v>
      </c>
      <c r="C1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DA8F-CCC1-D44C-B139-AE2C529897D9}">
  <dimension ref="A1:D13"/>
  <sheetViews>
    <sheetView zoomScale="194" workbookViewId="0">
      <selection activeCell="A17" sqref="A17"/>
    </sheetView>
  </sheetViews>
  <sheetFormatPr baseColWidth="10" defaultRowHeight="16" x14ac:dyDescent="0.2"/>
  <cols>
    <col min="1" max="1" width="40.5" bestFit="1" customWidth="1"/>
    <col min="2" max="3" width="12.1640625" bestFit="1" customWidth="1"/>
  </cols>
  <sheetData>
    <row r="1" spans="1:4" x14ac:dyDescent="0.2">
      <c r="A1" t="s">
        <v>51</v>
      </c>
      <c r="C1" s="17" t="s">
        <v>24</v>
      </c>
      <c r="D1">
        <v>0.01</v>
      </c>
    </row>
    <row r="2" spans="1:4" ht="17" thickBot="1" x14ac:dyDescent="0.25"/>
    <row r="3" spans="1:4" x14ac:dyDescent="0.2">
      <c r="A3" s="16"/>
      <c r="B3" s="16" t="s">
        <v>1</v>
      </c>
      <c r="C3" s="16" t="s">
        <v>3</v>
      </c>
    </row>
    <row r="4" spans="1:4" x14ac:dyDescent="0.2">
      <c r="A4" s="14" t="s">
        <v>21</v>
      </c>
      <c r="B4" s="14">
        <v>232.39604651162793</v>
      </c>
      <c r="C4" s="14">
        <v>221.45787234042547</v>
      </c>
    </row>
    <row r="5" spans="1:4" x14ac:dyDescent="0.2">
      <c r="A5" s="14" t="s">
        <v>10</v>
      </c>
      <c r="B5" s="14">
        <v>4110.462824473967</v>
      </c>
      <c r="C5" s="14">
        <v>4294.8968692877352</v>
      </c>
    </row>
    <row r="6" spans="1:4" x14ac:dyDescent="0.2">
      <c r="A6" s="14" t="s">
        <v>52</v>
      </c>
      <c r="B6" s="14">
        <v>43</v>
      </c>
      <c r="C6" s="14">
        <v>47</v>
      </c>
    </row>
    <row r="7" spans="1:4" x14ac:dyDescent="0.2">
      <c r="A7" s="14" t="s">
        <v>53</v>
      </c>
      <c r="B7" s="14">
        <f>B4-C4</f>
        <v>10.938174171202462</v>
      </c>
      <c r="C7" s="14"/>
    </row>
    <row r="8" spans="1:4" x14ac:dyDescent="0.2">
      <c r="A8" s="14" t="s">
        <v>14</v>
      </c>
      <c r="B8" s="14">
        <v>88</v>
      </c>
      <c r="C8" s="14"/>
    </row>
    <row r="9" spans="1:4" x14ac:dyDescent="0.2">
      <c r="A9" s="14" t="s">
        <v>54</v>
      </c>
      <c r="B9" s="14">
        <v>0.79993638725154437</v>
      </c>
      <c r="C9" s="14"/>
    </row>
    <row r="10" spans="1:4" x14ac:dyDescent="0.2">
      <c r="A10" s="14" t="s">
        <v>55</v>
      </c>
      <c r="B10" s="14">
        <v>0.21295089655304988</v>
      </c>
      <c r="C10" s="14"/>
    </row>
    <row r="11" spans="1:4" x14ac:dyDescent="0.2">
      <c r="A11" s="14" t="s">
        <v>56</v>
      </c>
      <c r="B11" s="14">
        <v>2.3694722746313328</v>
      </c>
      <c r="C11" s="14"/>
    </row>
    <row r="12" spans="1:4" x14ac:dyDescent="0.2">
      <c r="A12" s="12" t="s">
        <v>57</v>
      </c>
      <c r="B12" s="12">
        <v>0.42590179310609977</v>
      </c>
      <c r="C12" s="14"/>
    </row>
    <row r="13" spans="1:4" ht="17" thickBot="1" x14ac:dyDescent="0.25">
      <c r="A13" s="15" t="s">
        <v>58</v>
      </c>
      <c r="B13" s="15">
        <v>2.6328580384776465</v>
      </c>
      <c r="C1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C244-DFDC-5243-8015-42576B21265F}">
  <dimension ref="A1:D13"/>
  <sheetViews>
    <sheetView zoomScale="183" workbookViewId="0">
      <selection activeCell="A23" sqref="A23"/>
    </sheetView>
  </sheetViews>
  <sheetFormatPr baseColWidth="10" defaultRowHeight="16" x14ac:dyDescent="0.2"/>
  <cols>
    <col min="1" max="1" width="40.5" bestFit="1" customWidth="1"/>
    <col min="2" max="2" width="12.83203125" bestFit="1" customWidth="1"/>
    <col min="3" max="3" width="12.1640625" bestFit="1" customWidth="1"/>
  </cols>
  <sheetData>
    <row r="1" spans="1:4" x14ac:dyDescent="0.2">
      <c r="A1" t="s">
        <v>51</v>
      </c>
      <c r="C1" s="17" t="s">
        <v>24</v>
      </c>
      <c r="D1">
        <v>0.01</v>
      </c>
    </row>
    <row r="2" spans="1:4" ht="17" thickBot="1" x14ac:dyDescent="0.25"/>
    <row r="3" spans="1:4" x14ac:dyDescent="0.2">
      <c r="A3" s="16"/>
      <c r="B3" s="16" t="s">
        <v>2</v>
      </c>
      <c r="C3" s="16" t="s">
        <v>3</v>
      </c>
    </row>
    <row r="4" spans="1:4" x14ac:dyDescent="0.2">
      <c r="A4" s="14" t="s">
        <v>21</v>
      </c>
      <c r="B4" s="14">
        <v>189.31765957446808</v>
      </c>
      <c r="C4" s="14">
        <v>221.45787234042547</v>
      </c>
    </row>
    <row r="5" spans="1:4" x14ac:dyDescent="0.2">
      <c r="A5" s="14" t="s">
        <v>10</v>
      </c>
      <c r="B5" s="14">
        <v>3362.6533096207145</v>
      </c>
      <c r="C5" s="14">
        <v>4294.8968692877352</v>
      </c>
    </row>
    <row r="6" spans="1:4" x14ac:dyDescent="0.2">
      <c r="A6" s="14" t="s">
        <v>52</v>
      </c>
      <c r="B6" s="14">
        <v>47</v>
      </c>
      <c r="C6" s="14">
        <v>47</v>
      </c>
    </row>
    <row r="7" spans="1:4" x14ac:dyDescent="0.2">
      <c r="A7" s="14" t="s">
        <v>53</v>
      </c>
      <c r="B7" s="14">
        <f>ABS(B4-C4)</f>
        <v>32.140212765957386</v>
      </c>
      <c r="C7" s="14"/>
    </row>
    <row r="8" spans="1:4" x14ac:dyDescent="0.2">
      <c r="A8" s="14" t="s">
        <v>14</v>
      </c>
      <c r="B8" s="14">
        <v>91</v>
      </c>
      <c r="C8" s="14"/>
    </row>
    <row r="9" spans="1:4" x14ac:dyDescent="0.2">
      <c r="A9" s="14" t="s">
        <v>54</v>
      </c>
      <c r="B9" s="14">
        <v>-2.5179827509945487</v>
      </c>
      <c r="C9" s="14"/>
    </row>
    <row r="10" spans="1:4" x14ac:dyDescent="0.2">
      <c r="A10" s="14" t="s">
        <v>55</v>
      </c>
      <c r="B10" s="14">
        <v>6.7754751962639621E-3</v>
      </c>
      <c r="C10" s="14"/>
    </row>
    <row r="11" spans="1:4" x14ac:dyDescent="0.2">
      <c r="A11" s="14" t="s">
        <v>56</v>
      </c>
      <c r="B11" s="14">
        <v>2.3680264172582461</v>
      </c>
      <c r="C11" s="14"/>
    </row>
    <row r="12" spans="1:4" x14ac:dyDescent="0.2">
      <c r="A12" s="12" t="s">
        <v>57</v>
      </c>
      <c r="B12" s="12">
        <v>1.3550950392527924E-2</v>
      </c>
      <c r="C12" s="14"/>
    </row>
    <row r="13" spans="1:4" ht="17" thickBot="1" x14ac:dyDescent="0.25">
      <c r="A13" s="15" t="s">
        <v>58</v>
      </c>
      <c r="B13" s="15">
        <v>2.6309404633577622</v>
      </c>
      <c r="C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65B0-EBF7-A54C-A574-D13E09680338}">
  <dimension ref="A1:G15"/>
  <sheetViews>
    <sheetView workbookViewId="0">
      <selection activeCell="G11" sqref="G11"/>
    </sheetView>
  </sheetViews>
  <sheetFormatPr baseColWidth="10" defaultRowHeight="16" x14ac:dyDescent="0.2"/>
  <cols>
    <col min="1" max="1" width="17.5" bestFit="1" customWidth="1"/>
  </cols>
  <sheetData>
    <row r="1" spans="1:7" x14ac:dyDescent="0.2">
      <c r="A1" t="s">
        <v>4</v>
      </c>
    </row>
    <row r="3" spans="1:7" ht="17" thickBot="1" x14ac:dyDescent="0.25">
      <c r="A3" t="s">
        <v>5</v>
      </c>
    </row>
    <row r="4" spans="1:7" x14ac:dyDescent="0.2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</row>
    <row r="5" spans="1:7" x14ac:dyDescent="0.2">
      <c r="A5" t="s">
        <v>1</v>
      </c>
      <c r="B5">
        <v>43</v>
      </c>
      <c r="C5">
        <v>9993.0300000000007</v>
      </c>
      <c r="D5">
        <v>232.39604651162793</v>
      </c>
      <c r="E5">
        <v>4110.462824473967</v>
      </c>
    </row>
    <row r="6" spans="1:7" x14ac:dyDescent="0.2">
      <c r="A6" t="s">
        <v>2</v>
      </c>
      <c r="B6">
        <v>47</v>
      </c>
      <c r="C6">
        <v>8897.93</v>
      </c>
      <c r="D6">
        <v>189.31765957446808</v>
      </c>
      <c r="E6">
        <v>3362.6533096207145</v>
      </c>
    </row>
    <row r="7" spans="1:7" ht="17" thickBot="1" x14ac:dyDescent="0.25">
      <c r="A7" s="5" t="s">
        <v>3</v>
      </c>
      <c r="B7" s="5">
        <v>47</v>
      </c>
      <c r="C7" s="5">
        <v>10408.519999999997</v>
      </c>
      <c r="D7" s="5">
        <v>221.45787234042547</v>
      </c>
      <c r="E7" s="5">
        <v>4294.8968692877352</v>
      </c>
    </row>
    <row r="10" spans="1:7" ht="17" thickBot="1" x14ac:dyDescent="0.25">
      <c r="A10" t="s">
        <v>11</v>
      </c>
    </row>
    <row r="11" spans="1:7" x14ac:dyDescent="0.2">
      <c r="A11" s="6" t="s">
        <v>12</v>
      </c>
      <c r="B11" s="6" t="s">
        <v>13</v>
      </c>
      <c r="C11" s="6" t="s">
        <v>14</v>
      </c>
      <c r="D11" s="6" t="s">
        <v>15</v>
      </c>
      <c r="E11" s="13" t="s">
        <v>16</v>
      </c>
      <c r="F11" s="6" t="s">
        <v>17</v>
      </c>
      <c r="G11" s="6" t="s">
        <v>18</v>
      </c>
    </row>
    <row r="12" spans="1:7" x14ac:dyDescent="0.2">
      <c r="A12" t="s">
        <v>19</v>
      </c>
      <c r="B12">
        <v>45796.697162743891</v>
      </c>
      <c r="C12">
        <v>2</v>
      </c>
      <c r="D12">
        <v>22898.348581371945</v>
      </c>
      <c r="E12" s="12">
        <v>5.8457919318274003</v>
      </c>
      <c r="F12">
        <v>3.6805468987113343E-3</v>
      </c>
      <c r="G12" s="12">
        <v>4.7671250462595998</v>
      </c>
    </row>
    <row r="13" spans="1:7" x14ac:dyDescent="0.2">
      <c r="A13" t="s">
        <v>20</v>
      </c>
      <c r="B13">
        <v>524886.74685769435</v>
      </c>
      <c r="C13">
        <v>134</v>
      </c>
      <c r="D13">
        <v>3917.0652750574204</v>
      </c>
    </row>
    <row r="15" spans="1:7" ht="17" thickBot="1" x14ac:dyDescent="0.25">
      <c r="A15" s="5" t="s">
        <v>0</v>
      </c>
      <c r="B15" s="5">
        <v>570683.44402043824</v>
      </c>
      <c r="C15" s="5">
        <v>136</v>
      </c>
      <c r="D15" s="5"/>
      <c r="E15" s="5"/>
      <c r="F15" s="5"/>
      <c r="G1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9348-B476-3B4B-849E-865B6D34030C}">
  <dimension ref="A1:T13"/>
  <sheetViews>
    <sheetView tabSelected="1" workbookViewId="0">
      <selection activeCell="K39" sqref="K39"/>
    </sheetView>
  </sheetViews>
  <sheetFormatPr baseColWidth="10" defaultRowHeight="16" x14ac:dyDescent="0.2"/>
  <cols>
    <col min="1" max="1" width="18.33203125" bestFit="1" customWidth="1"/>
  </cols>
  <sheetData>
    <row r="1" spans="1:20" ht="17" thickBot="1" x14ac:dyDescent="0.25">
      <c r="A1" t="s">
        <v>22</v>
      </c>
      <c r="K1" t="s">
        <v>34</v>
      </c>
      <c r="N1" t="s">
        <v>35</v>
      </c>
      <c r="O1">
        <v>0.01</v>
      </c>
    </row>
    <row r="2" spans="1:20" ht="17" thickTop="1" x14ac:dyDescent="0.2">
      <c r="K2" s="2" t="s">
        <v>36</v>
      </c>
      <c r="L2" s="2" t="s">
        <v>37</v>
      </c>
      <c r="M2" s="2" t="s">
        <v>38</v>
      </c>
      <c r="N2" s="2" t="s">
        <v>39</v>
      </c>
      <c r="O2" s="2" t="s">
        <v>14</v>
      </c>
      <c r="P2" s="8" t="s">
        <v>40</v>
      </c>
    </row>
    <row r="3" spans="1:20" ht="17" thickBot="1" x14ac:dyDescent="0.25">
      <c r="A3" t="s">
        <v>23</v>
      </c>
      <c r="F3" t="s">
        <v>24</v>
      </c>
      <c r="G3">
        <v>0.01</v>
      </c>
      <c r="K3" t="str">
        <f>Data!A1</f>
        <v xml:space="preserve">Promotion 1 </v>
      </c>
      <c r="L3">
        <f>AVERAGE(Data!A2:A48)</f>
        <v>232.39604651162793</v>
      </c>
      <c r="M3">
        <f>COUNT(Data!A2:A48)</f>
        <v>43</v>
      </c>
      <c r="N3">
        <f>DEVSQ(Data!A2:A48)</f>
        <v>172639.4386279071</v>
      </c>
    </row>
    <row r="4" spans="1:20" ht="17" thickTop="1" x14ac:dyDescent="0.2">
      <c r="A4" s="2" t="s">
        <v>25</v>
      </c>
      <c r="B4" s="2" t="s">
        <v>7</v>
      </c>
      <c r="C4" s="2" t="s">
        <v>8</v>
      </c>
      <c r="D4" s="2" t="s">
        <v>21</v>
      </c>
      <c r="E4" s="2" t="s">
        <v>10</v>
      </c>
      <c r="F4" s="2" t="s">
        <v>13</v>
      </c>
      <c r="G4" s="2" t="s">
        <v>26</v>
      </c>
      <c r="H4" s="2" t="s">
        <v>27</v>
      </c>
      <c r="I4" s="2" t="s">
        <v>28</v>
      </c>
      <c r="K4" t="str">
        <f>Data!B1</f>
        <v>Promotion 2</v>
      </c>
      <c r="L4">
        <f>AVERAGE(Data!B2:B48)</f>
        <v>189.31765957446808</v>
      </c>
      <c r="M4">
        <f>COUNT(Data!B2:B48)</f>
        <v>47</v>
      </c>
      <c r="N4">
        <f>DEVSQ(Data!B2:B48)</f>
        <v>154682.05224255318</v>
      </c>
    </row>
    <row r="5" spans="1:20" x14ac:dyDescent="0.2">
      <c r="A5" t="str">
        <f>Data!A1</f>
        <v xml:space="preserve">Promotion 1 </v>
      </c>
      <c r="B5">
        <f>COUNT(Data!A2:A48)</f>
        <v>43</v>
      </c>
      <c r="C5">
        <f>SUM(Data!A2:A48)</f>
        <v>9993.0300000000007</v>
      </c>
      <c r="D5">
        <f>AVERAGE(Data!A2:A48)</f>
        <v>232.39604651162793</v>
      </c>
      <c r="E5">
        <f>_xlfn.VAR.S(Data!A2:A48)</f>
        <v>4110.462824473967</v>
      </c>
      <c r="F5">
        <f>DEVSQ(Data!A2:A48)</f>
        <v>172639.4386279071</v>
      </c>
      <c r="G5">
        <f>SQRT(D12/B5)</f>
        <v>9.5443460373356714</v>
      </c>
      <c r="H5">
        <f>D5-G5*_xlfn.T.INV.2T(G3,C12)</f>
        <v>207.45650744200086</v>
      </c>
      <c r="I5">
        <f>D5+G5*_xlfn.T.INV.2T(G3,C12)</f>
        <v>257.33558558125497</v>
      </c>
      <c r="K5" t="str">
        <f>Data!C1</f>
        <v>Promotion 3</v>
      </c>
      <c r="L5">
        <f>AVERAGE(Data!C2:C48)</f>
        <v>221.45787234042547</v>
      </c>
      <c r="M5">
        <f>COUNT(Data!C2:C48)</f>
        <v>47</v>
      </c>
      <c r="N5">
        <f>DEVSQ(Data!C2:C48)</f>
        <v>197565.25598723412</v>
      </c>
    </row>
    <row r="6" spans="1:20" x14ac:dyDescent="0.2">
      <c r="A6" t="str">
        <f>Data!B1</f>
        <v>Promotion 2</v>
      </c>
      <c r="B6">
        <f>COUNT(Data!B2:B48)</f>
        <v>47</v>
      </c>
      <c r="C6">
        <f>SUM(Data!B2:B48)</f>
        <v>8897.93</v>
      </c>
      <c r="D6">
        <f>AVERAGE(Data!B2:B48)</f>
        <v>189.31765957446808</v>
      </c>
      <c r="E6">
        <f>_xlfn.VAR.S(Data!B2:B48)</f>
        <v>3362.6533096207145</v>
      </c>
      <c r="F6">
        <f>DEVSQ(Data!B2:B48)</f>
        <v>154682.05224255318</v>
      </c>
      <c r="G6">
        <f>SQRT(D12/B6)</f>
        <v>9.1291738050561744</v>
      </c>
      <c r="H6">
        <f>D6-G6*_xlfn.T.INV.2T(G3,C12)</f>
        <v>165.46297263269295</v>
      </c>
      <c r="I6">
        <f>D6+G6*_xlfn.T.INV.2T(G3,C12)</f>
        <v>213.17234651624321</v>
      </c>
      <c r="K6" s="3"/>
      <c r="L6" s="3"/>
      <c r="M6" s="3">
        <f>SUM(M3:M5)</f>
        <v>137</v>
      </c>
      <c r="N6" s="3">
        <f>SUM(N3:N5)</f>
        <v>524886.74685769435</v>
      </c>
      <c r="O6" s="3">
        <f>M6-COUNT(M3:M5)</f>
        <v>134</v>
      </c>
      <c r="P6" s="7">
        <f>[1]!QCRIT(COUNT(M3:M5),O6,O1,2)</f>
        <v>4.1916417910447761</v>
      </c>
    </row>
    <row r="7" spans="1:20" ht="17" thickBot="1" x14ac:dyDescent="0.25">
      <c r="A7" t="str">
        <f>Data!C1</f>
        <v>Promotion 3</v>
      </c>
      <c r="B7">
        <f>COUNT(Data!C2:C48)</f>
        <v>47</v>
      </c>
      <c r="C7">
        <f>SUM(Data!C2:C48)</f>
        <v>10408.519999999997</v>
      </c>
      <c r="D7">
        <f>AVERAGE(Data!C2:C48)</f>
        <v>221.45787234042547</v>
      </c>
      <c r="E7">
        <f>_xlfn.VAR.S(Data!C2:C48)</f>
        <v>4294.8968692877352</v>
      </c>
      <c r="F7">
        <f>DEVSQ(Data!C2:C48)</f>
        <v>197565.25598723412</v>
      </c>
      <c r="G7">
        <f>SQRT(D12/B7)</f>
        <v>9.1291738050561744</v>
      </c>
      <c r="H7">
        <f>D7-G7*_xlfn.T.INV.2T(G3,C12)</f>
        <v>197.60318539865034</v>
      </c>
      <c r="I7">
        <f>D7+G7*_xlfn.T.INV.2T(G3,C12)</f>
        <v>245.3125592822006</v>
      </c>
      <c r="K7" t="s">
        <v>41</v>
      </c>
    </row>
    <row r="8" spans="1:20" ht="17" thickTop="1" x14ac:dyDescent="0.2">
      <c r="A8" s="3"/>
      <c r="B8" s="3"/>
      <c r="C8" s="3"/>
      <c r="D8" s="3"/>
      <c r="E8" s="3"/>
      <c r="F8" s="3"/>
      <c r="G8" s="3"/>
      <c r="H8" s="3"/>
      <c r="I8" s="3"/>
      <c r="K8" s="2" t="s">
        <v>42</v>
      </c>
      <c r="L8" s="2" t="s">
        <v>43</v>
      </c>
      <c r="M8" s="2" t="s">
        <v>37</v>
      </c>
      <c r="N8" s="2" t="s">
        <v>44</v>
      </c>
      <c r="O8" s="2" t="s">
        <v>45</v>
      </c>
      <c r="P8" s="2" t="s">
        <v>46</v>
      </c>
      <c r="Q8" s="2" t="s">
        <v>47</v>
      </c>
      <c r="R8" s="2" t="s">
        <v>48</v>
      </c>
      <c r="S8" s="2" t="s">
        <v>49</v>
      </c>
      <c r="T8" s="2" t="s">
        <v>50</v>
      </c>
    </row>
    <row r="9" spans="1:20" ht="17" thickBot="1" x14ac:dyDescent="0.25">
      <c r="A9" t="s">
        <v>11</v>
      </c>
      <c r="K9" s="3" t="str">
        <f>K3</f>
        <v xml:space="preserve">Promotion 1 </v>
      </c>
      <c r="L9" s="3" t="str">
        <f>K4</f>
        <v>Promotion 2</v>
      </c>
      <c r="M9" s="3">
        <f>ABS(L3-L4)</f>
        <v>43.078386937159848</v>
      </c>
      <c r="N9" s="3">
        <f>SQRT(N6/O6/HARMEAN(M3,M4))</f>
        <v>9.3390672886356523</v>
      </c>
      <c r="O9" s="9">
        <f>M9/N9</f>
        <v>4.6127076297630127</v>
      </c>
      <c r="P9" s="3">
        <f>M9-N9*P$6</f>
        <v>3.9323622007354189</v>
      </c>
      <c r="Q9" s="3">
        <f>M9+N9*P$6</f>
        <v>82.224411673584285</v>
      </c>
      <c r="R9" s="3">
        <f>[1]!QDIST(O9,COUNT($M$3:$M$5),O$6)</f>
        <v>3.989991379721447E-3</v>
      </c>
      <c r="S9" s="3">
        <f>N9*P$6</f>
        <v>39.14602473642443</v>
      </c>
      <c r="T9" s="3">
        <f>M9*SQRT(O$6/N$6)</f>
        <v>0.68830199517634971</v>
      </c>
    </row>
    <row r="10" spans="1:20" ht="17" thickTop="1" x14ac:dyDescent="0.2">
      <c r="A10" s="2" t="s">
        <v>29</v>
      </c>
      <c r="B10" s="2" t="s">
        <v>13</v>
      </c>
      <c r="C10" s="2" t="s">
        <v>14</v>
      </c>
      <c r="D10" s="2" t="s">
        <v>15</v>
      </c>
      <c r="E10" s="2" t="s">
        <v>16</v>
      </c>
      <c r="F10" s="2" t="s">
        <v>30</v>
      </c>
      <c r="G10" s="2" t="s">
        <v>31</v>
      </c>
      <c r="H10" s="2" t="s">
        <v>32</v>
      </c>
      <c r="I10" s="2" t="s">
        <v>33</v>
      </c>
      <c r="K10" t="str">
        <f>K3</f>
        <v xml:space="preserve">Promotion 1 </v>
      </c>
      <c r="L10" t="str">
        <f>K5</f>
        <v>Promotion 3</v>
      </c>
      <c r="M10">
        <f>ABS(L3-L5)</f>
        <v>10.938174171202462</v>
      </c>
      <c r="N10">
        <f>SQRT(N6/O6/HARMEAN(M3,M5))</f>
        <v>9.3390672886356523</v>
      </c>
      <c r="O10" s="10">
        <f t="shared" ref="O10:O11" si="0">M10/N10</f>
        <v>1.1712276861429942</v>
      </c>
      <c r="P10">
        <f t="shared" ref="P10:P11" si="1">M10-N10*P$6</f>
        <v>-28.207850565221968</v>
      </c>
      <c r="Q10">
        <f t="shared" ref="Q10:Q11" si="2">M10+N10*P$6</f>
        <v>50.084198907626892</v>
      </c>
      <c r="R10">
        <f>[1]!QDIST(O10,COUNT($M$3:$M$5),O$6)</f>
        <v>0.68623099919747155</v>
      </c>
      <c r="S10">
        <f t="shared" ref="S10:S11" si="3">N10*P$6</f>
        <v>39.14602473642443</v>
      </c>
      <c r="T10">
        <f t="shared" ref="T10:T11" si="4">M10*SQRT(O$6/N$6)</f>
        <v>0.17476901158364128</v>
      </c>
    </row>
    <row r="11" spans="1:20" x14ac:dyDescent="0.2">
      <c r="A11" t="s">
        <v>19</v>
      </c>
      <c r="B11">
        <f>B13-B12</f>
        <v>45796.697162743891</v>
      </c>
      <c r="C11">
        <f>COUNTA(A5:A7)-1</f>
        <v>2</v>
      </c>
      <c r="D11">
        <f>B11/C11</f>
        <v>22898.348581371945</v>
      </c>
      <c r="E11">
        <f>D11/D12</f>
        <v>5.8457919318274003</v>
      </c>
      <c r="F11">
        <f>_xlfn.F.DIST.RT(E11,C11,C12)</f>
        <v>3.6805468987113343E-3</v>
      </c>
      <c r="G11">
        <f>B11/B13</f>
        <v>8.0248862381758088E-2</v>
      </c>
      <c r="H11">
        <f>SQRT(DEVSQ(D5:D7)/(D12*C11))</f>
        <v>0.3577755276732642</v>
      </c>
      <c r="I11">
        <f>(B13-C13*D12)/(B13+D12)</f>
        <v>6.606775663873693E-2</v>
      </c>
      <c r="K11" s="4" t="str">
        <f>K4</f>
        <v>Promotion 2</v>
      </c>
      <c r="L11" s="4" t="str">
        <f>K5</f>
        <v>Promotion 3</v>
      </c>
      <c r="M11" s="4">
        <f>ABS(L4-L5)</f>
        <v>32.140212765957386</v>
      </c>
      <c r="N11" s="4">
        <f>SQRT(N6/O6/HARMEAN(M4,M5))</f>
        <v>9.1291738050561744</v>
      </c>
      <c r="O11" s="11">
        <f t="shared" si="0"/>
        <v>3.5206047614250258</v>
      </c>
      <c r="P11" s="4">
        <f t="shared" si="1"/>
        <v>-6.1260136730273302</v>
      </c>
      <c r="Q11" s="4">
        <f t="shared" si="2"/>
        <v>70.406439204942103</v>
      </c>
      <c r="R11" s="4">
        <f>[1]!QDIST(O11,COUNT($M$3:$M$5),O$6)</f>
        <v>3.7084802098486747E-2</v>
      </c>
      <c r="S11" s="4">
        <f t="shared" si="3"/>
        <v>38.266226438984717</v>
      </c>
      <c r="T11" s="4">
        <f t="shared" si="4"/>
        <v>0.51353298359270849</v>
      </c>
    </row>
    <row r="12" spans="1:20" x14ac:dyDescent="0.2">
      <c r="A12" t="s">
        <v>20</v>
      </c>
      <c r="B12">
        <f>SUM(F5:F7)</f>
        <v>524886.74685769435</v>
      </c>
      <c r="C12">
        <f>C13-C11</f>
        <v>134</v>
      </c>
      <c r="D12">
        <f>B12/C12</f>
        <v>3917.0652750574204</v>
      </c>
    </row>
    <row r="13" spans="1:20" x14ac:dyDescent="0.2">
      <c r="A13" s="4" t="s">
        <v>0</v>
      </c>
      <c r="B13" s="4">
        <f>DEVSQ(Data!A2:C48)</f>
        <v>570683.44402043824</v>
      </c>
      <c r="C13" s="4">
        <f>COUNT(Data!A2:C48)-1</f>
        <v>136</v>
      </c>
      <c r="D13" s="4">
        <f>B13/C13</f>
        <v>4196.2017942679286</v>
      </c>
      <c r="E13" s="4"/>
      <c r="F13" s="4"/>
      <c r="G13" s="4"/>
      <c r="H13" s="4"/>
      <c r="I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Promotion 1 vs 2</vt:lpstr>
      <vt:lpstr>Promotion 1 vs. 3</vt:lpstr>
      <vt:lpstr>Promotion 2 vs. 3</vt:lpstr>
      <vt:lpstr>One-way ANOVA</vt:lpstr>
      <vt:lpstr>One-way ANOVA + TukeyKramer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Aziz</dc:creator>
  <cp:lastModifiedBy>Murtaza Aziz</cp:lastModifiedBy>
  <dcterms:created xsi:type="dcterms:W3CDTF">2025-06-06T21:20:00Z</dcterms:created>
  <dcterms:modified xsi:type="dcterms:W3CDTF">2025-06-13T15:06:50Z</dcterms:modified>
</cp:coreProperties>
</file>