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ddorn/Dropbox (Team David Dorn)/Current Projects/China-BRFSS/9-AERi-FinalVersion-April-2018/Public Release Data/tab-fig/"/>
    </mc:Choice>
  </mc:AlternateContent>
  <bookViews>
    <workbookView xWindow="980" yWindow="460" windowWidth="37420" windowHeight="23540" tabRatio="620" activeTab="3"/>
  </bookViews>
  <sheets>
    <sheet name="TABLES-&gt;" sheetId="24" r:id="rId1"/>
    <sheet name="Tab1-Emp-Earnings-Idleness" sheetId="118" r:id="rId2"/>
    <sheet name="Tab2-Absence-Mortality" sheetId="98" r:id="rId3"/>
    <sheet name="Tab3-Marriage-Kids-Household" sheetId="123" r:id="rId4"/>
    <sheet name="FIGURES-&gt;" sheetId="112" r:id="rId5"/>
    <sheet name="Fig1-Earnings" sheetId="117" r:id="rId6"/>
    <sheet name="APPENDICES-&gt;" sheetId="111" r:id="rId7"/>
    <sheet name="AppTab1-Import Shock" sheetId="119" r:id="rId8"/>
    <sheet name="AppTab2-MfgEmp-Controls" sheetId="120" r:id="rId9"/>
    <sheet name="AppTab3-Emp-Earn-Idle-by Gender" sheetId="125" r:id="rId10"/>
    <sheet name="AppTab4-Mortality-by Gender" sheetId="124" r:id="rId11"/>
    <sheet name="AppTab5-NonHispanicWhites" sheetId="126" r:id="rId12"/>
    <sheet name="OTHER MATERIALS-&gt;" sheetId="128" r:id="rId13"/>
    <sheet name="Quantification" sheetId="127" r:id="rId14"/>
  </sheets>
  <definedNames>
    <definedName name="_xlnm.Print_Area" localSheetId="10">'AppTab4-Mortality-by Gender'!$A$1:$O$37</definedName>
    <definedName name="_xlnm.Print_Area" localSheetId="5">'Fig1-Earnings'!$A$3:$G$63</definedName>
    <definedName name="_xlnm.Print_Area" localSheetId="2">'Tab2-Absence-Mortality'!$A$7:$T$32</definedName>
    <definedName name="_xlnm.Print_Area" localSheetId="3">'Tab3-Marriage-Kids-Household'!$A$8:$P$60</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E20" i="124" l="1"/>
  <c r="E17" i="124"/>
  <c r="R20" i="98"/>
  <c r="P20" i="98"/>
  <c r="N20" i="98"/>
  <c r="L20" i="98"/>
  <c r="J20" i="98"/>
  <c r="H20" i="98"/>
  <c r="R17" i="98"/>
  <c r="P17" i="98"/>
  <c r="N17" i="98"/>
  <c r="L17" i="98"/>
  <c r="J17" i="98"/>
  <c r="H17" i="98"/>
  <c r="R13" i="98"/>
  <c r="P13" i="98"/>
  <c r="N13" i="98"/>
  <c r="L13" i="98"/>
  <c r="J13" i="98"/>
  <c r="H13" i="98"/>
  <c r="D21" i="98"/>
  <c r="B21" i="98"/>
  <c r="D20" i="98"/>
  <c r="E20" i="98"/>
  <c r="B20" i="98"/>
  <c r="C20" i="98"/>
  <c r="D18" i="98"/>
  <c r="B18" i="98"/>
  <c r="D17" i="98"/>
  <c r="E17" i="98"/>
  <c r="B17" i="98"/>
  <c r="C17" i="98"/>
  <c r="D14" i="98"/>
  <c r="B14" i="98"/>
  <c r="T13" i="98"/>
  <c r="D13" i="98"/>
  <c r="E13" i="98"/>
  <c r="B13" i="98"/>
  <c r="C13" i="98"/>
  <c r="D28" i="127"/>
  <c r="B10" i="127"/>
  <c r="B16" i="127"/>
  <c r="B22" i="127"/>
  <c r="C10" i="127"/>
  <c r="C16" i="127"/>
  <c r="C22" i="127"/>
  <c r="D22" i="127"/>
  <c r="B15" i="127"/>
  <c r="B21" i="127"/>
  <c r="C15" i="127"/>
  <c r="C21" i="127"/>
  <c r="D21" i="127"/>
  <c r="D27" i="127"/>
  <c r="B14" i="127"/>
  <c r="B20" i="127"/>
  <c r="C14" i="127"/>
  <c r="C20" i="127"/>
  <c r="D20" i="127"/>
  <c r="D26" i="127"/>
  <c r="N43" i="126"/>
  <c r="L43" i="126"/>
  <c r="I43" i="126"/>
  <c r="G43" i="126"/>
  <c r="O39" i="126"/>
  <c r="M39" i="126"/>
  <c r="J39" i="126"/>
  <c r="H39" i="126"/>
  <c r="E39" i="126"/>
  <c r="C39" i="126"/>
  <c r="O36" i="126"/>
  <c r="M36" i="126"/>
  <c r="J36" i="126"/>
  <c r="H36" i="126"/>
  <c r="E36" i="126"/>
  <c r="C36" i="126"/>
  <c r="O32" i="126"/>
  <c r="M32" i="126"/>
  <c r="J32" i="126"/>
  <c r="H32" i="126"/>
  <c r="E32" i="126"/>
  <c r="C32" i="126"/>
  <c r="L27" i="126"/>
  <c r="O23" i="126"/>
  <c r="M23" i="126"/>
  <c r="J23" i="126"/>
  <c r="H23" i="126"/>
  <c r="E23" i="126"/>
  <c r="C23" i="126"/>
  <c r="O20" i="126"/>
  <c r="M20" i="126"/>
  <c r="J20" i="126"/>
  <c r="H20" i="126"/>
  <c r="E20" i="126"/>
  <c r="C20" i="126"/>
  <c r="O16" i="126"/>
  <c r="M16" i="126"/>
  <c r="J16" i="126"/>
  <c r="H16" i="126"/>
  <c r="E16" i="126"/>
  <c r="C16" i="126"/>
  <c r="B68" i="118"/>
  <c r="B69" i="118"/>
  <c r="B70" i="118"/>
  <c r="B73" i="118"/>
  <c r="B74" i="118"/>
  <c r="M74" i="118"/>
  <c r="B75" i="118"/>
  <c r="S21" i="125"/>
  <c r="S18" i="125"/>
  <c r="S14" i="125"/>
  <c r="S37" i="125"/>
  <c r="S34" i="125"/>
  <c r="S30" i="125"/>
  <c r="Q37" i="125"/>
  <c r="Q34" i="125"/>
  <c r="Q30" i="125"/>
  <c r="Q21" i="125"/>
  <c r="Q18" i="125"/>
  <c r="Q14" i="125"/>
  <c r="U37" i="125"/>
  <c r="N37" i="125"/>
  <c r="L37" i="125"/>
  <c r="J37" i="125"/>
  <c r="G37" i="125"/>
  <c r="E37" i="125"/>
  <c r="C37" i="125"/>
  <c r="U34" i="125"/>
  <c r="N34" i="125"/>
  <c r="L34" i="125"/>
  <c r="J34" i="125"/>
  <c r="G34" i="125"/>
  <c r="E34" i="125"/>
  <c r="C34" i="125"/>
  <c r="U30" i="125"/>
  <c r="N30" i="125"/>
  <c r="L30" i="125"/>
  <c r="J30" i="125"/>
  <c r="G30" i="125"/>
  <c r="E30" i="125"/>
  <c r="C30" i="125"/>
  <c r="U21" i="125"/>
  <c r="N21" i="125"/>
  <c r="L21" i="125"/>
  <c r="J21" i="125"/>
  <c r="G21" i="125"/>
  <c r="E21" i="125"/>
  <c r="C21" i="125"/>
  <c r="U18" i="125"/>
  <c r="N18" i="125"/>
  <c r="L18" i="125"/>
  <c r="J18" i="125"/>
  <c r="G18" i="125"/>
  <c r="E18" i="125"/>
  <c r="C18" i="125"/>
  <c r="U14" i="125"/>
  <c r="N14" i="125"/>
  <c r="L14" i="125"/>
  <c r="J14" i="125"/>
  <c r="G14" i="125"/>
  <c r="E14" i="125"/>
  <c r="C14" i="125"/>
  <c r="O73" i="123"/>
  <c r="R48" i="118"/>
  <c r="S44" i="118"/>
  <c r="S41" i="118"/>
  <c r="S37" i="118"/>
  <c r="M75" i="118"/>
  <c r="M73" i="118"/>
  <c r="M70" i="118"/>
  <c r="M69" i="118"/>
  <c r="M68" i="118"/>
  <c r="N22" i="123"/>
  <c r="N19" i="123"/>
  <c r="O33" i="124"/>
  <c r="M33" i="124"/>
  <c r="K33" i="124"/>
  <c r="I33" i="124"/>
  <c r="G33" i="124"/>
  <c r="E33" i="124"/>
  <c r="C33" i="124"/>
  <c r="O30" i="124"/>
  <c r="M30" i="124"/>
  <c r="K30" i="124"/>
  <c r="I30" i="124"/>
  <c r="G30" i="124"/>
  <c r="E30" i="124"/>
  <c r="C30" i="124"/>
  <c r="O26" i="124"/>
  <c r="M26" i="124"/>
  <c r="K26" i="124"/>
  <c r="I26" i="124"/>
  <c r="G26" i="124"/>
  <c r="E26" i="124"/>
  <c r="C26" i="124"/>
  <c r="O20" i="124"/>
  <c r="M20" i="124"/>
  <c r="K20" i="124"/>
  <c r="I20" i="124"/>
  <c r="G20" i="124"/>
  <c r="C20" i="124"/>
  <c r="O17" i="124"/>
  <c r="M17" i="124"/>
  <c r="K17" i="124"/>
  <c r="I17" i="124"/>
  <c r="G17" i="124"/>
  <c r="C17" i="124"/>
  <c r="O13" i="124"/>
  <c r="M13" i="124"/>
  <c r="K13" i="124"/>
  <c r="I13" i="124"/>
  <c r="G13" i="124"/>
  <c r="E13" i="124"/>
  <c r="C13" i="124"/>
  <c r="O26" i="123"/>
  <c r="P22" i="123"/>
  <c r="P19" i="123"/>
  <c r="P15" i="123"/>
  <c r="M47" i="123"/>
  <c r="M73" i="123"/>
  <c r="K47" i="123"/>
  <c r="K73" i="123"/>
  <c r="I47" i="123"/>
  <c r="I73" i="123"/>
  <c r="M26" i="123"/>
  <c r="K26" i="123"/>
  <c r="N43" i="123"/>
  <c r="L43" i="123"/>
  <c r="J43" i="123"/>
  <c r="L22" i="123"/>
  <c r="N40" i="123"/>
  <c r="L40" i="123"/>
  <c r="J40" i="123"/>
  <c r="L19" i="123"/>
  <c r="N35" i="123"/>
  <c r="L35" i="123"/>
  <c r="J35" i="123"/>
  <c r="N15" i="123"/>
  <c r="L15" i="123"/>
  <c r="F47" i="123"/>
  <c r="D47" i="123"/>
  <c r="B47" i="123"/>
  <c r="F26" i="123"/>
  <c r="D26" i="123"/>
  <c r="B26" i="123"/>
  <c r="G43" i="123"/>
  <c r="E43" i="123"/>
  <c r="C43" i="123"/>
  <c r="G22" i="123"/>
  <c r="E22" i="123"/>
  <c r="C22" i="123"/>
  <c r="J22" i="123"/>
  <c r="G40" i="123"/>
  <c r="E40" i="123"/>
  <c r="C40" i="123"/>
  <c r="G19" i="123"/>
  <c r="E19" i="123"/>
  <c r="C19" i="123"/>
  <c r="J19" i="123"/>
  <c r="G35" i="123"/>
  <c r="E35" i="123"/>
  <c r="C35" i="123"/>
  <c r="G15" i="123"/>
  <c r="E15" i="123"/>
  <c r="C15" i="123"/>
  <c r="J15" i="123"/>
  <c r="C12" i="120"/>
  <c r="E12" i="120"/>
  <c r="G12" i="120"/>
  <c r="I12" i="120"/>
  <c r="E15" i="120"/>
  <c r="I15" i="120"/>
  <c r="C20" i="120"/>
  <c r="E20" i="120"/>
  <c r="G20" i="120"/>
  <c r="I20" i="120"/>
  <c r="C28" i="120"/>
  <c r="E28" i="120"/>
  <c r="G28" i="120"/>
  <c r="I28" i="120"/>
  <c r="C35" i="120"/>
  <c r="E35" i="120"/>
  <c r="G35" i="120"/>
  <c r="I35" i="120"/>
  <c r="B16" i="119"/>
  <c r="D16" i="119"/>
  <c r="F16" i="119"/>
  <c r="B25" i="119"/>
  <c r="D25" i="119"/>
  <c r="F25" i="119"/>
  <c r="B34" i="119"/>
  <c r="D34" i="119"/>
  <c r="F34" i="119"/>
  <c r="M48" i="118"/>
  <c r="K48" i="118"/>
  <c r="N44" i="118"/>
  <c r="L44" i="118"/>
  <c r="J44" i="118"/>
  <c r="G44" i="118"/>
  <c r="E44" i="118"/>
  <c r="C44" i="118"/>
  <c r="N41" i="118"/>
  <c r="L41" i="118"/>
  <c r="J41" i="118"/>
  <c r="G41" i="118"/>
  <c r="E41" i="118"/>
  <c r="C41" i="118"/>
  <c r="N37" i="118"/>
  <c r="L37" i="118"/>
  <c r="J37" i="118"/>
  <c r="G37" i="118"/>
  <c r="E37" i="118"/>
  <c r="C37" i="118"/>
  <c r="K29" i="118"/>
  <c r="N25" i="118"/>
  <c r="L25" i="118"/>
  <c r="J25" i="118"/>
  <c r="G25" i="118"/>
  <c r="E25" i="118"/>
  <c r="C25" i="118"/>
  <c r="N22" i="118"/>
  <c r="L22" i="118"/>
  <c r="J22" i="118"/>
  <c r="G22" i="118"/>
  <c r="E22" i="118"/>
  <c r="C22" i="118"/>
  <c r="N18" i="118"/>
  <c r="L18" i="118"/>
  <c r="J18" i="118"/>
  <c r="G18" i="118"/>
  <c r="E18" i="118"/>
  <c r="C18" i="118"/>
</calcChain>
</file>

<file path=xl/sharedStrings.xml><?xml version="1.0" encoding="utf-8"?>
<sst xmlns="http://schemas.openxmlformats.org/spreadsheetml/2006/main" count="399" uniqueCount="195">
  <si>
    <t>(1)</t>
  </si>
  <si>
    <t>(2)</t>
  </si>
  <si>
    <t>(3)</t>
  </si>
  <si>
    <t>(4)</t>
  </si>
  <si>
    <t>(5)</t>
  </si>
  <si>
    <t xml:space="preserve">  log type:  text</t>
  </si>
  <si>
    <t>Married</t>
  </si>
  <si>
    <t>(6)</t>
  </si>
  <si>
    <t>(7)</t>
  </si>
  <si>
    <t>(8)</t>
  </si>
  <si>
    <t>(9)</t>
  </si>
  <si>
    <t>Males</t>
  </si>
  <si>
    <t>Females</t>
  </si>
  <si>
    <t>1990-2000</t>
  </si>
  <si>
    <t>(10)</t>
  </si>
  <si>
    <t>(11)</t>
  </si>
  <si>
    <t>(12)</t>
  </si>
  <si>
    <t>Never Married</t>
  </si>
  <si>
    <t>I. Overall Trade Shock</t>
  </si>
  <si>
    <t>II. Male Industry vs Female Industry Shock</t>
  </si>
  <si>
    <t>NOTES</t>
  </si>
  <si>
    <t>P25</t>
  </si>
  <si>
    <t>Median</t>
  </si>
  <si>
    <t>P75</t>
  </si>
  <si>
    <t>Total</t>
  </si>
  <si>
    <t>Suicide</t>
  </si>
  <si>
    <t>Yes</t>
  </si>
  <si>
    <t>n/a</t>
  </si>
  <si>
    <r>
      <t>Manufacturing Emp Share</t>
    </r>
    <r>
      <rPr>
        <vertAlign val="subscript"/>
        <sz val="12"/>
        <rFont val="Garamond"/>
        <family val="1"/>
      </rPr>
      <t>-1</t>
    </r>
  </si>
  <si>
    <t>Census Division Dummies</t>
  </si>
  <si>
    <t>Mean Outcome Variable</t>
  </si>
  <si>
    <r>
      <t>Occupational Composition</t>
    </r>
    <r>
      <rPr>
        <vertAlign val="subscript"/>
        <sz val="12"/>
        <rFont val="Garamond"/>
        <family val="1"/>
      </rPr>
      <t>-1</t>
    </r>
  </si>
  <si>
    <r>
      <t>Population Composition</t>
    </r>
    <r>
      <rPr>
        <vertAlign val="subscript"/>
        <sz val="12"/>
        <rFont val="Garamond"/>
        <family val="1"/>
      </rPr>
      <t>-1</t>
    </r>
  </si>
  <si>
    <t>Level in 1990</t>
  </si>
  <si>
    <t>NILF</t>
  </si>
  <si>
    <t>All Other</t>
  </si>
  <si>
    <t>II. Male Industry Shock</t>
  </si>
  <si>
    <t>I. Overall Shock</t>
  </si>
  <si>
    <t>III. Female Industry Shock</t>
  </si>
  <si>
    <t>Mean</t>
  </si>
  <si>
    <t>P50</t>
  </si>
  <si>
    <t>Correlation between Gender-Specific Shocks by Period</t>
  </si>
  <si>
    <t>Notes: N=1444 (722 commuting zones x 2 time periods) in column 1, N=722 in columns 2 and 3. Observations are weighted by start of period commuting zone share of national population.</t>
  </si>
  <si>
    <t>2SLS First Stage Estimate</t>
  </si>
  <si>
    <t>Unemp</t>
  </si>
  <si>
    <t>Mfg</t>
  </si>
  <si>
    <t>Non-Mfg</t>
  </si>
  <si>
    <t>P75-P25</t>
  </si>
  <si>
    <t>Widowed Divorced Separated</t>
  </si>
  <si>
    <t>Mean Outcome Var</t>
  </si>
  <si>
    <t>Overall Trade Shock</t>
  </si>
  <si>
    <t>Male Industry vs Female Industry Shock</t>
  </si>
  <si>
    <t>Level 1990</t>
  </si>
  <si>
    <t>Level 2000</t>
  </si>
  <si>
    <t>1990s</t>
  </si>
  <si>
    <t>2000s</t>
  </si>
  <si>
    <t>1990-2014</t>
  </si>
  <si>
    <t>2000-2014</t>
  </si>
  <si>
    <t>1970-1980</t>
  </si>
  <si>
    <t>1980-1990</t>
  </si>
  <si>
    <t>1970s</t>
  </si>
  <si>
    <t>1980s</t>
  </si>
  <si>
    <t>Level 2014</t>
  </si>
  <si>
    <t>Living w/ Spouse</t>
  </si>
  <si>
    <t>Living w/ Partner</t>
  </si>
  <si>
    <t xml:space="preserve">       log:  /Users/ddorn/Dropbox/Current Projects/China-BRFSS/do ipums/../log/czone_analysis_ipums_v15.log</t>
  </si>
  <si>
    <t xml:space="preserve"> closed on:   13 Jul 2017, 19:01:18</t>
  </si>
  <si>
    <t>All Emp</t>
  </si>
  <si>
    <t>I. OLS and 2SLS, 1990-2014</t>
  </si>
  <si>
    <t xml:space="preserve">II. 2SLS Stacked, 1990-2014 </t>
  </si>
  <si>
    <t>III. Reduced Form OLS, 1970-2014</t>
  </si>
  <si>
    <t>Pre-Periods</t>
  </si>
  <si>
    <t>Exposure Periods</t>
  </si>
  <si>
    <t>Emp</t>
  </si>
  <si>
    <t>OLS</t>
  </si>
  <si>
    <t>2SLS</t>
  </si>
  <si>
    <t>In School</t>
  </si>
  <si>
    <t>18-39</t>
  </si>
  <si>
    <t>18-25</t>
  </si>
  <si>
    <t>No School</t>
  </si>
  <si>
    <t>Other HH Structure</t>
  </si>
  <si>
    <t>D&amp;A Poison</t>
  </si>
  <si>
    <t>Married Couple</t>
  </si>
  <si>
    <t>II. Male vs Female Industry Shock</t>
  </si>
  <si>
    <t>A. Percentage of Male Residents</t>
  </si>
  <si>
    <t>D. M-F Diff in Idleness, Age 18-25</t>
  </si>
  <si>
    <t>No Emp</t>
  </si>
  <si>
    <t>B. Male-Female Death Rate Differential Ages 20-39</t>
  </si>
  <si>
    <t>Appendix Table 1. Mean and Percentiles of Decadal Growth in Import Penetration, Overall and Gender-Specific Measures.</t>
  </si>
  <si>
    <t>Appendix Table 2. Impact of Manufacturing Trade Shock on Employment, 1970-2014: OLS and 2SLS Estimates. Dependent Variable: Change in Percentage of Population Age 18-39 Employed in Manufacturing</t>
  </si>
  <si>
    <t>Table 1. Impact of Manufacturing Trade Shock on Manufacturing Employment by Gender and Gender Differential in Employment Status, Earnings, and Idleness, 1990-2014: 2SLS Estimates. Dependent Variables: Changes in Percentage of Population Age 18-39 that is Employed in Manufacturing, Changes in Gender Differentials in Employment Status (in % pts); Change in Gender Differential in Annual Earnings (in $); Change in Gender Differential in Percentage of Young Adults Age 18-25 that is Employed, Not Employed but in School, or Neither Employed nor in School</t>
  </si>
  <si>
    <t>A.  Manufacturing Employment as a Share of Population, Age 18-39</t>
  </si>
  <si>
    <t>M+F</t>
  </si>
  <si>
    <t>Parent + Unmarried Partner</t>
  </si>
  <si>
    <t>Single Parent, No Partner</t>
  </si>
  <si>
    <t>Grand-parent or Other</t>
  </si>
  <si>
    <t>E. Children's Household Type</t>
  </si>
  <si>
    <t>Births per 1,000 Women Ages 20-39</t>
  </si>
  <si>
    <t>% Mothers
 Unmarried</t>
  </si>
  <si>
    <t>% of Women w/ Children</t>
  </si>
  <si>
    <t>D. Women's Household Type</t>
  </si>
  <si>
    <t>C. % of Children in  HH &lt; Poverty Line</t>
  </si>
  <si>
    <t>A. Women's Marital Status</t>
  </si>
  <si>
    <t>B. Fertility and Maternity</t>
  </si>
  <si>
    <t>Table 2. Impact of Manufacturing Trade Shock on Male Share of Adult Residents and Gender Differentials in Death Rates 1990-2015: 2SLS Estimates. Dependent Variables: Change in Percentage of Male Share of Residents; Cumulative Male-Female Difference in Death Rates per 100k Population by Cause of Death</t>
  </si>
  <si>
    <t>III. Summary Stats: Cumulative Mortality 1990-2015 (Decadal Averages)</t>
  </si>
  <si>
    <t>Male-Female Gap</t>
  </si>
  <si>
    <t>I. Male Mortality</t>
  </si>
  <si>
    <t>II. Female Mortality</t>
  </si>
  <si>
    <t>SOURCE DATA FOR OUTCOME VARIABLES</t>
  </si>
  <si>
    <t xml:space="preserve">Figure 1. Impact of Manufacturing Trade Shock on Earnings of Males and Females Age 18-39, 1990-2014. </t>
  </si>
  <si>
    <t>Notes: The top panel measures the impact of a unit trade shock on the unconditional distribution of annual earnings (in $2015) separately for males and females. Each dot indicates a coefficient estimate from a separate IV quantile regression with group-level treatment (Chetverikov, Larsen and Palmer 2016) that controls for the covariates indicated in Table 1, and shaded areas indicate a 95% confidence interval. The bottom panel reports the effect of a unit trade shock on the difference in the male-female annual earnings gap expressed as a percentage of male earnings in 1990 at the indicated percentile.</t>
  </si>
  <si>
    <t>Fig1A-OverallShock-9014-GenderEarnings-Dollars-0095-Noheading.gph</t>
  </si>
  <si>
    <t>Fig1B-OverallShock-9014-EarningsGap-Percentage-2095-Noheading.gph</t>
  </si>
  <si>
    <t>Mfg/Tot Emp</t>
  </si>
  <si>
    <t>No Emp, No Unemp, No School</t>
  </si>
  <si>
    <t>Alternative Outcome:</t>
  </si>
  <si>
    <t>Age 18-25 M-F Differential in</t>
  </si>
  <si>
    <t>B. Male-Female Differential 
by Employment Status Age, 18-39</t>
  </si>
  <si>
    <t>C. Male-Female Differential in Annual Earnings ($), Age 18-39</t>
  </si>
  <si>
    <t>Fraction of Children in Given HH Type and Poor, 1990</t>
  </si>
  <si>
    <t>Poverty Rate by HH Type 1990</t>
  </si>
  <si>
    <t>IPUMS Census 5% Samples for 1990 and 2000, and ACS 3% Sample for 2013-15</t>
  </si>
  <si>
    <t>Percentage of Individuals Age 18-39 who are Employed in Manufacturing or Non-Manufacturing, or Unemployed, or Not in the Labor Force.</t>
  </si>
  <si>
    <t>DESCRIPTIVE STATISTICS</t>
  </si>
  <si>
    <t>IPUMS Census 5% Samples for 1990 and 2000, and ACS 3% Sample for 2013-15 in Panel A.</t>
  </si>
  <si>
    <t>Vital Statistics Mortality data 1990-2015 in Panel B.</t>
  </si>
  <si>
    <t>IPUMS Census 5% Samples for 1990 and 2000, and ACS 3% Sample for 2013-15.</t>
  </si>
  <si>
    <t>Partner</t>
  </si>
  <si>
    <t>Single</t>
  </si>
  <si>
    <t>Other</t>
  </si>
  <si>
    <t>IPUMS Census 1% Sample for 1970, 5% Samples for 1980, 1990 and 2000, and ACS 3% Sample for 2013-15.</t>
  </si>
  <si>
    <t>Notes: N=1444 (722 CZ x 2 time periods). Panel C analyzes the change over time in the difference between a percentile of the unconditional male earnings distribution in a commuting zone and the corresponding percentile in the unconditional female earnings distribution. All models include a dummy for the 2000-2014 period, occupational composition controls (start-of-period indices of employment in routine occupations and of employment in offshorable occupations as defined in Autor and Dorn, 2013), start-of-period shares of commuting zone population that is Hispanic, black, Asian, other race, foreign born, and college educated, as well as the fraction of women who are employed. Models are weighted by the product of period length and commuting zone share of start-of-period U.S. mainland population. Robust standard errors in parentheses are clustered on state.  ~ p ≤ 0.10, * p ≤ 0.05, ** p ≤ 0.01.</t>
  </si>
  <si>
    <t>Notes: N=1444 (722 CZ x 2 time periods). Outcomes in panels A, B and D consider adult women ages 18-39 while those in panels C and E consider children ages 0-17. Fertility in column B4 is measured through 2016 while all other outcomes are measured through 2014. Dependent variables are: fraction of women with any biological, adopted, or stepchildren in the household (B5); fraction currently married among women with children in the household (B6); the fraction of children in households below the official Census poverty line (C7). Columns D1 and D2 refer to households where either (1) the woman is the spouse or partner of the household head or (2) she is the household head and has a spouse or partner who is living in the household. Column D3 comprises all other household structures. Dependent variables in columns E4-E7 are the fraction of children in each household type: household head is a married parent of the child (E4); household head is a parent with cohabiting partner (E5); household head is a single parent (E6); or household head is a grandparent, other relative, or non-related caregiver (E7). All regressions include the full set of control variables from Table 1, are weighted by the product of period length and CZ population share, and standard errors are clustered on state. ~ p ≤ 0.10, * p ≤ 0.05, ** p ≤ 0.01.</t>
  </si>
  <si>
    <t>Appendix Table 4. Impact of Manufacturing Trade Shock on Cumulative Mortality by Gender 1990-2015: 2SLS Estimates. Dependent Var: Male or Female Cumulative Mortality per 100k Population Age 20-39 by Cause of Death</t>
  </si>
  <si>
    <t>I. Males</t>
  </si>
  <si>
    <t>II. Females</t>
  </si>
  <si>
    <t>Appendix Table 3. Impact of Manufacturing Trade Shock on Employment, Earnings and Idleness by Gender, 1990-2014: 2SLS Estimates. Dependent Variables: Change in Percentage of Population Age 18-39 that is Employed, Unemployed or Non-Employed, Change in Annual Earnings of Population Age 18-39 by Percentile of the Earnings Distribution (in 2015$); Change in Percentage of Young Adults Age 18-25 that is Employed, Not Employed but in School, or Neither Employed nor in School</t>
  </si>
  <si>
    <t>in School</t>
  </si>
  <si>
    <t>C. Idleness Age 18-25</t>
  </si>
  <si>
    <t>Neither</t>
  </si>
  <si>
    <t>B. Annual Earnings Age 18-39</t>
  </si>
  <si>
    <t>Notes: N=1444 (722 CZ x 2 time periods). All regressions include the full set of control variables from Table 1, are weighted by the product of period length and CZ population share, and standard errors are clustered on state. ~ p ≤ 0.10, * p ≤ 0.05, ** p ≤ 0.01.</t>
  </si>
  <si>
    <t>Notes: N=1444 (722 CZ x 2 time periods). All regressions include the full set of control variables from Panel B of Table 2. All models are weighted by the product of period length and CZ population share, and standard errors are clustered on state. ~ p ≤ 0.10, * p ≤ 0.05, ** p ≤ 0.01.</t>
  </si>
  <si>
    <t xml:space="preserve">Appendix Table 5. Impact of Manufacturing Trade Shock on Employment and Earnings among Adults Age 18-39, Marital Status of Women and Mothers Age 18-39, and Poverty Status and Household Structure among Children Age 0-17: 2SLS Estimates. Dependent Var: Change in Gender Differential in Employment Rate and Median Earnings, Change in Percentage of Married Women and Unmarried Mothers, Change in Percentage of Children in Poor and Single-Headed Households </t>
  </si>
  <si>
    <t>Earnings</t>
  </si>
  <si>
    <t>Unmarried</t>
  </si>
  <si>
    <t>Children in HH</t>
  </si>
  <si>
    <t>&lt;Poverty</t>
  </si>
  <si>
    <t>Line</t>
  </si>
  <si>
    <t>Single-</t>
  </si>
  <si>
    <t>Headed</t>
  </si>
  <si>
    <t>Employ-</t>
  </si>
  <si>
    <t>ment</t>
  </si>
  <si>
    <t>Martial Status</t>
  </si>
  <si>
    <t>I. Outcomes for Non-Hispanic Whites</t>
  </si>
  <si>
    <t>II. Outcomes for Full Population</t>
  </si>
  <si>
    <t>Notes: N=1444 (722 CZ x 2 time periods). Panel II reproduces results from Tables 1 and 3. All regressions include the full set of control variables from Table 1. All models are weighted by the product of period length and CZ population share, and standard errors are clustered on state. ~ p ≤ 0.10, * p ≤ 0.05, ** p ≤ 0.01.</t>
  </si>
  <si>
    <r>
      <t xml:space="preserve">Percentage women with children in column B-5 is based on IPUMS variable </t>
    </r>
    <r>
      <rPr>
        <i/>
        <sz val="10"/>
        <rFont val="Garamond"/>
        <family val="1"/>
      </rPr>
      <t>nchild,</t>
    </r>
    <r>
      <rPr>
        <sz val="10"/>
        <rFont val="Garamond"/>
        <family val="1"/>
      </rPr>
      <t xml:space="preserve"> which indicates the IPUMS-inferred number of biological, adopted and stepchildren of all ages in the same household.</t>
    </r>
  </si>
  <si>
    <r>
      <t xml:space="preserve">Household structure variables in panels D and E are based on IPUMS variable </t>
    </r>
    <r>
      <rPr>
        <i/>
        <sz val="10"/>
        <rFont val="Garamond"/>
        <family val="1"/>
      </rPr>
      <t>relate</t>
    </r>
    <r>
      <rPr>
        <sz val="10"/>
        <rFont val="Garamond"/>
        <family val="1"/>
      </rPr>
      <t>, which indicates each household member's relationship to the household head.</t>
    </r>
  </si>
  <si>
    <t>Vital Statistics Fertility data for 1990, 2000, and 2016 in column B-4.</t>
  </si>
  <si>
    <t>FILE NAMES OF STATA GRAPHS</t>
  </si>
  <si>
    <t>Mean (SD) of outcome</t>
  </si>
  <si>
    <t>Vital Statistics Mortality data 1990-2015.</t>
  </si>
  <si>
    <t>The difference between the panel I (Male) and panel II (Female) coefficients corresponds to the coefficients in the Table 2 regressions for Male-Female mortality differentials.</t>
  </si>
  <si>
    <t>The difference between the panel I (Male) and panel II (Female) coefficients corresponds to the coefficients in the Table 1 regressions for Male-Female differentials.</t>
  </si>
  <si>
    <t>Δ Import Penetration</t>
  </si>
  <si>
    <t>Δ Import Penetration × (Male Ind Emp Share)</t>
  </si>
  <si>
    <t>Δ Import Penetration × (Female Ind Emp Share)</t>
  </si>
  <si>
    <t>Δ Predicted Import Penetration 1990-2014</t>
  </si>
  <si>
    <t>Notes: N=722 in panels I and III, N=1444 (722 commuting zones x 2 time periods) in panel II. All models in panel II comprise a dummy for the 2000-2014 period. Occupational composition controls in columns 7-8 comprise the start-of-period indices of employment in routine occupations and of employment in offshorable occupations as defined in Autor and Dorn (2013). Population controls in column 8 comprise the start-of-period shares of commuting zone population that are Hispanic, black, Asian, other race, foreign born, and college educated, as well as the fraction of women who are employed. The models in panel III regress the outcome on the instrument for decadal growth in Import Penetration during the 1990-2014 period and initial Census manufacturing employment shares. All regressions are weighted by the product of period length and CZ population share, and standard errors are clustered on state.  ~ p ≤ 0.10, * p ≤ 0.05, ** p ≤ 0.01.</t>
  </si>
  <si>
    <t>Δ Import Penetration × (Male Share)</t>
  </si>
  <si>
    <t>Δ Import Penetration × (Female Share)</t>
  </si>
  <si>
    <t>Δ Import Penetration × (Male Ind Share)</t>
  </si>
  <si>
    <t>Δ Import Penetration × (Female Emp Share)</t>
  </si>
  <si>
    <t>A. Emp Status Age 18-39</t>
  </si>
  <si>
    <t>Gender Gap in</t>
  </si>
  <si>
    <t>% Women</t>
  </si>
  <si>
    <t>% Mothers</t>
  </si>
  <si>
    <t>per decade</t>
  </si>
  <si>
    <t>Δ Emp/Pop Males 18-39</t>
  </si>
  <si>
    <t>Δ Share Women Married 18-39</t>
  </si>
  <si>
    <t>Observed Change</t>
  </si>
  <si>
    <t>Δ IP x Regression Coefficient</t>
  </si>
  <si>
    <t>Regression Coefficient Pooled Models</t>
  </si>
  <si>
    <t>24 years</t>
  </si>
  <si>
    <t>A simple quantification of the estimated impacts on some key variables (used in the Conclusion section)</t>
  </si>
  <si>
    <t>Δ Share Kids Poor HH 0-17</t>
  </si>
  <si>
    <t>Table 3. Impact of Manufacturing Trade Shock on Marriage, Fertility, Maternal Status, Childhood Poverty, and Household Structures of Adult Women and Dependent Children, 1990-2014: 2SLS Estimates.
Dependent Variables: Changes in Women's Marital Status, Births per 1,000 Women, Fraction of Women with Children, and Fraction of Mothers  Unmarried; Fraction of Children Living in Poverty; and Household Type of Women and Children</t>
  </si>
  <si>
    <t>Homicide</t>
  </si>
  <si>
    <t>HIV</t>
  </si>
  <si>
    <t>Accident</t>
  </si>
  <si>
    <r>
      <rPr>
        <sz val="12"/>
        <color theme="1"/>
        <rFont val="Arial"/>
        <family val="2"/>
        <charset val="204"/>
      </rPr>
      <t>Δ</t>
    </r>
    <r>
      <rPr>
        <sz val="12"/>
        <color theme="1"/>
        <rFont val="Garamond"/>
        <family val="1"/>
      </rPr>
      <t xml:space="preserve"> Import Penetration × (Male Ind Emp Share)</t>
    </r>
  </si>
  <si>
    <t>Notes: N=1444 (722 CZ x 2 time periods). The percentage of male residents is measured for the period 1990-2014 among all individuals who do not reside in institutionalized group quarters. Male share of CZ residents in 1990 was 49.6% among 18-39 and 50.2% among ages 18-25. Weighted mean changes in these variables were 0.11 and 0.19 respectively. Cumulative decadal mortality rates cover the period 1990-2015. All regressions include the full set of control variables from Table 1, and regressions in Panel B control for a ten-year lag of the male-female differential in total mortality. Regressions are weighted by the product of period length and CZ population share, and standard errors are clustered on state. ~ p ≤ 0.10, * p ≤ 0.05, ** p ≤ 0.01.</t>
  </si>
  <si>
    <t>Poverty Rate 1990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</si>
</sst>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
    <numFmt numFmtId="165" formatCode="\(0.000\);\(0.000\)"/>
    <numFmt numFmtId="166" formatCode="0.0"/>
    <numFmt numFmtId="167" formatCode="\(0.00\);\(0.00\)"/>
    <numFmt numFmtId="168" formatCode="\(0.0\);\(0.0\)"/>
    <numFmt numFmtId="169" formatCode="\(0\);\(0\)"/>
    <numFmt numFmtId="170" formatCode="0.0%"/>
    <numFmt numFmtId="171" formatCode="#,##0.0"/>
  </numFmts>
  <fonts count="37" x14ac:knownFonts="1">
    <font>
      <sz val="10"/>
      <name val="Arial"/>
      <charset val="204"/>
    </font>
    <font>
      <sz val="10"/>
      <name val="Arial"/>
      <family val="2"/>
    </font>
    <font>
      <sz val="8"/>
      <name val="Arial"/>
      <family val="2"/>
    </font>
    <font>
      <sz val="12"/>
      <name val="Garamond"/>
      <family val="1"/>
    </font>
    <font>
      <sz val="10"/>
      <name val="Garamond"/>
      <family val="1"/>
    </font>
    <font>
      <sz val="10"/>
      <color indexed="12"/>
      <name val="Arial"/>
      <family val="2"/>
      <charset val="204"/>
    </font>
    <font>
      <sz val="10"/>
      <name val="Arial"/>
      <family val="2"/>
    </font>
    <font>
      <b/>
      <sz val="12"/>
      <name val="Garamond"/>
      <family val="1"/>
    </font>
    <font>
      <b/>
      <sz val="10"/>
      <name val="Arial"/>
      <family val="2"/>
      <charset val="204"/>
    </font>
    <font>
      <u/>
      <sz val="12"/>
      <name val="Garamond"/>
      <family val="1"/>
    </font>
    <font>
      <u/>
      <sz val="10"/>
      <name val="Arial"/>
      <family val="2"/>
      <charset val="204"/>
    </font>
    <font>
      <b/>
      <sz val="10"/>
      <name val="Times New Roman"/>
      <family val="1"/>
    </font>
    <font>
      <vertAlign val="subscript"/>
      <sz val="12"/>
      <name val="Garamond"/>
      <family val="1"/>
    </font>
    <font>
      <sz val="10"/>
      <name val="Courier New"/>
      <family val="3"/>
    </font>
    <font>
      <i/>
      <sz val="12"/>
      <name val="Garamond"/>
      <family val="1"/>
    </font>
    <font>
      <b/>
      <sz val="10"/>
      <name val="Garamond"/>
      <family val="1"/>
    </font>
    <font>
      <sz val="11"/>
      <name val="Garamond"/>
      <family val="1"/>
    </font>
    <font>
      <i/>
      <sz val="10"/>
      <name val="Garamond"/>
      <family val="1"/>
    </font>
    <font>
      <sz val="11"/>
      <color rgb="FF9C0006"/>
      <name val="Calibri"/>
      <family val="2"/>
      <scheme val="minor"/>
    </font>
    <font>
      <i/>
      <sz val="11"/>
      <color rgb="FF7F7F7F"/>
      <name val="Calibri"/>
      <family val="2"/>
      <scheme val="minor"/>
    </font>
    <font>
      <sz val="11"/>
      <color rgb="FF006100"/>
      <name val="Calibri"/>
      <family val="2"/>
      <scheme val="minor"/>
    </font>
    <font>
      <sz val="11"/>
      <color rgb="FF9C6500"/>
      <name val="Calibri"/>
      <family val="2"/>
      <scheme val="minor"/>
    </font>
    <font>
      <sz val="12"/>
      <color theme="1"/>
      <name val="Garamond"/>
      <family val="1"/>
    </font>
    <font>
      <sz val="10"/>
      <color theme="1"/>
      <name val="Times New Roman"/>
      <family val="1"/>
    </font>
    <font>
      <u/>
      <sz val="12"/>
      <color theme="1"/>
      <name val="Garamond"/>
      <family val="1"/>
    </font>
    <font>
      <sz val="10"/>
      <color theme="1"/>
      <name val="Garamond"/>
      <family val="1"/>
    </font>
    <font>
      <i/>
      <sz val="12"/>
      <color theme="1"/>
      <name val="Garamond"/>
      <family val="1"/>
    </font>
    <font>
      <sz val="12"/>
      <color rgb="FFFF0000"/>
      <name val="Garamond"/>
      <family val="1"/>
    </font>
    <font>
      <u/>
      <sz val="10"/>
      <color theme="10"/>
      <name val="Arial"/>
      <family val="2"/>
    </font>
    <font>
      <u/>
      <sz val="10"/>
      <color theme="11"/>
      <name val="Arial"/>
      <family val="2"/>
    </font>
    <font>
      <sz val="10"/>
      <color theme="1"/>
      <name val="Arial"/>
      <family val="2"/>
      <charset val="204"/>
    </font>
    <font>
      <i/>
      <sz val="10"/>
      <name val="Arial"/>
      <family val="2"/>
      <charset val="204"/>
    </font>
    <font>
      <i/>
      <sz val="10"/>
      <name val="Arial"/>
      <family val="2"/>
    </font>
    <font>
      <sz val="10"/>
      <color rgb="FF000000"/>
      <name val="Garamond"/>
      <family val="1"/>
    </font>
    <font>
      <u/>
      <sz val="10"/>
      <color theme="1"/>
      <name val="Garamond"/>
      <family val="1"/>
    </font>
    <font>
      <i/>
      <sz val="10"/>
      <color theme="1"/>
      <name val="Arial"/>
      <family val="2"/>
    </font>
    <font>
      <sz val="12"/>
      <color theme="1"/>
      <name val="Arial"/>
      <family val="2"/>
      <charset val="204"/>
    </font>
  </fonts>
  <fills count="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s>
  <borders count="3">
    <border>
      <left/>
      <right/>
      <top/>
      <bottom/>
      <diagonal/>
    </border>
    <border>
      <left/>
      <right/>
      <top/>
      <bottom style="thin">
        <color auto="1"/>
      </bottom>
      <diagonal/>
    </border>
    <border>
      <left/>
      <right/>
      <top style="thin">
        <color auto="1"/>
      </top>
      <bottom/>
      <diagonal/>
    </border>
  </borders>
  <cellStyleXfs count="638">
    <xf numFmtId="0" fontId="0" fillId="0" borderId="0"/>
    <xf numFmtId="0" fontId="18"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6" fillId="0" borderId="0"/>
    <xf numFmtId="0" fontId="1"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1" fillId="4" borderId="0" applyNumberFormat="0" applyBorder="0" applyAlignment="0" applyProtection="0"/>
    <xf numFmtId="0" fontId="20" fillId="3" borderId="0" applyNumberFormat="0" applyBorder="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397">
    <xf numFmtId="0" fontId="0" fillId="0" borderId="0" xfId="0"/>
    <xf numFmtId="0" fontId="1" fillId="0" borderId="0" xfId="5" applyFill="1"/>
    <xf numFmtId="0" fontId="1" fillId="0" borderId="0" xfId="5" applyFont="1" applyFill="1"/>
    <xf numFmtId="0" fontId="5" fillId="0" borderId="0" xfId="5" applyFont="1" applyFill="1" applyAlignment="1">
      <alignment horizontal="center"/>
    </xf>
    <xf numFmtId="0" fontId="1" fillId="0" borderId="0" xfId="5" applyFill="1" applyAlignment="1">
      <alignment horizontal="center"/>
    </xf>
    <xf numFmtId="0" fontId="5" fillId="0" borderId="0" xfId="5" applyFont="1" applyFill="1"/>
    <xf numFmtId="2" fontId="3" fillId="0" borderId="0" xfId="5" applyNumberFormat="1" applyFont="1" applyFill="1" applyAlignment="1">
      <alignment horizontal="center"/>
    </xf>
    <xf numFmtId="0" fontId="3" fillId="0" borderId="0" xfId="5" applyFont="1" applyFill="1" applyBorder="1" applyAlignment="1">
      <alignment horizontal="left"/>
    </xf>
    <xf numFmtId="0" fontId="1" fillId="0" borderId="0" xfId="5" applyFill="1" applyAlignment="1">
      <alignment horizontal="left"/>
    </xf>
    <xf numFmtId="0" fontId="7" fillId="0" borderId="0" xfId="5" applyFont="1" applyFill="1" applyBorder="1" applyAlignment="1">
      <alignment horizontal="center"/>
    </xf>
    <xf numFmtId="0" fontId="8" fillId="0" borderId="0" xfId="5" applyFont="1" applyFill="1"/>
    <xf numFmtId="0" fontId="8" fillId="0" borderId="0" xfId="5" applyFont="1" applyFill="1" applyAlignment="1">
      <alignment horizontal="center"/>
    </xf>
    <xf numFmtId="0" fontId="0" fillId="0" borderId="0" xfId="5" applyFont="1" applyFill="1" applyAlignment="1">
      <alignment horizontal="left" vertical="top" wrapText="1"/>
    </xf>
    <xf numFmtId="0" fontId="0" fillId="0" borderId="0" xfId="5" applyFont="1" applyFill="1"/>
    <xf numFmtId="0" fontId="1" fillId="0" borderId="0" xfId="5" applyFill="1" applyBorder="1"/>
    <xf numFmtId="0" fontId="1" fillId="0" borderId="0" xfId="5" applyFill="1" applyBorder="1" applyAlignment="1">
      <alignment horizontal="center"/>
    </xf>
    <xf numFmtId="0" fontId="3" fillId="0" borderId="0" xfId="5" applyFont="1" applyFill="1"/>
    <xf numFmtId="0" fontId="3" fillId="0" borderId="0" xfId="5" applyFont="1" applyFill="1" applyBorder="1"/>
    <xf numFmtId="0" fontId="3" fillId="0" borderId="0" xfId="0" applyFont="1"/>
    <xf numFmtId="2" fontId="3" fillId="0" borderId="0" xfId="5" applyNumberFormat="1" applyFont="1" applyFill="1" applyAlignment="1">
      <alignment horizontal="center" vertical="top" wrapText="1"/>
    </xf>
    <xf numFmtId="0" fontId="7" fillId="0" borderId="0" xfId="5" applyFont="1" applyFill="1" applyAlignment="1">
      <alignment horizontal="center"/>
    </xf>
    <xf numFmtId="0" fontId="7" fillId="0" borderId="0" xfId="5" applyFont="1" applyFill="1" applyAlignment="1">
      <alignment horizontal="left"/>
    </xf>
    <xf numFmtId="0" fontId="3" fillId="0" borderId="0" xfId="5" applyFont="1" applyFill="1" applyAlignment="1">
      <alignment horizontal="left"/>
    </xf>
    <xf numFmtId="0" fontId="7" fillId="0" borderId="0" xfId="5" applyFont="1" applyFill="1"/>
    <xf numFmtId="2" fontId="22" fillId="0" borderId="0" xfId="0" applyNumberFormat="1" applyFont="1" applyFill="1" applyAlignment="1">
      <alignment horizontal="center"/>
    </xf>
    <xf numFmtId="0" fontId="3" fillId="0" borderId="1" xfId="5" quotePrefix="1" applyFont="1" applyFill="1" applyBorder="1" applyAlignment="1">
      <alignment horizontal="center"/>
    </xf>
    <xf numFmtId="0" fontId="1" fillId="0" borderId="0" xfId="5" applyFill="1" applyAlignment="1">
      <alignment horizontal="left" vertical="top" wrapText="1"/>
    </xf>
    <xf numFmtId="0" fontId="1" fillId="0" borderId="0" xfId="5" applyFill="1" applyAlignment="1">
      <alignment horizontal="center" vertical="top" wrapText="1"/>
    </xf>
    <xf numFmtId="166" fontId="5" fillId="0" borderId="0" xfId="5" applyNumberFormat="1" applyFont="1" applyFill="1" applyAlignment="1">
      <alignment horizontal="center"/>
    </xf>
    <xf numFmtId="0" fontId="13" fillId="0" borderId="0" xfId="5" applyFont="1" applyFill="1" applyAlignment="1">
      <alignment horizontal="center"/>
    </xf>
    <xf numFmtId="166" fontId="3" fillId="0" borderId="0" xfId="5" applyNumberFormat="1" applyFont="1" applyFill="1" applyAlignment="1">
      <alignment horizontal="center" vertical="top" wrapText="1"/>
    </xf>
    <xf numFmtId="0" fontId="4" fillId="0" borderId="0" xfId="5" applyFont="1" applyFill="1"/>
    <xf numFmtId="0" fontId="4" fillId="0" borderId="0" xfId="5" applyFont="1" applyFill="1" applyAlignment="1">
      <alignment horizontal="left" vertical="top" wrapText="1"/>
    </xf>
    <xf numFmtId="2" fontId="3" fillId="0" borderId="0" xfId="5" applyNumberFormat="1" applyFont="1" applyFill="1" applyAlignment="1">
      <alignment horizontal="left" vertical="top" wrapText="1"/>
    </xf>
    <xf numFmtId="165" fontId="3" fillId="0" borderId="0" xfId="0" applyNumberFormat="1" applyFont="1" applyFill="1" applyAlignment="1">
      <alignment horizontal="center"/>
    </xf>
    <xf numFmtId="0" fontId="4" fillId="0" borderId="0" xfId="5" applyFont="1" applyFill="1" applyAlignment="1">
      <alignment horizontal="left" vertical="top"/>
    </xf>
    <xf numFmtId="168" fontId="3" fillId="0" borderId="0" xfId="0" applyNumberFormat="1" applyFont="1" applyFill="1" applyAlignment="1">
      <alignment horizontal="center"/>
    </xf>
    <xf numFmtId="2" fontId="3" fillId="0" borderId="0" xfId="1" applyNumberFormat="1" applyFont="1" applyFill="1" applyAlignment="1">
      <alignment horizontal="center"/>
    </xf>
    <xf numFmtId="0" fontId="27" fillId="0" borderId="0" xfId="5" applyFont="1" applyFill="1"/>
    <xf numFmtId="0" fontId="4" fillId="0" borderId="0" xfId="5" applyFont="1" applyFill="1" applyBorder="1" applyAlignment="1">
      <alignment horizontal="center" vertical="top"/>
    </xf>
    <xf numFmtId="0" fontId="15" fillId="0" borderId="0" xfId="5" applyFont="1" applyFill="1" applyBorder="1" applyAlignment="1">
      <alignment horizontal="left" vertical="top"/>
    </xf>
    <xf numFmtId="0" fontId="25" fillId="0" borderId="0" xfId="5" applyFont="1" applyFill="1" applyBorder="1" applyAlignment="1">
      <alignment horizontal="left" vertical="top"/>
    </xf>
    <xf numFmtId="0" fontId="8" fillId="0" borderId="0" xfId="5" applyFont="1" applyFill="1" applyAlignment="1">
      <alignment horizontal="left" vertical="top"/>
    </xf>
    <xf numFmtId="0" fontId="4" fillId="0" borderId="0" xfId="5" applyFont="1" applyFill="1" applyBorder="1" applyAlignment="1">
      <alignment horizontal="left" vertical="top"/>
    </xf>
    <xf numFmtId="164" fontId="4" fillId="0" borderId="0" xfId="0" applyNumberFormat="1" applyFont="1" applyFill="1" applyAlignment="1">
      <alignment horizontal="left" vertical="top"/>
    </xf>
    <xf numFmtId="165" fontId="4" fillId="0" borderId="0" xfId="0" applyNumberFormat="1" applyFont="1" applyFill="1" applyAlignment="1">
      <alignment horizontal="left" vertical="top"/>
    </xf>
    <xf numFmtId="164" fontId="4" fillId="0" borderId="0" xfId="3" applyNumberFormat="1" applyFont="1" applyFill="1" applyAlignment="1">
      <alignment horizontal="left" vertical="top"/>
    </xf>
    <xf numFmtId="164" fontId="4" fillId="0" borderId="0" xfId="2" applyNumberFormat="1" applyFont="1" applyFill="1" applyAlignment="1">
      <alignment horizontal="left" vertical="top"/>
    </xf>
    <xf numFmtId="2" fontId="4" fillId="0" borderId="0" xfId="5" applyNumberFormat="1" applyFont="1" applyFill="1" applyAlignment="1">
      <alignment horizontal="left" vertical="top" wrapText="1"/>
    </xf>
    <xf numFmtId="3" fontId="3" fillId="0" borderId="0" xfId="5" applyNumberFormat="1" applyFont="1" applyFill="1" applyAlignment="1">
      <alignment horizontal="center" vertical="top" wrapText="1"/>
    </xf>
    <xf numFmtId="0" fontId="4" fillId="0" borderId="1" xfId="0" quotePrefix="1" applyFont="1" applyFill="1" applyBorder="1" applyAlignment="1">
      <alignment horizontal="left" vertical="top" wrapText="1"/>
    </xf>
    <xf numFmtId="166" fontId="4" fillId="0" borderId="0" xfId="0" applyNumberFormat="1" applyFont="1" applyFill="1" applyAlignment="1">
      <alignment horizontal="left" vertical="top"/>
    </xf>
    <xf numFmtId="168" fontId="4" fillId="0" borderId="0" xfId="0" applyNumberFormat="1" applyFont="1" applyFill="1" applyAlignment="1">
      <alignment horizontal="left" vertical="top"/>
    </xf>
    <xf numFmtId="0" fontId="15" fillId="0" borderId="0" xfId="5" applyFont="1" applyFill="1" applyAlignment="1">
      <alignment horizontal="left" vertical="top"/>
    </xf>
    <xf numFmtId="166" fontId="4" fillId="0" borderId="0" xfId="3" applyNumberFormat="1" applyFont="1" applyFill="1" applyAlignment="1">
      <alignment horizontal="left" vertical="top"/>
    </xf>
    <xf numFmtId="166" fontId="4" fillId="0" borderId="0" xfId="2" applyNumberFormat="1" applyFont="1" applyFill="1" applyAlignment="1">
      <alignment horizontal="left" vertical="top"/>
    </xf>
    <xf numFmtId="3" fontId="4" fillId="0" borderId="0" xfId="5" applyNumberFormat="1" applyFont="1" applyFill="1" applyAlignment="1">
      <alignment horizontal="left" vertical="top" wrapText="1"/>
    </xf>
    <xf numFmtId="0" fontId="4" fillId="0" borderId="0" xfId="2" applyFont="1" applyFill="1" applyAlignment="1">
      <alignment horizontal="left" vertical="top"/>
    </xf>
    <xf numFmtId="166" fontId="4" fillId="0" borderId="0" xfId="5" applyNumberFormat="1" applyFont="1" applyFill="1" applyAlignment="1">
      <alignment horizontal="left" vertical="top" wrapText="1"/>
    </xf>
    <xf numFmtId="2" fontId="4" fillId="0" borderId="0" xfId="0" applyNumberFormat="1" applyFont="1" applyFill="1" applyAlignment="1">
      <alignment horizontal="left" vertical="top"/>
    </xf>
    <xf numFmtId="2" fontId="4" fillId="0" borderId="0" xfId="5" applyNumberFormat="1" applyFont="1" applyFill="1" applyAlignment="1">
      <alignment horizontal="left" vertical="top"/>
    </xf>
    <xf numFmtId="2" fontId="3" fillId="0" borderId="1" xfId="5" applyNumberFormat="1" applyFont="1" applyFill="1" applyBorder="1" applyAlignment="1">
      <alignment horizontal="center" vertical="top" wrapText="1"/>
    </xf>
    <xf numFmtId="167" fontId="4" fillId="0" borderId="0" xfId="0" applyNumberFormat="1" applyFont="1" applyFill="1" applyAlignment="1">
      <alignment horizontal="left" vertical="top"/>
    </xf>
    <xf numFmtId="2" fontId="4" fillId="0" borderId="0" xfId="2" applyNumberFormat="1" applyFont="1" applyFill="1" applyAlignment="1">
      <alignment horizontal="left" vertical="top"/>
    </xf>
    <xf numFmtId="2" fontId="4" fillId="0" borderId="0" xfId="3" applyNumberFormat="1" applyFont="1" applyFill="1" applyAlignment="1">
      <alignment horizontal="left" vertical="top"/>
    </xf>
    <xf numFmtId="164" fontId="4" fillId="0" borderId="0" xfId="1" applyNumberFormat="1" applyFont="1" applyFill="1" applyAlignment="1">
      <alignment horizontal="left" vertical="top"/>
    </xf>
    <xf numFmtId="165" fontId="22" fillId="0" borderId="0" xfId="0" applyNumberFormat="1" applyFont="1" applyFill="1" applyAlignment="1">
      <alignment horizontal="center"/>
    </xf>
    <xf numFmtId="164" fontId="3" fillId="0" borderId="0" xfId="5" applyNumberFormat="1" applyFont="1" applyFill="1"/>
    <xf numFmtId="0" fontId="30" fillId="0" borderId="0" xfId="5" applyFont="1" applyFill="1"/>
    <xf numFmtId="0" fontId="1" fillId="0" borderId="0" xfId="5" applyFill="1" applyBorder="1" applyAlignment="1">
      <alignment horizontal="left"/>
    </xf>
    <xf numFmtId="0" fontId="2" fillId="0" borderId="0" xfId="5" applyFont="1" applyFill="1" applyBorder="1"/>
    <xf numFmtId="0" fontId="2" fillId="0" borderId="0" xfId="5" applyFont="1" applyFill="1" applyBorder="1" applyAlignment="1">
      <alignment horizontal="center"/>
    </xf>
    <xf numFmtId="2" fontId="1" fillId="0" borderId="0" xfId="5" applyNumberFormat="1" applyFill="1" applyBorder="1"/>
    <xf numFmtId="0" fontId="0" fillId="0" borderId="0" xfId="5" applyFont="1" applyFill="1" applyBorder="1" applyAlignment="1">
      <alignment horizontal="left"/>
    </xf>
    <xf numFmtId="0" fontId="3" fillId="0" borderId="0" xfId="5" applyFont="1" applyFill="1" applyAlignment="1">
      <alignment horizontal="center" vertical="top" wrapText="1"/>
    </xf>
    <xf numFmtId="0" fontId="3" fillId="0" borderId="1" xfId="5" applyFont="1" applyFill="1" applyBorder="1"/>
    <xf numFmtId="2" fontId="3" fillId="0" borderId="0" xfId="322" applyNumberFormat="1" applyFont="1" applyFill="1" applyAlignment="1">
      <alignment horizontal="center"/>
    </xf>
    <xf numFmtId="164" fontId="4" fillId="0" borderId="0" xfId="322" applyNumberFormat="1" applyFont="1" applyFill="1" applyAlignment="1">
      <alignment horizontal="left" vertical="top"/>
    </xf>
    <xf numFmtId="165" fontId="4" fillId="0" borderId="0" xfId="322" applyNumberFormat="1" applyFont="1" applyFill="1" applyAlignment="1">
      <alignment horizontal="left" vertical="top"/>
    </xf>
    <xf numFmtId="0" fontId="3" fillId="0" borderId="0" xfId="5" applyFont="1" applyFill="1" applyBorder="1" applyAlignment="1">
      <alignment vertical="top" wrapText="1"/>
    </xf>
    <xf numFmtId="169" fontId="3" fillId="0" borderId="0" xfId="322" applyNumberFormat="1" applyFont="1" applyFill="1" applyAlignment="1">
      <alignment horizontal="center"/>
    </xf>
    <xf numFmtId="165" fontId="3" fillId="0" borderId="0" xfId="322" applyNumberFormat="1" applyFont="1" applyFill="1" applyAlignment="1">
      <alignment horizontal="center"/>
    </xf>
    <xf numFmtId="2" fontId="22" fillId="0" borderId="0" xfId="0" applyNumberFormat="1" applyFont="1" applyFill="1" applyBorder="1" applyAlignment="1">
      <alignment horizontal="center"/>
    </xf>
    <xf numFmtId="2" fontId="3" fillId="0" borderId="0" xfId="5" applyNumberFormat="1" applyFont="1" applyFill="1" applyBorder="1" applyAlignment="1">
      <alignment horizontal="center"/>
    </xf>
    <xf numFmtId="167" fontId="22" fillId="0" borderId="0" xfId="0" applyNumberFormat="1" applyFont="1" applyFill="1" applyBorder="1" applyAlignment="1">
      <alignment horizontal="center"/>
    </xf>
    <xf numFmtId="165" fontId="22" fillId="0" borderId="0" xfId="0" applyNumberFormat="1" applyFont="1" applyFill="1" applyBorder="1" applyAlignment="1">
      <alignment horizontal="center"/>
    </xf>
    <xf numFmtId="2" fontId="3" fillId="0" borderId="0" xfId="5" quotePrefix="1" applyNumberFormat="1" applyFont="1" applyFill="1" applyBorder="1" applyAlignment="1">
      <alignment horizontal="center"/>
    </xf>
    <xf numFmtId="2" fontId="22" fillId="0" borderId="0" xfId="0" quotePrefix="1" applyNumberFormat="1" applyFont="1" applyFill="1" applyBorder="1" applyAlignment="1">
      <alignment horizontal="center"/>
    </xf>
    <xf numFmtId="2" fontId="1" fillId="0" borderId="0" xfId="5" applyNumberFormat="1" applyFill="1"/>
    <xf numFmtId="0" fontId="1" fillId="0" borderId="0" xfId="5" applyFont="1" applyFill="1" applyAlignment="1">
      <alignment horizontal="left" vertical="top" wrapText="1"/>
    </xf>
    <xf numFmtId="0" fontId="1" fillId="0" borderId="0" xfId="5" applyFont="1" applyFill="1" applyAlignment="1">
      <alignment horizontal="center" vertical="top" wrapText="1"/>
    </xf>
    <xf numFmtId="2" fontId="1" fillId="0" borderId="0" xfId="5" applyNumberFormat="1" applyFont="1" applyFill="1" applyAlignment="1">
      <alignment horizontal="center" vertical="top" wrapText="1"/>
    </xf>
    <xf numFmtId="2" fontId="1" fillId="0" borderId="0" xfId="5" applyNumberFormat="1" applyFont="1" applyFill="1" applyAlignment="1">
      <alignment horizontal="left" vertical="top" wrapText="1"/>
    </xf>
    <xf numFmtId="0" fontId="1" fillId="0" borderId="0" xfId="5" applyFont="1" applyFill="1" applyAlignment="1">
      <alignment horizontal="left" vertical="top"/>
    </xf>
    <xf numFmtId="2" fontId="3" fillId="0" borderId="0" xfId="5" applyNumberFormat="1" applyFont="1" applyFill="1" applyBorder="1" applyAlignment="1">
      <alignment horizontal="center" vertical="top" wrapText="1"/>
    </xf>
    <xf numFmtId="165" fontId="3" fillId="0" borderId="0" xfId="0" applyNumberFormat="1" applyFont="1" applyFill="1" applyBorder="1" applyAlignment="1">
      <alignment horizontal="center"/>
    </xf>
    <xf numFmtId="0" fontId="16" fillId="0" borderId="0" xfId="5" applyFont="1" applyFill="1" applyAlignment="1">
      <alignment horizontal="left" vertical="top"/>
    </xf>
    <xf numFmtId="166" fontId="3" fillId="0" borderId="0" xfId="611" applyNumberFormat="1" applyFont="1" applyFill="1" applyBorder="1" applyAlignment="1">
      <alignment horizontal="center" vertical="top" wrapText="1"/>
    </xf>
    <xf numFmtId="0" fontId="5" fillId="0" borderId="0" xfId="5" applyFont="1" applyFill="1" applyAlignment="1">
      <alignment horizontal="left" vertical="top"/>
    </xf>
    <xf numFmtId="166" fontId="5" fillId="0" borderId="0" xfId="5" applyNumberFormat="1" applyFont="1" applyFill="1" applyAlignment="1">
      <alignment horizontal="left" vertical="top"/>
    </xf>
    <xf numFmtId="0" fontId="13" fillId="0" borderId="0" xfId="5" applyFont="1" applyFill="1" applyAlignment="1">
      <alignment horizontal="left" vertical="top"/>
    </xf>
    <xf numFmtId="2" fontId="1" fillId="0" borderId="0" xfId="5" applyNumberFormat="1" applyFont="1" applyFill="1" applyAlignment="1">
      <alignment horizontal="left" vertical="top"/>
    </xf>
    <xf numFmtId="0" fontId="4" fillId="0" borderId="0" xfId="5" applyFont="1" applyFill="1" applyBorder="1" applyAlignment="1"/>
    <xf numFmtId="0" fontId="4" fillId="0" borderId="0" xfId="2" applyFont="1" applyFill="1" applyAlignment="1"/>
    <xf numFmtId="166" fontId="4" fillId="0" borderId="0" xfId="3" applyNumberFormat="1" applyFont="1" applyFill="1" applyAlignment="1"/>
    <xf numFmtId="3" fontId="4" fillId="0" borderId="0" xfId="5" applyNumberFormat="1" applyFont="1" applyFill="1" applyAlignment="1">
      <alignment wrapText="1"/>
    </xf>
    <xf numFmtId="166" fontId="4" fillId="0" borderId="0" xfId="5" applyNumberFormat="1" applyFont="1" applyFill="1" applyAlignment="1">
      <alignment wrapText="1"/>
    </xf>
    <xf numFmtId="166" fontId="4" fillId="0" borderId="0" xfId="5" applyNumberFormat="1" applyFont="1" applyFill="1" applyBorder="1" applyAlignment="1">
      <alignment horizontal="left" vertical="top"/>
    </xf>
    <xf numFmtId="2" fontId="4" fillId="0" borderId="0" xfId="5" applyNumberFormat="1" applyFont="1" applyFill="1" applyBorder="1" applyAlignment="1">
      <alignment horizontal="left" vertical="top" wrapText="1"/>
    </xf>
    <xf numFmtId="168" fontId="4" fillId="0" borderId="0" xfId="0" applyNumberFormat="1" applyFont="1" applyFill="1" applyBorder="1" applyAlignment="1">
      <alignment horizontal="left" vertical="top"/>
    </xf>
    <xf numFmtId="0" fontId="4" fillId="0" borderId="1" xfId="5" applyFont="1" applyFill="1" applyBorder="1" applyAlignment="1">
      <alignment horizontal="left" vertical="top"/>
    </xf>
    <xf numFmtId="0" fontId="3" fillId="0" borderId="0" xfId="5" applyFont="1" applyFill="1" applyBorder="1" applyAlignment="1">
      <alignment horizontal="center" wrapText="1"/>
    </xf>
    <xf numFmtId="0" fontId="22" fillId="0" borderId="0" xfId="5" applyFont="1" applyFill="1" applyBorder="1" applyAlignment="1">
      <alignment horizontal="center" wrapText="1"/>
    </xf>
    <xf numFmtId="0" fontId="22" fillId="0" borderId="0" xfId="5" applyFont="1" applyFill="1" applyBorder="1" applyAlignment="1">
      <alignment horizontal="center"/>
    </xf>
    <xf numFmtId="0" fontId="3" fillId="0" borderId="0" xfId="5" applyFont="1" applyFill="1" applyAlignment="1">
      <alignment horizontal="center"/>
    </xf>
    <xf numFmtId="0" fontId="3" fillId="0" borderId="0" xfId="5" applyFont="1" applyFill="1" applyAlignment="1">
      <alignment horizontal="left" vertical="top" wrapText="1"/>
    </xf>
    <xf numFmtId="0" fontId="24" fillId="0" borderId="0" xfId="5" applyFont="1" applyFill="1" applyBorder="1" applyAlignment="1">
      <alignment horizontal="center" wrapText="1"/>
    </xf>
    <xf numFmtId="167" fontId="3" fillId="0" borderId="0" xfId="322" applyNumberFormat="1" applyFont="1" applyFill="1" applyAlignment="1">
      <alignment horizontal="center"/>
    </xf>
    <xf numFmtId="0" fontId="7" fillId="0" borderId="1" xfId="5" applyFont="1" applyFill="1" applyBorder="1" applyAlignment="1">
      <alignment horizontal="center"/>
    </xf>
    <xf numFmtId="0" fontId="15" fillId="0" borderId="1" xfId="5" applyFont="1" applyFill="1" applyBorder="1" applyAlignment="1">
      <alignment horizontal="left" vertical="top"/>
    </xf>
    <xf numFmtId="0" fontId="3" fillId="0" borderId="1" xfId="5" applyFont="1" applyFill="1" applyBorder="1" applyAlignment="1">
      <alignment horizontal="left"/>
    </xf>
    <xf numFmtId="0" fontId="32" fillId="0" borderId="0" xfId="322" applyFont="1" applyFill="1" applyBorder="1" applyAlignment="1"/>
    <xf numFmtId="0" fontId="1" fillId="0" borderId="0" xfId="322" applyFont="1" applyFill="1" applyBorder="1" applyAlignment="1">
      <alignment horizontal="left" vertical="top"/>
    </xf>
    <xf numFmtId="0" fontId="1" fillId="0" borderId="0" xfId="322" applyFill="1" applyBorder="1" applyAlignment="1"/>
    <xf numFmtId="0" fontId="22" fillId="0" borderId="1" xfId="322" quotePrefix="1" applyFont="1" applyFill="1" applyBorder="1" applyAlignment="1">
      <alignment horizontal="center" wrapText="1"/>
    </xf>
    <xf numFmtId="0" fontId="25" fillId="0" borderId="1" xfId="322" quotePrefix="1" applyFont="1" applyFill="1" applyBorder="1" applyAlignment="1">
      <alignment horizontal="left" vertical="top" wrapText="1"/>
    </xf>
    <xf numFmtId="0" fontId="22" fillId="0" borderId="0" xfId="322" quotePrefix="1" applyFont="1" applyFill="1" applyBorder="1" applyAlignment="1">
      <alignment horizontal="left" wrapText="1"/>
    </xf>
    <xf numFmtId="0" fontId="22" fillId="0" borderId="0" xfId="322" quotePrefix="1" applyFont="1" applyFill="1" applyBorder="1" applyAlignment="1">
      <alignment horizontal="center" wrapText="1"/>
    </xf>
    <xf numFmtId="0" fontId="25" fillId="0" borderId="0" xfId="322" quotePrefix="1" applyFont="1" applyFill="1" applyBorder="1" applyAlignment="1">
      <alignment horizontal="left" vertical="top" wrapText="1"/>
    </xf>
    <xf numFmtId="164" fontId="11" fillId="0" borderId="0" xfId="322" applyNumberFormat="1" applyFont="1" applyFill="1" applyAlignment="1">
      <alignment horizontal="left" vertical="top"/>
    </xf>
    <xf numFmtId="164" fontId="23" fillId="0" borderId="0" xfId="322" applyNumberFormat="1" applyFont="1" applyFill="1" applyAlignment="1">
      <alignment horizontal="left" vertical="top"/>
    </xf>
    <xf numFmtId="164" fontId="23" fillId="0" borderId="0" xfId="322" applyNumberFormat="1" applyFont="1" applyFill="1" applyAlignment="1">
      <alignment horizontal="left"/>
    </xf>
    <xf numFmtId="2" fontId="22" fillId="0" borderId="0" xfId="322" applyNumberFormat="1" applyFont="1" applyFill="1" applyAlignment="1">
      <alignment horizontal="center"/>
    </xf>
    <xf numFmtId="165" fontId="22" fillId="0" borderId="0" xfId="322" applyNumberFormat="1" applyFont="1" applyFill="1" applyAlignment="1">
      <alignment horizontal="left"/>
    </xf>
    <xf numFmtId="165" fontId="25" fillId="0" borderId="0" xfId="322" applyNumberFormat="1" applyFont="1" applyFill="1" applyAlignment="1">
      <alignment horizontal="left" vertical="top"/>
    </xf>
    <xf numFmtId="165" fontId="22" fillId="0" borderId="0" xfId="322" applyNumberFormat="1" applyFont="1" applyFill="1" applyAlignment="1">
      <alignment horizontal="center"/>
    </xf>
    <xf numFmtId="2" fontId="22" fillId="0" borderId="0" xfId="322" applyNumberFormat="1" applyFont="1" applyFill="1" applyAlignment="1">
      <alignment horizontal="left"/>
    </xf>
    <xf numFmtId="0" fontId="17" fillId="0" borderId="0" xfId="322" applyFont="1" applyFill="1" applyBorder="1" applyAlignment="1"/>
    <xf numFmtId="0" fontId="3" fillId="0" borderId="0" xfId="322" quotePrefix="1" applyFont="1" applyFill="1" applyBorder="1" applyAlignment="1">
      <alignment horizontal="center" wrapText="1"/>
    </xf>
    <xf numFmtId="0" fontId="4" fillId="0" borderId="0" xfId="322" quotePrefix="1" applyFont="1" applyFill="1" applyBorder="1" applyAlignment="1">
      <alignment wrapText="1"/>
    </xf>
    <xf numFmtId="3" fontId="3" fillId="0" borderId="0" xfId="322" applyNumberFormat="1" applyFont="1" applyFill="1" applyAlignment="1">
      <alignment horizontal="center"/>
    </xf>
    <xf numFmtId="166" fontId="4" fillId="0" borderId="0" xfId="322" applyNumberFormat="1" applyFont="1" applyFill="1" applyAlignment="1"/>
    <xf numFmtId="166" fontId="3" fillId="0" borderId="0" xfId="322" applyNumberFormat="1" applyFont="1" applyFill="1" applyAlignment="1">
      <alignment horizontal="center"/>
    </xf>
    <xf numFmtId="169" fontId="4" fillId="0" borderId="0" xfId="322" applyNumberFormat="1" applyFont="1" applyFill="1" applyAlignment="1"/>
    <xf numFmtId="168" fontId="4" fillId="0" borderId="0" xfId="322" applyNumberFormat="1" applyFont="1" applyFill="1" applyAlignment="1"/>
    <xf numFmtId="168" fontId="3" fillId="0" borderId="0" xfId="322" applyNumberFormat="1" applyFont="1" applyFill="1" applyAlignment="1">
      <alignment horizontal="center"/>
    </xf>
    <xf numFmtId="168" fontId="4" fillId="0" borderId="0" xfId="322" applyNumberFormat="1" applyFont="1" applyFill="1" applyAlignment="1">
      <alignment horizontal="left" vertical="top"/>
    </xf>
    <xf numFmtId="165" fontId="4" fillId="0" borderId="0" xfId="322" applyNumberFormat="1" applyFont="1" applyFill="1" applyAlignment="1"/>
    <xf numFmtId="166" fontId="4" fillId="0" borderId="0" xfId="322" applyNumberFormat="1" applyFont="1" applyFill="1" applyAlignment="1">
      <alignment horizontal="left" vertical="top"/>
    </xf>
    <xf numFmtId="166" fontId="4" fillId="0" borderId="1" xfId="5" applyNumberFormat="1" applyFont="1" applyFill="1" applyBorder="1" applyAlignment="1">
      <alignment wrapText="1"/>
    </xf>
    <xf numFmtId="166" fontId="3" fillId="0" borderId="1" xfId="5" applyNumberFormat="1" applyFont="1" applyFill="1" applyBorder="1" applyAlignment="1">
      <alignment horizontal="center" vertical="top" wrapText="1"/>
    </xf>
    <xf numFmtId="3" fontId="4" fillId="0" borderId="1" xfId="5" applyNumberFormat="1" applyFont="1" applyFill="1" applyBorder="1" applyAlignment="1">
      <alignment horizontal="left" vertical="top" wrapText="1"/>
    </xf>
    <xf numFmtId="166" fontId="4" fillId="0" borderId="1" xfId="5" applyNumberFormat="1" applyFont="1" applyFill="1" applyBorder="1" applyAlignment="1">
      <alignment horizontal="left" vertical="top" wrapText="1"/>
    </xf>
    <xf numFmtId="2" fontId="1" fillId="0" borderId="0" xfId="322" applyNumberFormat="1" applyFont="1" applyFill="1" applyAlignment="1">
      <alignment horizontal="center"/>
    </xf>
    <xf numFmtId="0" fontId="1" fillId="0" borderId="0" xfId="322" applyFill="1"/>
    <xf numFmtId="0" fontId="14" fillId="0" borderId="0" xfId="5" applyFont="1" applyFill="1"/>
    <xf numFmtId="9" fontId="3" fillId="0" borderId="0" xfId="5" applyNumberFormat="1" applyFont="1" applyFill="1" applyAlignment="1">
      <alignment horizontal="center"/>
    </xf>
    <xf numFmtId="9" fontId="3" fillId="0" borderId="0" xfId="5" applyNumberFormat="1" applyFont="1" applyFill="1"/>
    <xf numFmtId="9" fontId="7" fillId="0" borderId="0" xfId="5" applyNumberFormat="1" applyFont="1" applyFill="1" applyAlignment="1">
      <alignment horizontal="center"/>
    </xf>
    <xf numFmtId="9" fontId="7" fillId="0" borderId="0" xfId="5" applyNumberFormat="1" applyFont="1" applyFill="1"/>
    <xf numFmtId="2" fontId="3" fillId="0" borderId="0" xfId="5" applyNumberFormat="1" applyFont="1" applyFill="1" applyAlignment="1">
      <alignment horizontal="left" vertical="top"/>
    </xf>
    <xf numFmtId="2" fontId="22" fillId="0" borderId="1" xfId="322" applyNumberFormat="1" applyFont="1" applyFill="1" applyBorder="1" applyAlignment="1">
      <alignment horizontal="center"/>
    </xf>
    <xf numFmtId="166" fontId="22" fillId="0" borderId="1" xfId="322" applyNumberFormat="1" applyFont="1" applyFill="1" applyBorder="1" applyAlignment="1">
      <alignment horizontal="center"/>
    </xf>
    <xf numFmtId="2" fontId="22" fillId="0" borderId="0" xfId="322" applyNumberFormat="1" applyFont="1" applyFill="1" applyBorder="1" applyAlignment="1">
      <alignment horizontal="center"/>
    </xf>
    <xf numFmtId="166" fontId="22" fillId="0" borderId="0" xfId="322" applyNumberFormat="1" applyFont="1" applyFill="1" applyBorder="1" applyAlignment="1">
      <alignment horizontal="center"/>
    </xf>
    <xf numFmtId="166" fontId="22" fillId="0" borderId="0" xfId="322" applyNumberFormat="1" applyFont="1" applyFill="1" applyAlignment="1">
      <alignment horizontal="center"/>
    </xf>
    <xf numFmtId="167" fontId="22" fillId="0" borderId="0" xfId="322" applyNumberFormat="1" applyFont="1" applyFill="1" applyBorder="1" applyAlignment="1">
      <alignment horizontal="center"/>
    </xf>
    <xf numFmtId="168" fontId="22" fillId="0" borderId="0" xfId="322" applyNumberFormat="1" applyFont="1" applyFill="1" applyBorder="1" applyAlignment="1">
      <alignment horizontal="center"/>
    </xf>
    <xf numFmtId="167" fontId="22" fillId="0" borderId="0" xfId="322" applyNumberFormat="1" applyFont="1" applyFill="1" applyAlignment="1">
      <alignment horizontal="center"/>
    </xf>
    <xf numFmtId="168" fontId="22" fillId="0" borderId="0" xfId="322" applyNumberFormat="1" applyFont="1" applyFill="1" applyAlignment="1">
      <alignment horizontal="center"/>
    </xf>
    <xf numFmtId="0" fontId="3" fillId="0" borderId="1" xfId="5" applyFont="1" applyFill="1" applyBorder="1" applyAlignment="1">
      <alignment wrapText="1"/>
    </xf>
    <xf numFmtId="0" fontId="4" fillId="0" borderId="0" xfId="322" applyFont="1" applyFill="1" applyAlignment="1">
      <alignment horizontal="left" vertical="top"/>
    </xf>
    <xf numFmtId="165" fontId="3" fillId="0" borderId="0" xfId="322" applyNumberFormat="1" applyFont="1" applyFill="1" applyBorder="1" applyAlignment="1">
      <alignment horizontal="center"/>
    </xf>
    <xf numFmtId="164" fontId="3" fillId="0" borderId="0" xfId="322" applyNumberFormat="1" applyFont="1" applyFill="1" applyBorder="1" applyAlignment="1">
      <alignment horizontal="center"/>
    </xf>
    <xf numFmtId="164" fontId="11" fillId="0" borderId="0" xfId="322" applyNumberFormat="1" applyFont="1" applyFill="1" applyBorder="1" applyAlignment="1">
      <alignment horizontal="left" vertical="top"/>
    </xf>
    <xf numFmtId="2" fontId="3" fillId="0" borderId="0" xfId="322" applyNumberFormat="1" applyFont="1" applyFill="1" applyBorder="1" applyAlignment="1">
      <alignment horizontal="center"/>
    </xf>
    <xf numFmtId="0" fontId="4" fillId="0" borderId="0" xfId="322" quotePrefix="1" applyFont="1" applyFill="1" applyBorder="1" applyAlignment="1">
      <alignment horizontal="center" vertical="top" wrapText="1"/>
    </xf>
    <xf numFmtId="0" fontId="3" fillId="0" borderId="0" xfId="322" applyFont="1" applyFill="1" applyBorder="1" applyAlignment="1"/>
    <xf numFmtId="165" fontId="17" fillId="0" borderId="0" xfId="322" applyNumberFormat="1" applyFont="1" applyFill="1" applyAlignment="1">
      <alignment horizontal="left" vertical="top"/>
    </xf>
    <xf numFmtId="164" fontId="3" fillId="0" borderId="0" xfId="322" applyNumberFormat="1" applyFont="1" applyFill="1" applyAlignment="1">
      <alignment horizontal="center"/>
    </xf>
    <xf numFmtId="164" fontId="11" fillId="0" borderId="0" xfId="322" applyNumberFormat="1" applyFont="1" applyFill="1" applyBorder="1" applyAlignment="1">
      <alignment horizontal="left"/>
    </xf>
    <xf numFmtId="0" fontId="9" fillId="0" borderId="0" xfId="5" applyFont="1" applyFill="1" applyBorder="1" applyAlignment="1">
      <alignment horizontal="left"/>
    </xf>
    <xf numFmtId="0" fontId="17" fillId="0" borderId="0" xfId="5" applyFont="1" applyFill="1" applyBorder="1" applyAlignment="1">
      <alignment horizontal="left" vertical="top"/>
    </xf>
    <xf numFmtId="165" fontId="3" fillId="0" borderId="0" xfId="322" applyNumberFormat="1" applyFont="1" applyFill="1" applyBorder="1" applyAlignment="1">
      <alignment horizontal="left"/>
    </xf>
    <xf numFmtId="164" fontId="3" fillId="0" borderId="0" xfId="322" applyNumberFormat="1" applyFont="1" applyFill="1" applyBorder="1" applyAlignment="1">
      <alignment horizontal="left"/>
    </xf>
    <xf numFmtId="0" fontId="1" fillId="0" borderId="0" xfId="5" applyFont="1" applyFill="1" applyBorder="1"/>
    <xf numFmtId="0" fontId="1" fillId="0" borderId="0" xfId="5" applyFont="1" applyFill="1" applyBorder="1" applyAlignment="1">
      <alignment horizontal="left"/>
    </xf>
    <xf numFmtId="0" fontId="1" fillId="0" borderId="0" xfId="322" applyFill="1" applyBorder="1" applyAlignment="1">
      <alignment horizontal="center"/>
    </xf>
    <xf numFmtId="0" fontId="4" fillId="0" borderId="0" xfId="5" applyFont="1" applyFill="1" applyBorder="1" applyAlignment="1">
      <alignment horizontal="left"/>
    </xf>
    <xf numFmtId="0" fontId="22" fillId="0" borderId="0" xfId="5" applyFont="1" applyFill="1" applyBorder="1" applyAlignment="1"/>
    <xf numFmtId="0" fontId="3" fillId="0" borderId="0" xfId="5" quotePrefix="1" applyFont="1" applyFill="1" applyBorder="1" applyAlignment="1"/>
    <xf numFmtId="0" fontId="27" fillId="0" borderId="0" xfId="5" applyFont="1" applyFill="1" applyBorder="1"/>
    <xf numFmtId="0" fontId="3" fillId="0" borderId="0" xfId="5" applyFont="1" applyFill="1" applyBorder="1" applyAlignment="1">
      <alignment wrapText="1"/>
    </xf>
    <xf numFmtId="166" fontId="4" fillId="0" borderId="1" xfId="5" applyNumberFormat="1" applyFont="1" applyFill="1" applyBorder="1" applyAlignment="1">
      <alignment horizontal="left" vertical="top"/>
    </xf>
    <xf numFmtId="170" fontId="3" fillId="0" borderId="1" xfId="5" applyNumberFormat="1" applyFont="1" applyFill="1" applyBorder="1" applyAlignment="1">
      <alignment horizontal="center"/>
    </xf>
    <xf numFmtId="170" fontId="4" fillId="0" borderId="1" xfId="5" applyNumberFormat="1" applyFont="1" applyFill="1" applyBorder="1" applyAlignment="1">
      <alignment horizontal="left" vertical="top"/>
    </xf>
    <xf numFmtId="0" fontId="4" fillId="0" borderId="1" xfId="5" applyFont="1" applyFill="1" applyBorder="1" applyAlignment="1">
      <alignment horizontal="left" vertical="top" wrapText="1"/>
    </xf>
    <xf numFmtId="2" fontId="3" fillId="0" borderId="0" xfId="5" applyNumberFormat="1" applyFont="1" applyFill="1" applyBorder="1"/>
    <xf numFmtId="2" fontId="22" fillId="0" borderId="0" xfId="0" applyNumberFormat="1" applyFont="1" applyFill="1" applyAlignment="1">
      <alignment horizontal="left"/>
    </xf>
    <xf numFmtId="0" fontId="3" fillId="0" borderId="1" xfId="5" applyFont="1" applyFill="1" applyBorder="1" applyAlignment="1">
      <alignment horizontal="center" wrapText="1"/>
    </xf>
    <xf numFmtId="0" fontId="3" fillId="0" borderId="0" xfId="5" applyFont="1" applyFill="1" applyAlignment="1">
      <alignment horizontal="center"/>
    </xf>
    <xf numFmtId="0" fontId="3" fillId="0" borderId="1" xfId="5" applyFont="1" applyFill="1" applyBorder="1" applyAlignment="1">
      <alignment horizontal="center"/>
    </xf>
    <xf numFmtId="0" fontId="22" fillId="0" borderId="0" xfId="5" applyFont="1" applyFill="1" applyBorder="1" applyAlignment="1">
      <alignment horizontal="center"/>
    </xf>
    <xf numFmtId="0" fontId="14" fillId="0" borderId="0" xfId="5" applyFont="1" applyFill="1" applyBorder="1" applyAlignment="1"/>
    <xf numFmtId="165" fontId="22" fillId="0" borderId="0" xfId="322" applyNumberFormat="1" applyFont="1" applyFill="1" applyBorder="1" applyAlignment="1">
      <alignment horizontal="center"/>
    </xf>
    <xf numFmtId="0" fontId="7" fillId="0" borderId="0" xfId="5" applyFont="1" applyFill="1" applyBorder="1"/>
    <xf numFmtId="0" fontId="22" fillId="0" borderId="0" xfId="5" applyFont="1" applyFill="1" applyBorder="1" applyAlignment="1">
      <alignment wrapText="1"/>
    </xf>
    <xf numFmtId="0" fontId="1" fillId="0" borderId="0" xfId="322" applyFont="1" applyFill="1" applyBorder="1" applyAlignment="1">
      <alignment horizontal="center" wrapText="1"/>
    </xf>
    <xf numFmtId="165" fontId="25" fillId="0" borderId="0" xfId="322" applyNumberFormat="1" applyFont="1" applyFill="1" applyBorder="1" applyAlignment="1">
      <alignment horizontal="left" vertical="top"/>
    </xf>
    <xf numFmtId="0" fontId="4" fillId="0" borderId="0" xfId="322" applyFont="1" applyFill="1" applyBorder="1" applyAlignment="1">
      <alignment horizontal="left" vertical="top"/>
    </xf>
    <xf numFmtId="2" fontId="25" fillId="0" borderId="0" xfId="322" applyNumberFormat="1" applyFont="1" applyFill="1" applyBorder="1" applyAlignment="1">
      <alignment horizontal="left" vertical="top"/>
    </xf>
    <xf numFmtId="2" fontId="33" fillId="0" borderId="0" xfId="322" applyNumberFormat="1" applyFont="1" applyFill="1" applyBorder="1" applyAlignment="1">
      <alignment horizontal="left" vertical="top"/>
    </xf>
    <xf numFmtId="2" fontId="3" fillId="0" borderId="0" xfId="0" applyNumberFormat="1" applyFont="1" applyFill="1" applyAlignment="1">
      <alignment horizontal="center"/>
    </xf>
    <xf numFmtId="0" fontId="9" fillId="0" borderId="0" xfId="0" applyFont="1" applyFill="1" applyBorder="1" applyAlignment="1"/>
    <xf numFmtId="0" fontId="3" fillId="0" borderId="0" xfId="5" applyFont="1" applyFill="1" applyAlignment="1">
      <alignment horizontal="left" vertical="top" wrapText="1"/>
    </xf>
    <xf numFmtId="167" fontId="3" fillId="0" borderId="0" xfId="0" applyNumberFormat="1" applyFont="1" applyFill="1" applyAlignment="1">
      <alignment horizontal="center"/>
    </xf>
    <xf numFmtId="0" fontId="0" fillId="0" borderId="0" xfId="5" applyFont="1" applyFill="1" applyBorder="1" applyAlignment="1">
      <alignment horizontal="center"/>
    </xf>
    <xf numFmtId="164" fontId="23" fillId="0" borderId="0" xfId="322" applyNumberFormat="1" applyFont="1" applyFill="1" applyBorder="1" applyAlignment="1">
      <alignment horizontal="left"/>
    </xf>
    <xf numFmtId="164" fontId="22" fillId="0" borderId="0" xfId="322" applyNumberFormat="1" applyFont="1" applyFill="1" applyBorder="1" applyAlignment="1">
      <alignment horizontal="center"/>
    </xf>
    <xf numFmtId="164" fontId="4" fillId="0" borderId="0" xfId="322" applyNumberFormat="1" applyFont="1" applyFill="1" applyBorder="1" applyAlignment="1">
      <alignment horizontal="left" vertical="top"/>
    </xf>
    <xf numFmtId="164" fontId="23" fillId="0" borderId="0" xfId="322" applyNumberFormat="1" applyFont="1" applyFill="1" applyBorder="1" applyAlignment="1">
      <alignment horizontal="left" vertical="top"/>
    </xf>
    <xf numFmtId="2" fontId="22" fillId="0" borderId="0" xfId="322" applyNumberFormat="1" applyFont="1" applyFill="1" applyBorder="1" applyAlignment="1">
      <alignment horizontal="left"/>
    </xf>
    <xf numFmtId="165" fontId="4" fillId="0" borderId="0" xfId="322" applyNumberFormat="1" applyFont="1" applyFill="1" applyBorder="1" applyAlignment="1">
      <alignment horizontal="left" vertical="top"/>
    </xf>
    <xf numFmtId="167" fontId="3" fillId="0" borderId="0" xfId="322" applyNumberFormat="1" applyFont="1" applyFill="1" applyBorder="1" applyAlignment="1">
      <alignment horizontal="center"/>
    </xf>
    <xf numFmtId="165" fontId="22" fillId="0" borderId="0" xfId="322" applyNumberFormat="1" applyFont="1" applyFill="1" applyBorder="1" applyAlignment="1">
      <alignment horizontal="left"/>
    </xf>
    <xf numFmtId="168" fontId="3" fillId="0" borderId="0" xfId="0" applyNumberFormat="1" applyFont="1" applyFill="1" applyBorder="1" applyAlignment="1">
      <alignment horizontal="center"/>
    </xf>
    <xf numFmtId="0" fontId="1" fillId="0" borderId="0" xfId="5" applyFont="1" applyFill="1" applyBorder="1" applyAlignment="1">
      <alignment horizontal="left" vertical="top" wrapText="1"/>
    </xf>
    <xf numFmtId="164" fontId="3" fillId="0" borderId="0" xfId="5" applyNumberFormat="1" applyFont="1" applyFill="1" applyBorder="1" applyAlignment="1">
      <alignment horizontal="center"/>
    </xf>
    <xf numFmtId="164" fontId="1" fillId="0" borderId="0" xfId="5" applyNumberFormat="1" applyFill="1" applyBorder="1" applyAlignment="1">
      <alignment horizontal="center"/>
    </xf>
    <xf numFmtId="0" fontId="3" fillId="0" borderId="0" xfId="5" applyFont="1" applyFill="1" applyBorder="1" applyAlignment="1">
      <alignment horizontal="center" vertical="center" wrapText="1"/>
    </xf>
    <xf numFmtId="0" fontId="3" fillId="0" borderId="0" xfId="5" quotePrefix="1" applyFont="1" applyFill="1" applyBorder="1" applyAlignment="1">
      <alignment horizontal="center"/>
    </xf>
    <xf numFmtId="166" fontId="22" fillId="0" borderId="0" xfId="0" applyNumberFormat="1" applyFont="1" applyFill="1" applyBorder="1" applyAlignment="1">
      <alignment horizontal="center"/>
    </xf>
    <xf numFmtId="164" fontId="22" fillId="0" borderId="0" xfId="0" applyNumberFormat="1" applyFont="1" applyFill="1" applyBorder="1" applyAlignment="1">
      <alignment horizontal="center"/>
    </xf>
    <xf numFmtId="164" fontId="3" fillId="0" borderId="0" xfId="0" applyNumberFormat="1" applyFont="1" applyFill="1" applyBorder="1" applyAlignment="1">
      <alignment horizontal="left"/>
    </xf>
    <xf numFmtId="165" fontId="3" fillId="0" borderId="0" xfId="0" applyNumberFormat="1" applyFont="1" applyFill="1" applyBorder="1" applyAlignment="1">
      <alignment horizontal="left"/>
    </xf>
    <xf numFmtId="166" fontId="3" fillId="0" borderId="0" xfId="0" applyNumberFormat="1" applyFont="1" applyFill="1" applyBorder="1" applyAlignment="1">
      <alignment horizontal="left"/>
    </xf>
    <xf numFmtId="2" fontId="4" fillId="0" borderId="0" xfId="5" applyNumberFormat="1" applyFont="1" applyFill="1" applyAlignment="1">
      <alignment horizontal="center" vertical="top"/>
    </xf>
    <xf numFmtId="164" fontId="11" fillId="0" borderId="0" xfId="322" applyNumberFormat="1" applyFont="1" applyFill="1" applyBorder="1" applyAlignment="1">
      <alignment horizontal="center" vertical="top"/>
    </xf>
    <xf numFmtId="165" fontId="4" fillId="0" borderId="0" xfId="322" applyNumberFormat="1" applyFont="1" applyFill="1" applyBorder="1" applyAlignment="1">
      <alignment horizontal="center" vertical="top"/>
    </xf>
    <xf numFmtId="0" fontId="4" fillId="0" borderId="0" xfId="322" applyFont="1" applyFill="1"/>
    <xf numFmtId="2" fontId="4" fillId="0" borderId="0" xfId="5" applyNumberFormat="1" applyFont="1" applyFill="1" applyAlignment="1">
      <alignment horizontal="center" vertical="top" wrapText="1"/>
    </xf>
    <xf numFmtId="0" fontId="4" fillId="0" borderId="0" xfId="5" applyFont="1" applyFill="1" applyBorder="1"/>
    <xf numFmtId="0" fontId="15" fillId="0" borderId="0" xfId="5" applyFont="1" applyFill="1" applyAlignment="1">
      <alignment horizontal="center"/>
    </xf>
    <xf numFmtId="0" fontId="4" fillId="0" borderId="0" xfId="5" applyFont="1" applyFill="1" applyBorder="1" applyAlignment="1">
      <alignment horizontal="center"/>
    </xf>
    <xf numFmtId="0" fontId="4" fillId="0" borderId="0" xfId="5" applyFont="1" applyFill="1" applyAlignment="1">
      <alignment horizontal="center" vertical="top" wrapText="1"/>
    </xf>
    <xf numFmtId="10" fontId="4" fillId="0" borderId="0" xfId="5" applyNumberFormat="1" applyFont="1" applyFill="1" applyBorder="1" applyAlignment="1">
      <alignment horizontal="center" vertical="top" wrapText="1"/>
    </xf>
    <xf numFmtId="2" fontId="4" fillId="0" borderId="0" xfId="322" applyNumberFormat="1" applyFont="1" applyFill="1" applyAlignment="1">
      <alignment horizontal="center"/>
    </xf>
    <xf numFmtId="0" fontId="15" fillId="0" borderId="0" xfId="5" applyFont="1" applyFill="1" applyAlignment="1">
      <alignment horizontal="left" vertical="top" wrapText="1"/>
    </xf>
    <xf numFmtId="2" fontId="4" fillId="0" borderId="0" xfId="5" applyNumberFormat="1" applyFont="1" applyFill="1" applyBorder="1" applyAlignment="1">
      <alignment horizontal="center" vertical="top" wrapText="1"/>
    </xf>
    <xf numFmtId="2" fontId="25" fillId="0" borderId="0" xfId="0" applyNumberFormat="1" applyFont="1" applyFill="1" applyAlignment="1">
      <alignment horizontal="center"/>
    </xf>
    <xf numFmtId="0" fontId="15" fillId="0" borderId="0" xfId="5" applyFont="1" applyFill="1"/>
    <xf numFmtId="2" fontId="4" fillId="0" borderId="0" xfId="5" applyNumberFormat="1" applyFont="1" applyFill="1" applyAlignment="1">
      <alignment horizontal="center"/>
    </xf>
    <xf numFmtId="170" fontId="4" fillId="0" borderId="0" xfId="5" applyNumberFormat="1" applyFont="1" applyFill="1" applyAlignment="1">
      <alignment horizontal="center" vertical="top" wrapText="1"/>
    </xf>
    <xf numFmtId="0" fontId="4" fillId="0" borderId="0" xfId="5" applyFont="1" applyFill="1" applyBorder="1" applyAlignment="1">
      <alignment horizontal="center" vertical="top" wrapText="1"/>
    </xf>
    <xf numFmtId="164" fontId="15" fillId="0" borderId="0" xfId="322" applyNumberFormat="1" applyFont="1" applyFill="1" applyAlignment="1">
      <alignment horizontal="left" vertical="top"/>
    </xf>
    <xf numFmtId="164" fontId="15" fillId="0" borderId="0" xfId="322" applyNumberFormat="1" applyFont="1" applyFill="1" applyBorder="1" applyAlignment="1">
      <alignment horizontal="center" vertical="top"/>
    </xf>
    <xf numFmtId="167" fontId="4" fillId="0" borderId="0" xfId="322" applyNumberFormat="1" applyFont="1" applyFill="1" applyAlignment="1">
      <alignment horizontal="center"/>
    </xf>
    <xf numFmtId="2" fontId="3" fillId="0" borderId="0" xfId="5" applyNumberFormat="1" applyFont="1" applyFill="1"/>
    <xf numFmtId="171" fontId="15" fillId="0" borderId="0" xfId="5" applyNumberFormat="1" applyFont="1" applyFill="1" applyAlignment="1">
      <alignment horizontal="center"/>
    </xf>
    <xf numFmtId="0" fontId="3" fillId="0" borderId="0" xfId="5" applyFont="1" applyFill="1" applyBorder="1" applyAlignment="1">
      <alignment horizontal="center" wrapText="1"/>
    </xf>
    <xf numFmtId="0" fontId="3" fillId="0" borderId="0" xfId="5" applyFont="1" applyFill="1" applyBorder="1" applyAlignment="1">
      <alignment horizontal="center"/>
    </xf>
    <xf numFmtId="0" fontId="3" fillId="0" borderId="0" xfId="5" applyFont="1" applyFill="1" applyBorder="1" applyAlignment="1">
      <alignment horizontal="left" vertical="top" wrapText="1"/>
    </xf>
    <xf numFmtId="0" fontId="14" fillId="0" borderId="0" xfId="5" applyFont="1" applyFill="1" applyBorder="1" applyAlignment="1">
      <alignment horizontal="center"/>
    </xf>
    <xf numFmtId="0" fontId="3" fillId="0" borderId="1" xfId="0" quotePrefix="1" applyFont="1" applyFill="1" applyBorder="1" applyAlignment="1">
      <alignment horizontal="center" wrapText="1"/>
    </xf>
    <xf numFmtId="0" fontId="3" fillId="0" borderId="0" xfId="0" quotePrefix="1" applyFont="1" applyFill="1" applyBorder="1" applyAlignment="1">
      <alignment horizontal="center" wrapText="1"/>
    </xf>
    <xf numFmtId="0" fontId="4" fillId="0" borderId="0" xfId="5" applyFont="1" applyFill="1" applyBorder="1" applyAlignment="1">
      <alignment horizontal="left" vertical="top" wrapText="1"/>
    </xf>
    <xf numFmtId="3" fontId="3" fillId="0" borderId="1" xfId="5" applyNumberFormat="1" applyFont="1" applyFill="1" applyBorder="1" applyAlignment="1">
      <alignment horizontal="center" vertical="top" wrapText="1"/>
    </xf>
    <xf numFmtId="3" fontId="4" fillId="0" borderId="1" xfId="5" applyNumberFormat="1" applyFont="1" applyFill="1" applyBorder="1" applyAlignment="1">
      <alignment wrapText="1"/>
    </xf>
    <xf numFmtId="0" fontId="4" fillId="0" borderId="0" xfId="0" applyFont="1"/>
    <xf numFmtId="0" fontId="3" fillId="0" borderId="0" xfId="5" applyFont="1" applyFill="1" applyBorder="1" applyAlignment="1">
      <alignment horizontal="left" vertical="top" wrapText="1"/>
    </xf>
    <xf numFmtId="0" fontId="14" fillId="0" borderId="0" xfId="5" applyFont="1" applyFill="1" applyBorder="1" applyAlignment="1">
      <alignment horizontal="center"/>
    </xf>
    <xf numFmtId="0" fontId="3" fillId="0" borderId="0" xfId="5" applyFont="1" applyFill="1" applyBorder="1" applyAlignment="1">
      <alignment horizontal="center"/>
    </xf>
    <xf numFmtId="0" fontId="4" fillId="0" borderId="0" xfId="5" applyFont="1" applyFill="1" applyBorder="1" applyAlignment="1">
      <alignment horizontal="left" vertical="top" wrapText="1"/>
    </xf>
    <xf numFmtId="0" fontId="3" fillId="0" borderId="1" xfId="5" applyFont="1" applyFill="1" applyBorder="1" applyAlignment="1">
      <alignment horizontal="left" vertical="top" wrapText="1"/>
    </xf>
    <xf numFmtId="0" fontId="4" fillId="0" borderId="0" xfId="0" applyFont="1" applyFill="1"/>
    <xf numFmtId="0" fontId="3" fillId="0" borderId="1" xfId="5" applyFont="1" applyFill="1" applyBorder="1" applyAlignment="1">
      <alignment horizontal="center"/>
    </xf>
    <xf numFmtId="166" fontId="25" fillId="0" borderId="0" xfId="322" applyNumberFormat="1" applyFont="1" applyFill="1" applyBorder="1" applyAlignment="1">
      <alignment horizontal="left" vertical="top"/>
    </xf>
    <xf numFmtId="1" fontId="22" fillId="0" borderId="0" xfId="322" applyNumberFormat="1" applyFont="1" applyFill="1" applyBorder="1" applyAlignment="1">
      <alignment horizontal="center"/>
    </xf>
    <xf numFmtId="3" fontId="22" fillId="0" borderId="0" xfId="322" applyNumberFormat="1" applyFont="1" applyFill="1" applyBorder="1" applyAlignment="1">
      <alignment horizontal="center"/>
    </xf>
    <xf numFmtId="168" fontId="25" fillId="0" borderId="0" xfId="322" applyNumberFormat="1" applyFont="1" applyFill="1" applyBorder="1" applyAlignment="1">
      <alignment horizontal="left" vertical="top"/>
    </xf>
    <xf numFmtId="1" fontId="25" fillId="0" borderId="0" xfId="322" applyNumberFormat="1" applyFont="1" applyFill="1" applyBorder="1" applyAlignment="1">
      <alignment horizontal="left" vertical="top"/>
    </xf>
    <xf numFmtId="169" fontId="22" fillId="0" borderId="0" xfId="322" applyNumberFormat="1" applyFont="1" applyFill="1" applyBorder="1" applyAlignment="1">
      <alignment horizontal="center"/>
    </xf>
    <xf numFmtId="169" fontId="25" fillId="0" borderId="0" xfId="322" applyNumberFormat="1" applyFont="1" applyFill="1" applyBorder="1" applyAlignment="1">
      <alignment horizontal="left" vertical="top"/>
    </xf>
    <xf numFmtId="166" fontId="25" fillId="0" borderId="0" xfId="322" applyNumberFormat="1" applyFont="1" applyFill="1" applyAlignment="1">
      <alignment horizontal="left" vertical="top"/>
    </xf>
    <xf numFmtId="165" fontId="26" fillId="0" borderId="0" xfId="322" applyNumberFormat="1" applyFont="1" applyFill="1" applyBorder="1" applyAlignment="1">
      <alignment horizontal="center"/>
    </xf>
    <xf numFmtId="165" fontId="26" fillId="0" borderId="0" xfId="322" applyNumberFormat="1" applyFont="1" applyFill="1" applyAlignment="1">
      <alignment horizontal="center"/>
    </xf>
    <xf numFmtId="3" fontId="22" fillId="0" borderId="0" xfId="322" applyNumberFormat="1" applyFont="1" applyFill="1" applyAlignment="1">
      <alignment horizontal="center"/>
    </xf>
    <xf numFmtId="168" fontId="25" fillId="0" borderId="0" xfId="322" applyNumberFormat="1" applyFont="1" applyFill="1" applyAlignment="1">
      <alignment horizontal="left" vertical="top"/>
    </xf>
    <xf numFmtId="2" fontId="25" fillId="0" borderId="0" xfId="322" applyNumberFormat="1" applyFont="1" applyFill="1" applyAlignment="1">
      <alignment horizontal="left" vertical="top"/>
    </xf>
    <xf numFmtId="169" fontId="22" fillId="0" borderId="0" xfId="322" applyNumberFormat="1" applyFont="1" applyFill="1" applyAlignment="1">
      <alignment horizontal="center"/>
    </xf>
    <xf numFmtId="169" fontId="25" fillId="0" borderId="0" xfId="322" applyNumberFormat="1" applyFont="1" applyFill="1" applyAlignment="1">
      <alignment horizontal="left" vertical="top"/>
    </xf>
    <xf numFmtId="0" fontId="22" fillId="0" borderId="0" xfId="5" applyFont="1" applyFill="1" applyBorder="1" applyAlignment="1">
      <alignment horizontal="center"/>
    </xf>
    <xf numFmtId="3" fontId="3" fillId="0" borderId="0" xfId="5" applyNumberFormat="1" applyFont="1" applyFill="1" applyBorder="1" applyAlignment="1">
      <alignment horizontal="center" vertical="top" wrapText="1"/>
    </xf>
    <xf numFmtId="3" fontId="4" fillId="0" borderId="0" xfId="5" applyNumberFormat="1" applyFont="1" applyFill="1" applyBorder="1" applyAlignment="1">
      <alignment wrapText="1"/>
    </xf>
    <xf numFmtId="0" fontId="3" fillId="0" borderId="0" xfId="5" applyFont="1" applyFill="1" applyBorder="1" applyAlignment="1">
      <alignment horizontal="center"/>
    </xf>
    <xf numFmtId="0" fontId="22" fillId="0" borderId="0" xfId="5" applyFont="1" applyFill="1" applyBorder="1" applyAlignment="1">
      <alignment horizontal="center" wrapText="1"/>
    </xf>
    <xf numFmtId="0" fontId="4" fillId="0" borderId="0" xfId="5" applyFont="1" applyFill="1" applyBorder="1" applyAlignment="1">
      <alignment horizontal="left" vertical="top" wrapText="1"/>
    </xf>
    <xf numFmtId="0" fontId="3" fillId="0" borderId="0" xfId="5" applyFont="1" applyFill="1" applyBorder="1" applyAlignment="1">
      <alignment horizontal="left" vertical="top" wrapText="1"/>
    </xf>
    <xf numFmtId="0" fontId="0" fillId="0" borderId="0" xfId="0" applyFill="1" applyAlignment="1">
      <alignment horizontal="center" wrapText="1"/>
    </xf>
    <xf numFmtId="0" fontId="22" fillId="0" borderId="0" xfId="5" applyFont="1" applyFill="1" applyBorder="1" applyAlignment="1">
      <alignment horizontal="center"/>
    </xf>
    <xf numFmtId="171" fontId="15" fillId="0" borderId="0" xfId="5" applyNumberFormat="1" applyFont="1" applyFill="1" applyAlignment="1">
      <alignment horizontal="left"/>
    </xf>
    <xf numFmtId="0" fontId="1" fillId="0" borderId="0" xfId="5" applyFont="1" applyFill="1" applyAlignment="1">
      <alignment horizontal="left"/>
    </xf>
    <xf numFmtId="0" fontId="15" fillId="0" borderId="1" xfId="5" applyFont="1" applyFill="1" applyBorder="1" applyAlignment="1">
      <alignment horizontal="left"/>
    </xf>
    <xf numFmtId="0" fontId="15" fillId="0" borderId="0" xfId="5" applyFont="1" applyFill="1" applyBorder="1" applyAlignment="1">
      <alignment horizontal="left"/>
    </xf>
    <xf numFmtId="0" fontId="25" fillId="0" borderId="0" xfId="5" applyFont="1" applyFill="1" applyBorder="1" applyAlignment="1">
      <alignment horizontal="left"/>
    </xf>
    <xf numFmtId="166" fontId="25" fillId="0" borderId="0" xfId="0" applyNumberFormat="1" applyFont="1" applyFill="1" applyAlignment="1">
      <alignment horizontal="left"/>
    </xf>
    <xf numFmtId="165" fontId="25" fillId="0" borderId="0" xfId="0" applyNumberFormat="1" applyFont="1" applyFill="1" applyAlignment="1">
      <alignment horizontal="left"/>
    </xf>
    <xf numFmtId="0" fontId="4" fillId="0" borderId="0" xfId="5" applyFont="1" applyFill="1" applyAlignment="1">
      <alignment horizontal="left"/>
    </xf>
    <xf numFmtId="0" fontId="4" fillId="0" borderId="0" xfId="5" applyFont="1" applyFill="1" applyAlignment="1">
      <alignment horizontal="left" wrapText="1"/>
    </xf>
    <xf numFmtId="0" fontId="1" fillId="0" borderId="0" xfId="5" applyFont="1" applyFill="1" applyAlignment="1">
      <alignment horizontal="left" wrapText="1"/>
    </xf>
    <xf numFmtId="2" fontId="1" fillId="0" borderId="0" xfId="5" applyNumberFormat="1" applyFont="1" applyFill="1" applyAlignment="1">
      <alignment horizontal="left" wrapText="1"/>
    </xf>
    <xf numFmtId="0" fontId="15" fillId="0" borderId="0" xfId="5" applyFont="1" applyFill="1" applyAlignment="1">
      <alignment horizontal="left"/>
    </xf>
    <xf numFmtId="0" fontId="4" fillId="0" borderId="1" xfId="5" applyFont="1" applyFill="1" applyBorder="1" applyAlignment="1">
      <alignment horizontal="left"/>
    </xf>
    <xf numFmtId="0" fontId="32" fillId="0" borderId="0" xfId="322" applyFont="1" applyFill="1" applyBorder="1" applyAlignment="1">
      <alignment horizontal="center" wrapText="1"/>
    </xf>
    <xf numFmtId="0" fontId="4" fillId="0" borderId="0" xfId="0" applyFont="1" applyAlignment="1">
      <alignment horizontal="left"/>
    </xf>
    <xf numFmtId="0" fontId="4" fillId="0" borderId="0" xfId="0" applyFont="1" applyAlignment="1">
      <alignment horizontal="center"/>
    </xf>
    <xf numFmtId="2" fontId="4" fillId="0" borderId="0" xfId="0" applyNumberFormat="1" applyFont="1" applyAlignment="1">
      <alignment horizontal="center"/>
    </xf>
    <xf numFmtId="0" fontId="4" fillId="0" borderId="0" xfId="5" applyFont="1" applyFill="1" applyBorder="1" applyAlignment="1">
      <alignment horizontal="left" vertical="top" wrapText="1"/>
    </xf>
    <xf numFmtId="0" fontId="3" fillId="0" borderId="0" xfId="5" applyFont="1" applyFill="1" applyBorder="1" applyAlignment="1">
      <alignment horizontal="left" vertical="top" wrapText="1"/>
    </xf>
    <xf numFmtId="164" fontId="3" fillId="0" borderId="0" xfId="5" applyNumberFormat="1" applyFont="1" applyFill="1" applyBorder="1"/>
    <xf numFmtId="0" fontId="3" fillId="0" borderId="0" xfId="5" applyFont="1" applyFill="1" applyBorder="1" applyAlignment="1">
      <alignment horizontal="center"/>
    </xf>
    <xf numFmtId="0" fontId="34" fillId="0" borderId="0" xfId="5" applyFont="1" applyFill="1" applyBorder="1" applyAlignment="1">
      <alignment horizontal="left" wrapText="1"/>
    </xf>
    <xf numFmtId="166" fontId="3" fillId="0" borderId="0" xfId="5" applyNumberFormat="1" applyFont="1" applyFill="1" applyBorder="1"/>
    <xf numFmtId="1" fontId="22" fillId="0" borderId="0" xfId="0" applyNumberFormat="1" applyFont="1" applyFill="1" applyBorder="1" applyAlignment="1">
      <alignment horizontal="center"/>
    </xf>
    <xf numFmtId="165" fontId="25" fillId="0" borderId="0" xfId="0" applyNumberFormat="1" applyFont="1" applyFill="1" applyBorder="1" applyAlignment="1">
      <alignment horizontal="left"/>
    </xf>
    <xf numFmtId="164" fontId="25" fillId="0" borderId="0" xfId="0" applyNumberFormat="1" applyFont="1" applyFill="1" applyAlignment="1">
      <alignment horizontal="left"/>
    </xf>
    <xf numFmtId="0" fontId="4" fillId="0" borderId="0" xfId="5" applyFont="1" applyFill="1" applyAlignment="1">
      <alignment horizontal="center"/>
    </xf>
    <xf numFmtId="0" fontId="24" fillId="0" borderId="0" xfId="5" applyFont="1" applyFill="1" applyBorder="1" applyAlignment="1">
      <alignment horizontal="center"/>
    </xf>
    <xf numFmtId="0" fontId="10" fillId="0" borderId="0" xfId="322" applyFont="1" applyFill="1" applyBorder="1" applyAlignment="1"/>
    <xf numFmtId="0" fontId="3" fillId="0" borderId="0" xfId="5" applyFont="1" applyFill="1" applyBorder="1" applyAlignment="1">
      <alignment horizontal="center" wrapText="1"/>
    </xf>
    <xf numFmtId="0" fontId="3" fillId="0" borderId="0" xfId="5" applyFont="1" applyFill="1" applyBorder="1" applyAlignment="1">
      <alignment horizontal="center"/>
    </xf>
    <xf numFmtId="0" fontId="26" fillId="0" borderId="0" xfId="5" applyFont="1" applyFill="1" applyBorder="1" applyAlignment="1">
      <alignment horizontal="center" wrapText="1"/>
    </xf>
    <xf numFmtId="0" fontId="14" fillId="0" borderId="0" xfId="322" applyFont="1" applyFill="1" applyBorder="1" applyAlignment="1">
      <alignment horizontal="center" wrapText="1"/>
    </xf>
    <xf numFmtId="2" fontId="22" fillId="0" borderId="0" xfId="0" applyNumberFormat="1" applyFont="1" applyFill="1" applyAlignment="1">
      <alignment horizontal="center" wrapText="1"/>
    </xf>
    <xf numFmtId="0" fontId="22" fillId="0" borderId="0" xfId="5" applyFont="1" applyFill="1" applyBorder="1" applyAlignment="1">
      <alignment horizontal="center" wrapText="1"/>
    </xf>
    <xf numFmtId="0" fontId="4" fillId="0" borderId="0" xfId="5" applyFont="1" applyFill="1" applyBorder="1" applyAlignment="1">
      <alignment horizontal="left" vertical="top" wrapText="1"/>
    </xf>
    <xf numFmtId="0" fontId="3" fillId="0" borderId="0" xfId="5" applyFont="1" applyFill="1" applyBorder="1" applyAlignment="1">
      <alignment horizontal="left" vertical="top" wrapText="1"/>
    </xf>
    <xf numFmtId="0" fontId="26" fillId="0" borderId="0" xfId="5" applyFont="1" applyFill="1" applyBorder="1" applyAlignment="1">
      <alignment horizontal="center"/>
    </xf>
    <xf numFmtId="0" fontId="31" fillId="0" borderId="0" xfId="322" applyFont="1" applyFill="1" applyBorder="1" applyAlignment="1"/>
    <xf numFmtId="0" fontId="14" fillId="0" borderId="0" xfId="5" applyFont="1" applyFill="1" applyBorder="1" applyAlignment="1">
      <alignment horizontal="center" wrapText="1"/>
    </xf>
    <xf numFmtId="0" fontId="1" fillId="0" borderId="0" xfId="322" applyFill="1" applyAlignment="1">
      <alignment horizontal="center" wrapText="1"/>
    </xf>
    <xf numFmtId="0" fontId="14" fillId="0" borderId="0" xfId="5" applyFont="1" applyFill="1" applyBorder="1" applyAlignment="1">
      <alignment horizontal="center"/>
    </xf>
    <xf numFmtId="0" fontId="4" fillId="0" borderId="2" xfId="5" applyFont="1" applyFill="1" applyBorder="1" applyAlignment="1">
      <alignment horizontal="left" vertical="top" wrapText="1"/>
    </xf>
    <xf numFmtId="0" fontId="4" fillId="0" borderId="0" xfId="5" applyFont="1" applyFill="1" applyBorder="1" applyAlignment="1">
      <alignment horizontal="center" wrapText="1"/>
    </xf>
    <xf numFmtId="0" fontId="3" fillId="0" borderId="1" xfId="0" quotePrefix="1" applyFont="1" applyFill="1" applyBorder="1" applyAlignment="1">
      <alignment horizontal="center" wrapText="1"/>
    </xf>
    <xf numFmtId="0" fontId="14" fillId="0" borderId="0" xfId="5" applyFont="1" applyFill="1" applyAlignment="1">
      <alignment horizontal="center"/>
    </xf>
    <xf numFmtId="0" fontId="3" fillId="0" borderId="0" xfId="0" quotePrefix="1" applyFont="1" applyFill="1" applyBorder="1" applyAlignment="1">
      <alignment horizontal="center" wrapText="1"/>
    </xf>
    <xf numFmtId="0" fontId="4" fillId="0" borderId="0" xfId="0" applyFont="1" applyAlignment="1">
      <alignment vertical="top" wrapText="1"/>
    </xf>
    <xf numFmtId="0" fontId="1" fillId="0" borderId="0" xfId="322" applyFont="1" applyFill="1" applyBorder="1" applyAlignment="1">
      <alignment wrapText="1"/>
    </xf>
    <xf numFmtId="0" fontId="32" fillId="0" borderId="0" xfId="322" applyFont="1" applyFill="1" applyAlignment="1">
      <alignment horizontal="center" wrapText="1"/>
    </xf>
    <xf numFmtId="0" fontId="3" fillId="0" borderId="1" xfId="322" quotePrefix="1" applyFont="1" applyFill="1" applyBorder="1" applyAlignment="1">
      <alignment horizontal="center" wrapText="1"/>
    </xf>
    <xf numFmtId="0" fontId="1" fillId="0" borderId="0" xfId="322" applyFont="1" applyFill="1" applyBorder="1" applyAlignment="1">
      <alignment horizontal="center"/>
    </xf>
    <xf numFmtId="0" fontId="31" fillId="0" borderId="0" xfId="322" applyFont="1" applyFill="1" applyBorder="1" applyAlignment="1">
      <alignment horizontal="center"/>
    </xf>
    <xf numFmtId="0" fontId="3" fillId="0" borderId="0" xfId="322" applyFont="1" applyFill="1" applyBorder="1" applyAlignment="1">
      <alignment horizontal="center"/>
    </xf>
    <xf numFmtId="0" fontId="22" fillId="0" borderId="1" xfId="5" applyFont="1" applyFill="1" applyBorder="1" applyAlignment="1">
      <alignment horizontal="center" wrapText="1"/>
    </xf>
    <xf numFmtId="0" fontId="22" fillId="0" borderId="1" xfId="322" quotePrefix="1" applyFont="1" applyFill="1" applyBorder="1" applyAlignment="1">
      <alignment horizontal="center" wrapText="1"/>
    </xf>
    <xf numFmtId="0" fontId="22" fillId="0" borderId="0" xfId="5" applyFont="1" applyFill="1" applyAlignment="1">
      <alignment horizontal="center"/>
    </xf>
    <xf numFmtId="0" fontId="25" fillId="0" borderId="0" xfId="5" applyFont="1" applyFill="1" applyAlignment="1">
      <alignment horizontal="left" vertical="top"/>
    </xf>
    <xf numFmtId="0" fontId="35" fillId="0" borderId="0" xfId="322" applyFont="1" applyFill="1" applyBorder="1" applyAlignment="1">
      <alignment horizontal="center"/>
    </xf>
    <xf numFmtId="2" fontId="22" fillId="0" borderId="0" xfId="5" applyNumberFormat="1" applyFont="1" applyFill="1" applyBorder="1" applyAlignment="1">
      <alignment horizontal="center"/>
    </xf>
    <xf numFmtId="0" fontId="25" fillId="0" borderId="0" xfId="322" applyFont="1" applyFill="1" applyBorder="1" applyAlignment="1">
      <alignment horizontal="left" vertical="top"/>
    </xf>
    <xf numFmtId="2" fontId="22" fillId="0" borderId="0" xfId="5" applyNumberFormat="1" applyFont="1" applyFill="1" applyAlignment="1">
      <alignment horizontal="center"/>
    </xf>
    <xf numFmtId="164" fontId="25" fillId="0" borderId="0" xfId="0" applyNumberFormat="1" applyFont="1" applyFill="1" applyAlignment="1">
      <alignment horizontal="left" vertical="top"/>
    </xf>
    <xf numFmtId="167" fontId="22" fillId="0" borderId="0" xfId="0" applyNumberFormat="1" applyFont="1" applyFill="1" applyAlignment="1">
      <alignment horizontal="center"/>
    </xf>
    <xf numFmtId="165" fontId="25" fillId="0" borderId="0" xfId="0" applyNumberFormat="1" applyFont="1" applyFill="1" applyAlignment="1">
      <alignment horizontal="left" vertical="top"/>
    </xf>
    <xf numFmtId="164" fontId="25" fillId="0" borderId="0" xfId="0" applyNumberFormat="1" applyFont="1" applyFill="1" applyBorder="1" applyAlignment="1">
      <alignment horizontal="left" vertical="top"/>
    </xf>
    <xf numFmtId="165" fontId="25" fillId="0" borderId="0" xfId="0" applyNumberFormat="1" applyFont="1" applyFill="1" applyBorder="1" applyAlignment="1">
      <alignment horizontal="left" vertical="top"/>
    </xf>
    <xf numFmtId="2" fontId="22" fillId="0" borderId="0" xfId="5" applyNumberFormat="1" applyFont="1" applyFill="1" applyAlignment="1">
      <alignment horizontal="center" vertical="top" wrapText="1"/>
    </xf>
    <xf numFmtId="2" fontId="22" fillId="0" borderId="0" xfId="5" applyNumberFormat="1" applyFont="1" applyFill="1" applyBorder="1" applyAlignment="1">
      <alignment horizontal="center" vertical="top" wrapText="1"/>
    </xf>
    <xf numFmtId="166" fontId="25" fillId="0" borderId="0" xfId="5" applyNumberFormat="1" applyFont="1" applyFill="1" applyBorder="1" applyAlignment="1">
      <alignment horizontal="left" vertical="top"/>
    </xf>
    <xf numFmtId="0" fontId="25" fillId="0" borderId="0" xfId="5" applyFont="1" applyFill="1" applyAlignment="1">
      <alignment horizontal="left"/>
    </xf>
    <xf numFmtId="0" fontId="22" fillId="0" borderId="1" xfId="0" quotePrefix="1" applyFont="1" applyFill="1" applyBorder="1" applyAlignment="1">
      <alignment horizontal="center" wrapText="1"/>
    </xf>
    <xf numFmtId="0" fontId="22" fillId="0" borderId="1" xfId="5" quotePrefix="1" applyFont="1" applyFill="1" applyBorder="1" applyAlignment="1">
      <alignment horizontal="center"/>
    </xf>
    <xf numFmtId="0" fontId="22" fillId="0" borderId="0" xfId="5" applyFont="1" applyFill="1" applyBorder="1" applyAlignment="1">
      <alignment horizontal="left" vertical="top" wrapText="1"/>
    </xf>
    <xf numFmtId="164" fontId="25" fillId="0" borderId="0" xfId="2" applyNumberFormat="1" applyFont="1" applyFill="1" applyAlignment="1">
      <alignment horizontal="left" vertical="top"/>
    </xf>
    <xf numFmtId="0" fontId="22" fillId="0" borderId="0" xfId="5" applyFont="1" applyFill="1" applyBorder="1" applyAlignment="1">
      <alignment horizontal="left" vertical="top" wrapText="1"/>
    </xf>
    <xf numFmtId="166" fontId="22" fillId="0" borderId="0" xfId="0" applyNumberFormat="1" applyFont="1" applyFill="1" applyAlignment="1">
      <alignment horizontal="center"/>
    </xf>
    <xf numFmtId="166" fontId="22" fillId="0" borderId="0" xfId="5" applyNumberFormat="1" applyFont="1" applyFill="1" applyAlignment="1">
      <alignment horizontal="center"/>
    </xf>
    <xf numFmtId="168" fontId="22" fillId="0" borderId="0" xfId="0" applyNumberFormat="1" applyFont="1" applyFill="1" applyAlignment="1">
      <alignment horizontal="center"/>
    </xf>
    <xf numFmtId="168" fontId="25" fillId="0" borderId="0" xfId="0" applyNumberFormat="1" applyFont="1" applyFill="1" applyAlignment="1">
      <alignment horizontal="left"/>
    </xf>
    <xf numFmtId="0" fontId="25" fillId="0" borderId="0" xfId="5" applyFont="1" applyFill="1" applyBorder="1" applyAlignment="1">
      <alignment horizontal="left" vertical="top" wrapText="1"/>
    </xf>
    <xf numFmtId="2" fontId="25" fillId="0" borderId="0" xfId="0" applyNumberFormat="1" applyFont="1" applyFill="1" applyAlignment="1">
      <alignment horizontal="left"/>
    </xf>
    <xf numFmtId="164" fontId="25" fillId="0" borderId="0" xfId="3" applyNumberFormat="1" applyFont="1" applyFill="1" applyAlignment="1">
      <alignment horizontal="left" vertical="top"/>
    </xf>
    <xf numFmtId="166" fontId="22" fillId="0" borderId="0" xfId="5" applyNumberFormat="1" applyFont="1" applyFill="1" applyBorder="1" applyAlignment="1">
      <alignment horizontal="center"/>
    </xf>
    <xf numFmtId="168" fontId="22" fillId="0" borderId="0" xfId="0" applyNumberFormat="1" applyFont="1" applyFill="1" applyBorder="1" applyAlignment="1">
      <alignment horizontal="center"/>
    </xf>
    <xf numFmtId="168" fontId="25" fillId="0" borderId="0" xfId="0" applyNumberFormat="1" applyFont="1" applyFill="1" applyBorder="1" applyAlignment="1">
      <alignment horizontal="left"/>
    </xf>
    <xf numFmtId="0" fontId="22" fillId="0" borderId="0" xfId="5" applyFont="1" applyFill="1"/>
    <xf numFmtId="171" fontId="22" fillId="0" borderId="0" xfId="0" applyNumberFormat="1" applyFont="1" applyFill="1" applyBorder="1" applyAlignment="1">
      <alignment horizontal="center"/>
    </xf>
    <xf numFmtId="171" fontId="22" fillId="0" borderId="0" xfId="0" applyNumberFormat="1" applyFont="1" applyFill="1" applyBorder="1" applyAlignment="1">
      <alignment horizontal="center"/>
    </xf>
    <xf numFmtId="166" fontId="30" fillId="0" borderId="0" xfId="0" applyNumberFormat="1" applyFont="1" applyFill="1" applyBorder="1" applyAlignment="1">
      <alignment horizontal="left" vertical="top"/>
    </xf>
    <xf numFmtId="2" fontId="30" fillId="0" borderId="0" xfId="0" applyNumberFormat="1" applyFont="1" applyFill="1" applyBorder="1" applyAlignment="1">
      <alignment horizontal="left" vertical="top"/>
    </xf>
    <xf numFmtId="171" fontId="22" fillId="0" borderId="0" xfId="5" applyNumberFormat="1" applyFont="1" applyFill="1" applyAlignment="1">
      <alignment horizontal="center"/>
    </xf>
    <xf numFmtId="171" fontId="22" fillId="0" borderId="0" xfId="0" applyNumberFormat="1" applyFont="1" applyFill="1" applyAlignment="1">
      <alignment horizontal="center"/>
    </xf>
    <xf numFmtId="171" fontId="22" fillId="0" borderId="0" xfId="0" applyNumberFormat="1" applyFont="1" applyFill="1" applyAlignment="1">
      <alignment horizontal="center"/>
    </xf>
    <xf numFmtId="2" fontId="22" fillId="0" borderId="1" xfId="0" applyNumberFormat="1" applyFont="1" applyFill="1" applyBorder="1" applyAlignment="1">
      <alignment horizontal="center"/>
    </xf>
    <xf numFmtId="0" fontId="25" fillId="0" borderId="2" xfId="5" applyFont="1" applyFill="1" applyBorder="1" applyAlignment="1">
      <alignment horizontal="left" vertical="top" wrapText="1"/>
    </xf>
    <xf numFmtId="0" fontId="25" fillId="0" borderId="0" xfId="5" applyFont="1" applyFill="1" applyBorder="1" applyAlignment="1">
      <alignment horizontal="left" vertical="top" wrapText="1"/>
    </xf>
  </cellXfs>
  <cellStyles count="638">
    <cellStyle name="Bad" xfId="1" builtinId="27"/>
    <cellStyle name="Explanatory Text 2" xfId="61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Good" xfId="2" builtinId="26"/>
    <cellStyle name="Good 2" xfId="610"/>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Neutral" xfId="3" builtinId="28"/>
    <cellStyle name="Neutral 2" xfId="609"/>
    <cellStyle name="Normal" xfId="0" builtinId="0"/>
    <cellStyle name="Normal 2" xfId="4"/>
    <cellStyle name="Normal 2 2" xfId="322"/>
    <cellStyle name="Normal_HFT-Paper-Tabs-v89.xls" xf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10158</xdr:rowOff>
    </xdr:from>
    <xdr:to>
      <xdr:col>7</xdr:col>
      <xdr:colOff>2542</xdr:colOff>
      <xdr:row>56</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stretch>
          <a:fillRect/>
        </a:stretch>
      </xdr:blipFill>
      <xdr:spPr>
        <a:xfrm>
          <a:off x="0" y="4765038"/>
          <a:ext cx="6118862" cy="4450082"/>
        </a:xfrm>
        <a:prstGeom prst="rect">
          <a:avLst/>
        </a:prstGeom>
      </xdr:spPr>
    </xdr:pic>
    <xdr:clientData/>
  </xdr:twoCellAnchor>
  <xdr:twoCellAnchor editAs="oneCell">
    <xdr:from>
      <xdr:col>0</xdr:col>
      <xdr:colOff>0</xdr:colOff>
      <xdr:row>2</xdr:row>
      <xdr:rowOff>20319</xdr:rowOff>
    </xdr:from>
    <xdr:to>
      <xdr:col>7</xdr:col>
      <xdr:colOff>2542</xdr:colOff>
      <xdr:row>29</xdr:row>
      <xdr:rowOff>0</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a:stretch>
          <a:fillRect/>
        </a:stretch>
      </xdr:blipFill>
      <xdr:spPr>
        <a:xfrm>
          <a:off x="0" y="386079"/>
          <a:ext cx="6118862" cy="44500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
  <sheetViews>
    <sheetView topLeftCell="A38" workbookViewId="0">
      <selection activeCell="F93" sqref="F93"/>
    </sheetView>
  </sheetViews>
  <sheetFormatPr baseColWidth="10" defaultColWidth="11.5" defaultRowHeight="13" x14ac:dyDescent="0.15"/>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showGridLines="0" zoomScale="150" workbookViewId="0">
      <selection activeCell="A14" sqref="A14:A15"/>
    </sheetView>
  </sheetViews>
  <sheetFormatPr baseColWidth="10" defaultColWidth="8.83203125" defaultRowHeight="16" x14ac:dyDescent="0.2"/>
  <cols>
    <col min="1" max="1" width="17.6640625" style="16" customWidth="1"/>
    <col min="2" max="2" width="6.83203125" style="20" customWidth="1"/>
    <col min="3" max="3" width="2" style="53" customWidth="1"/>
    <col min="4" max="4" width="6.83203125" style="16" customWidth="1"/>
    <col min="5" max="5" width="2" style="35" customWidth="1"/>
    <col min="6" max="6" width="6.83203125" style="16" customWidth="1"/>
    <col min="7" max="7" width="2" style="35" customWidth="1"/>
    <col min="8" max="8" width="1.6640625" style="35" customWidth="1"/>
    <col min="9" max="9" width="6.83203125" style="23" customWidth="1"/>
    <col min="10" max="10" width="2" style="35" customWidth="1"/>
    <col min="11" max="11" width="6.83203125" style="16" customWidth="1"/>
    <col min="12" max="12" width="2" style="35" customWidth="1"/>
    <col min="13" max="13" width="6.83203125" style="16" customWidth="1"/>
    <col min="14" max="14" width="2" style="35" customWidth="1"/>
    <col min="15" max="15" width="1.6640625" style="35" customWidth="1"/>
    <col min="16" max="16" width="6.83203125" style="200" customWidth="1"/>
    <col min="17" max="17" width="2" style="35" customWidth="1"/>
    <col min="18" max="18" width="6.83203125" style="200" customWidth="1"/>
    <col min="19" max="19" width="2" style="35" customWidth="1"/>
    <col min="20" max="20" width="6.83203125" style="200" customWidth="1"/>
    <col min="21" max="21" width="2" style="35" customWidth="1"/>
    <col min="22" max="16384" width="8.83203125" style="16"/>
  </cols>
  <sheetData>
    <row r="1" spans="1:25" x14ac:dyDescent="0.2">
      <c r="A1" s="329" t="s">
        <v>137</v>
      </c>
      <c r="B1" s="329"/>
      <c r="C1" s="329"/>
      <c r="D1" s="329"/>
      <c r="E1" s="329"/>
      <c r="F1" s="329"/>
      <c r="G1" s="329"/>
      <c r="H1" s="329"/>
      <c r="I1" s="329"/>
      <c r="J1" s="329"/>
      <c r="K1" s="329"/>
      <c r="L1" s="329"/>
      <c r="M1" s="329"/>
      <c r="N1" s="329"/>
      <c r="O1" s="329"/>
      <c r="P1" s="329"/>
      <c r="Q1" s="329"/>
      <c r="R1" s="329"/>
      <c r="S1" s="329"/>
      <c r="T1" s="329"/>
      <c r="U1" s="329"/>
    </row>
    <row r="2" spans="1:25" x14ac:dyDescent="0.2">
      <c r="A2" s="329"/>
      <c r="B2" s="329"/>
      <c r="C2" s="329"/>
      <c r="D2" s="329"/>
      <c r="E2" s="329"/>
      <c r="F2" s="329"/>
      <c r="G2" s="329"/>
      <c r="H2" s="329"/>
      <c r="I2" s="329"/>
      <c r="J2" s="329"/>
      <c r="K2" s="329"/>
      <c r="L2" s="329"/>
      <c r="M2" s="329"/>
      <c r="N2" s="329"/>
      <c r="O2" s="329"/>
      <c r="P2" s="329"/>
      <c r="Q2" s="329"/>
      <c r="R2" s="329"/>
      <c r="S2" s="329"/>
      <c r="T2" s="329"/>
      <c r="U2" s="329"/>
    </row>
    <row r="3" spans="1:25" x14ac:dyDescent="0.2">
      <c r="A3" s="329"/>
      <c r="B3" s="329"/>
      <c r="C3" s="329"/>
      <c r="D3" s="329"/>
      <c r="E3" s="329"/>
      <c r="F3" s="329"/>
      <c r="G3" s="329"/>
      <c r="H3" s="329"/>
      <c r="I3" s="329"/>
      <c r="J3" s="329"/>
      <c r="K3" s="329"/>
      <c r="L3" s="329"/>
      <c r="M3" s="329"/>
      <c r="N3" s="329"/>
      <c r="O3" s="329"/>
      <c r="P3" s="329"/>
      <c r="Q3" s="329"/>
      <c r="R3" s="329"/>
      <c r="S3" s="329"/>
      <c r="T3" s="329"/>
      <c r="U3" s="329"/>
    </row>
    <row r="4" spans="1:25" x14ac:dyDescent="0.2">
      <c r="A4" s="329"/>
      <c r="B4" s="329"/>
      <c r="C4" s="329"/>
      <c r="D4" s="329"/>
      <c r="E4" s="329"/>
      <c r="F4" s="329"/>
      <c r="G4" s="329"/>
      <c r="H4" s="329"/>
      <c r="I4" s="329"/>
      <c r="J4" s="329"/>
      <c r="K4" s="329"/>
      <c r="L4" s="329"/>
      <c r="M4" s="329"/>
      <c r="N4" s="329"/>
      <c r="O4" s="329"/>
      <c r="P4" s="329"/>
      <c r="Q4" s="329"/>
      <c r="R4" s="329"/>
      <c r="S4" s="329"/>
      <c r="T4" s="329"/>
      <c r="U4" s="329"/>
    </row>
    <row r="5" spans="1:25" ht="4" customHeight="1" x14ac:dyDescent="0.2">
      <c r="A5" s="201"/>
      <c r="B5" s="118"/>
      <c r="C5" s="119"/>
      <c r="D5" s="201"/>
      <c r="E5" s="110"/>
      <c r="F5" s="75"/>
      <c r="G5" s="110"/>
      <c r="H5" s="110"/>
      <c r="I5" s="118"/>
      <c r="J5" s="110"/>
      <c r="K5" s="75"/>
      <c r="L5" s="110"/>
      <c r="M5" s="75"/>
      <c r="N5" s="110"/>
      <c r="O5" s="110"/>
      <c r="P5" s="201"/>
      <c r="Q5" s="110"/>
      <c r="R5" s="201"/>
      <c r="S5" s="110"/>
      <c r="T5" s="201"/>
      <c r="U5" s="110"/>
    </row>
    <row r="6" spans="1:25" ht="5" customHeight="1" x14ac:dyDescent="0.2">
      <c r="A6" s="260"/>
      <c r="B6" s="189"/>
      <c r="C6" s="207"/>
      <c r="D6" s="206"/>
      <c r="E6" s="207"/>
      <c r="F6" s="192"/>
      <c r="G6" s="207"/>
      <c r="H6" s="207"/>
      <c r="I6" s="189"/>
      <c r="J6" s="207"/>
      <c r="K6" s="192"/>
      <c r="L6" s="207"/>
      <c r="M6" s="192"/>
      <c r="N6" s="207"/>
      <c r="O6" s="207"/>
      <c r="P6" s="192"/>
      <c r="Q6" s="188"/>
      <c r="R6" s="192"/>
      <c r="S6" s="188"/>
      <c r="T6" s="192"/>
      <c r="U6" s="188"/>
    </row>
    <row r="7" spans="1:25" ht="16" customHeight="1" x14ac:dyDescent="0.2">
      <c r="A7" s="260"/>
      <c r="B7" s="341" t="s">
        <v>175</v>
      </c>
      <c r="C7" s="341"/>
      <c r="D7" s="341"/>
      <c r="E7" s="341"/>
      <c r="F7" s="341"/>
      <c r="G7" s="341"/>
      <c r="H7" s="200"/>
      <c r="I7" s="341" t="s">
        <v>141</v>
      </c>
      <c r="J7" s="341"/>
      <c r="K7" s="341"/>
      <c r="L7" s="341"/>
      <c r="M7" s="341"/>
      <c r="N7" s="341"/>
      <c r="O7" s="200"/>
      <c r="P7" s="341" t="s">
        <v>139</v>
      </c>
      <c r="Q7" s="341"/>
      <c r="R7" s="341"/>
      <c r="S7" s="341"/>
      <c r="T7" s="341"/>
      <c r="U7" s="341"/>
    </row>
    <row r="8" spans="1:25" x14ac:dyDescent="0.2">
      <c r="A8" s="260"/>
      <c r="B8" s="334" t="s">
        <v>73</v>
      </c>
      <c r="C8" s="334"/>
      <c r="D8" s="334" t="s">
        <v>44</v>
      </c>
      <c r="E8" s="334"/>
      <c r="F8" s="334" t="s">
        <v>34</v>
      </c>
      <c r="G8" s="334"/>
      <c r="H8" s="295"/>
      <c r="I8" s="334" t="s">
        <v>21</v>
      </c>
      <c r="J8" s="334"/>
      <c r="K8" s="334" t="s">
        <v>40</v>
      </c>
      <c r="L8" s="334"/>
      <c r="M8" s="334" t="s">
        <v>23</v>
      </c>
      <c r="N8" s="334"/>
      <c r="O8" s="295"/>
      <c r="P8" s="334" t="s">
        <v>73</v>
      </c>
      <c r="Q8" s="334" t="s">
        <v>138</v>
      </c>
      <c r="R8" s="334" t="s">
        <v>138</v>
      </c>
      <c r="S8" s="334"/>
      <c r="T8" s="334" t="s">
        <v>140</v>
      </c>
      <c r="U8" s="334"/>
    </row>
    <row r="9" spans="1:25" ht="15.75" customHeight="1" x14ac:dyDescent="0.2">
      <c r="A9" s="260"/>
      <c r="B9" s="354" t="s">
        <v>0</v>
      </c>
      <c r="C9" s="354"/>
      <c r="D9" s="354" t="s">
        <v>1</v>
      </c>
      <c r="E9" s="354"/>
      <c r="F9" s="354" t="s">
        <v>2</v>
      </c>
      <c r="G9" s="354"/>
      <c r="H9" s="43"/>
      <c r="I9" s="354" t="s">
        <v>3</v>
      </c>
      <c r="J9" s="354"/>
      <c r="K9" s="354" t="s">
        <v>4</v>
      </c>
      <c r="L9" s="354"/>
      <c r="M9" s="354" t="s">
        <v>7</v>
      </c>
      <c r="N9" s="354"/>
      <c r="O9" s="43"/>
      <c r="P9" s="354" t="s">
        <v>8</v>
      </c>
      <c r="Q9" s="354"/>
      <c r="R9" s="354" t="s">
        <v>9</v>
      </c>
      <c r="S9" s="354"/>
      <c r="T9" s="354" t="s">
        <v>10</v>
      </c>
      <c r="U9" s="354"/>
    </row>
    <row r="10" spans="1:25" ht="6" customHeight="1" x14ac:dyDescent="0.2">
      <c r="A10" s="260"/>
      <c r="B10" s="202"/>
      <c r="C10" s="41"/>
      <c r="D10" s="202"/>
      <c r="E10" s="41"/>
      <c r="F10" s="200"/>
      <c r="I10" s="202"/>
      <c r="J10" s="41"/>
      <c r="K10" s="200"/>
      <c r="M10" s="200"/>
    </row>
    <row r="11" spans="1:25" ht="15" customHeight="1" x14ac:dyDescent="0.2">
      <c r="A11" s="260"/>
      <c r="B11" s="337" t="s">
        <v>135</v>
      </c>
      <c r="C11" s="337"/>
      <c r="D11" s="337"/>
      <c r="E11" s="337"/>
      <c r="F11" s="337"/>
      <c r="G11" s="337"/>
      <c r="H11" s="337"/>
      <c r="I11" s="337"/>
      <c r="J11" s="337"/>
      <c r="K11" s="337"/>
      <c r="L11" s="337"/>
      <c r="M11" s="337"/>
      <c r="N11" s="337"/>
      <c r="O11" s="337"/>
      <c r="P11" s="337"/>
      <c r="Q11" s="337"/>
      <c r="R11" s="337"/>
      <c r="S11" s="337"/>
      <c r="T11" s="337"/>
      <c r="U11" s="337"/>
    </row>
    <row r="12" spans="1:25" ht="6" customHeight="1" x14ac:dyDescent="0.2">
      <c r="A12" s="260"/>
      <c r="B12" s="299"/>
      <c r="C12" s="41"/>
      <c r="D12" s="299"/>
      <c r="E12" s="41"/>
      <c r="F12" s="294"/>
      <c r="G12" s="43"/>
      <c r="H12" s="43"/>
      <c r="I12" s="299"/>
      <c r="J12" s="41"/>
      <c r="K12" s="294"/>
      <c r="L12" s="43"/>
      <c r="M12" s="294"/>
      <c r="N12" s="43"/>
      <c r="O12" s="43"/>
      <c r="P12" s="294"/>
      <c r="Q12" s="43"/>
      <c r="R12" s="294"/>
      <c r="S12" s="43"/>
      <c r="T12" s="294"/>
      <c r="U12" s="43"/>
    </row>
    <row r="13" spans="1:25" s="17" customFormat="1" ht="15" customHeight="1" x14ac:dyDescent="0.2">
      <c r="A13" s="260"/>
      <c r="B13" s="331" t="s">
        <v>50</v>
      </c>
      <c r="C13" s="331"/>
      <c r="D13" s="331"/>
      <c r="E13" s="331"/>
      <c r="F13" s="331"/>
      <c r="G13" s="331"/>
      <c r="H13" s="331"/>
      <c r="I13" s="331"/>
      <c r="J13" s="331"/>
      <c r="K13" s="331"/>
      <c r="L13" s="331"/>
      <c r="M13" s="331"/>
      <c r="N13" s="331"/>
      <c r="O13" s="331"/>
      <c r="P13" s="331"/>
      <c r="Q13" s="331"/>
      <c r="R13" s="331"/>
      <c r="S13" s="331"/>
      <c r="T13" s="331"/>
      <c r="U13" s="331"/>
    </row>
    <row r="14" spans="1:25" ht="15.75" customHeight="1" x14ac:dyDescent="0.2">
      <c r="A14" s="336" t="s">
        <v>166</v>
      </c>
      <c r="B14" s="163">
        <v>-1.535744</v>
      </c>
      <c r="C14" s="276" t="str">
        <f>IF(ABS(B14/B15)&gt;=2.56,"**",IF(ABS(B14/B15)&gt;1.96,"*",IF(ABS(B14/B15)&gt;1.64,"~","")))</f>
        <v>**</v>
      </c>
      <c r="D14" s="163">
        <v>0.55109759999999997</v>
      </c>
      <c r="E14" s="276" t="str">
        <f>IF(ABS(D14/D15)&gt;=2.56,"**",IF(ABS(D14/D15)&gt;1.96,"*",IF(ABS(D14/D15)&gt;1.64,"~","")))</f>
        <v>**</v>
      </c>
      <c r="F14" s="163">
        <v>0.98464580000000002</v>
      </c>
      <c r="G14" s="276" t="str">
        <f>IF(ABS(F14/F15)&gt;=2.56,"**",IF(ABS(F14/F15)&gt;1.96,"*",IF(ABS(F14/F15)&gt;1.64,"~","")))</f>
        <v>**</v>
      </c>
      <c r="H14" s="276"/>
      <c r="I14" s="277">
        <v>-829.70479999999998</v>
      </c>
      <c r="J14" s="276" t="str">
        <f>IF(ABS(I14/I15)&gt;=2.56,"**",IF(ABS(I14/I15)&gt;1.96,"*",IF(ABS(I14/I15)&gt;1.64,"~","")))</f>
        <v>**</v>
      </c>
      <c r="K14" s="278">
        <v>-1278.8969999999999</v>
      </c>
      <c r="L14" s="276" t="str">
        <f>IF(ABS(K14/K15)&gt;=2.56,"**",IF(ABS(K14/K15)&gt;1.96,"*",IF(ABS(K14/K15)&gt;1.64,"~","")))</f>
        <v>**</v>
      </c>
      <c r="M14" s="278">
        <v>-2041.03</v>
      </c>
      <c r="N14" s="276" t="str">
        <f>IF(ABS(M14/M15)&gt;=2.56,"**",IF(ABS(M14/M15)&gt;1.96,"*",IF(ABS(M14/M15)&gt;1.64,"~","")))</f>
        <v>**</v>
      </c>
      <c r="O14" s="276"/>
      <c r="P14" s="163">
        <v>-1.501692</v>
      </c>
      <c r="Q14" s="276" t="str">
        <f>IF(ABS(P14/P15)&gt;=2.56,"**",IF(ABS(P14/P15)&gt;1.96,"*",IF(ABS(P14/P15)&gt;1.64,"~","")))</f>
        <v>**</v>
      </c>
      <c r="R14" s="163">
        <v>0.71666019999999997</v>
      </c>
      <c r="S14" s="276" t="str">
        <f>IF(ABS(R14/R15)&gt;=2.56,"**",IF(ABS(R14/R15)&gt;1.96,"*",IF(ABS(R14/R15)&gt;1.64,"~","")))</f>
        <v>**</v>
      </c>
      <c r="T14" s="163">
        <v>0.78503120000000004</v>
      </c>
      <c r="U14" s="276" t="str">
        <f>IF(ABS(T14/T15)&gt;=2.56,"**",IF(ABS(T14/T15)&gt;1.96,"*",IF(ABS(T14/T15)&gt;1.64,"~","")))</f>
        <v>**</v>
      </c>
      <c r="X14" s="257"/>
      <c r="Y14" s="257"/>
    </row>
    <row r="15" spans="1:25" ht="15" customHeight="1" x14ac:dyDescent="0.2">
      <c r="A15" s="336"/>
      <c r="B15" s="166">
        <v>0.28528379999999998</v>
      </c>
      <c r="C15" s="279"/>
      <c r="D15" s="166">
        <v>0.15280450000000001</v>
      </c>
      <c r="E15" s="279"/>
      <c r="F15" s="166">
        <v>0.20414760000000001</v>
      </c>
      <c r="G15" s="280"/>
      <c r="H15" s="280"/>
      <c r="I15" s="281">
        <v>222.29130000000001</v>
      </c>
      <c r="J15" s="282"/>
      <c r="K15" s="281">
        <v>286.08269999999999</v>
      </c>
      <c r="L15" s="282"/>
      <c r="M15" s="281">
        <v>443.38619999999997</v>
      </c>
      <c r="N15" s="280"/>
      <c r="O15" s="280"/>
      <c r="P15" s="166">
        <v>0.38453599999999999</v>
      </c>
      <c r="Q15" s="208"/>
      <c r="R15" s="166">
        <v>0.25530180000000002</v>
      </c>
      <c r="S15" s="208"/>
      <c r="T15" s="166">
        <v>0.28668749999999998</v>
      </c>
      <c r="U15" s="208"/>
    </row>
    <row r="16" spans="1:25" ht="6" customHeight="1" x14ac:dyDescent="0.2">
      <c r="A16" s="261"/>
      <c r="B16" s="204"/>
      <c r="C16" s="208"/>
      <c r="D16" s="204"/>
      <c r="E16" s="208"/>
      <c r="F16" s="260"/>
      <c r="G16" s="208"/>
      <c r="H16" s="208"/>
      <c r="I16" s="204"/>
      <c r="J16" s="208"/>
      <c r="K16" s="260"/>
      <c r="L16" s="208"/>
      <c r="M16" s="260"/>
      <c r="N16" s="208"/>
      <c r="O16" s="208"/>
      <c r="P16" s="204"/>
      <c r="Q16" s="208"/>
      <c r="R16" s="204"/>
      <c r="S16" s="208"/>
      <c r="T16" s="204"/>
      <c r="U16" s="208"/>
    </row>
    <row r="17" spans="1:25" s="17" customFormat="1" ht="15" customHeight="1" x14ac:dyDescent="0.2">
      <c r="A17" s="260"/>
      <c r="B17" s="331" t="s">
        <v>51</v>
      </c>
      <c r="C17" s="331"/>
      <c r="D17" s="331"/>
      <c r="E17" s="331"/>
      <c r="F17" s="331"/>
      <c r="G17" s="331"/>
      <c r="H17" s="331"/>
      <c r="I17" s="331"/>
      <c r="J17" s="331"/>
      <c r="K17" s="331"/>
      <c r="L17" s="331"/>
      <c r="M17" s="331"/>
      <c r="N17" s="331"/>
      <c r="O17" s="331"/>
      <c r="P17" s="331"/>
      <c r="Q17" s="331"/>
      <c r="R17" s="331"/>
      <c r="S17" s="331"/>
      <c r="T17" s="331"/>
      <c r="U17" s="331"/>
    </row>
    <row r="18" spans="1:25" x14ac:dyDescent="0.2">
      <c r="A18" s="336" t="s">
        <v>173</v>
      </c>
      <c r="B18" s="163">
        <v>-3.0565720000000001</v>
      </c>
      <c r="C18" s="276" t="str">
        <f>IF(ABS(B18/B19)&gt;=2.56,"**",IF(ABS(B18/B19)&gt;1.96,"*",IF(ABS(B18/B19)&gt;1.64,"~","")))</f>
        <v>**</v>
      </c>
      <c r="D18" s="163">
        <v>1.0900589999999999</v>
      </c>
      <c r="E18" s="276" t="str">
        <f>IF(ABS(D18/D19)&gt;=2.56,"**",IF(ABS(D18/D19)&gt;1.96,"*",IF(ABS(D18/D19)&gt;1.64,"~","")))</f>
        <v>**</v>
      </c>
      <c r="F18" s="163">
        <v>1.966513</v>
      </c>
      <c r="G18" s="276" t="str">
        <f>IF(ABS(F18/F19)&gt;=2.56,"**",IF(ABS(F18/F19)&gt;1.96,"*",IF(ABS(F18/F19)&gt;1.64,"~","")))</f>
        <v>**</v>
      </c>
      <c r="H18" s="276"/>
      <c r="I18" s="278">
        <v>-2303.9720000000002</v>
      </c>
      <c r="J18" s="276" t="str">
        <f>IF(ABS(I18/I19)&gt;=2.56,"**",IF(ABS(I18/I19)&gt;1.96,"*",IF(ABS(I18/I19)&gt;1.64,"~","")))</f>
        <v>**</v>
      </c>
      <c r="K18" s="278">
        <v>-3737.33</v>
      </c>
      <c r="L18" s="276" t="str">
        <f>IF(ABS(K18/K19)&gt;=2.56,"**",IF(ABS(K18/K19)&gt;1.96,"*",IF(ABS(K18/K19)&gt;1.64,"~","")))</f>
        <v>**</v>
      </c>
      <c r="M18" s="278">
        <v>-6254.0839999999998</v>
      </c>
      <c r="N18" s="276" t="str">
        <f>IF(ABS(M18/M19)&gt;=2.56,"**",IF(ABS(M18/M19)&gt;1.96,"*",IF(ABS(M18/M19)&gt;1.64,"~","")))</f>
        <v>**</v>
      </c>
      <c r="O18" s="276"/>
      <c r="P18" s="163">
        <v>-3.1069930000000001</v>
      </c>
      <c r="Q18" s="276" t="str">
        <f>IF(ABS(P18/P19)&gt;=2.56,"**",IF(ABS(P18/P19)&gt;1.96,"*",IF(ABS(P18/P19)&gt;1.64,"~","")))</f>
        <v>**</v>
      </c>
      <c r="R18" s="132">
        <v>1.9697420000000001</v>
      </c>
      <c r="S18" s="283" t="str">
        <f>IF(ABS(R18/R19)&gt;=2.56,"**",IF(ABS(R18/R19)&gt;1.96,"*",IF(ABS(R18/R19)&gt;1.64,"~","")))</f>
        <v>**</v>
      </c>
      <c r="T18" s="163">
        <v>1.1372519999999999</v>
      </c>
      <c r="U18" s="276" t="str">
        <f>IF(ABS(T18/T19)&gt;=2.56,"**",IF(ABS(T18/T19)&gt;1.96,"*",IF(ABS(T18/T19)&gt;1.64,"~","")))</f>
        <v/>
      </c>
      <c r="X18" s="257"/>
      <c r="Y18" s="257"/>
    </row>
    <row r="19" spans="1:25" x14ac:dyDescent="0.2">
      <c r="A19" s="336"/>
      <c r="B19" s="166">
        <v>0.79126160000000001</v>
      </c>
      <c r="C19" s="279"/>
      <c r="D19" s="166">
        <v>0.38015559999999998</v>
      </c>
      <c r="E19" s="279"/>
      <c r="F19" s="166">
        <v>0.57235020000000003</v>
      </c>
      <c r="G19" s="210"/>
      <c r="H19" s="210"/>
      <c r="I19" s="281">
        <v>634.36530000000005</v>
      </c>
      <c r="J19" s="282"/>
      <c r="K19" s="281">
        <v>1041.1279999999999</v>
      </c>
      <c r="L19" s="282"/>
      <c r="M19" s="281">
        <v>1295.1590000000001</v>
      </c>
      <c r="N19" s="210"/>
      <c r="O19" s="210"/>
      <c r="P19" s="166">
        <v>1.0642799999999999</v>
      </c>
      <c r="Q19" s="208"/>
      <c r="R19" s="168">
        <v>0.68867970000000001</v>
      </c>
      <c r="S19" s="134"/>
      <c r="T19" s="166">
        <v>0.70828409999999997</v>
      </c>
      <c r="U19" s="208"/>
    </row>
    <row r="20" spans="1:25" ht="6" customHeight="1" x14ac:dyDescent="0.2">
      <c r="A20" s="261"/>
      <c r="B20" s="204"/>
      <c r="C20" s="208"/>
      <c r="D20" s="204"/>
      <c r="E20" s="208"/>
      <c r="F20" s="83"/>
      <c r="G20" s="210"/>
      <c r="H20" s="210"/>
      <c r="I20" s="204"/>
      <c r="J20" s="208"/>
      <c r="K20" s="83"/>
      <c r="L20" s="210"/>
      <c r="M20" s="83"/>
      <c r="N20" s="210"/>
      <c r="O20" s="210"/>
      <c r="P20" s="284"/>
      <c r="Q20" s="208"/>
      <c r="R20" s="285"/>
      <c r="S20" s="134"/>
      <c r="T20" s="284"/>
      <c r="U20" s="208"/>
    </row>
    <row r="21" spans="1:25" x14ac:dyDescent="0.2">
      <c r="A21" s="336" t="s">
        <v>174</v>
      </c>
      <c r="B21" s="163">
        <v>0.19476289999999999</v>
      </c>
      <c r="C21" s="276" t="str">
        <f>IF(ABS(B21/B22)&gt;=2.56,"**",IF(ABS(B21/B22)&gt;1.96,"*",IF(ABS(B21/B22)&gt;1.64,"~","")))</f>
        <v/>
      </c>
      <c r="D21" s="163">
        <v>-6.2170200000000002E-2</v>
      </c>
      <c r="E21" s="276" t="str">
        <f>IF(ABS(D21/D22)&gt;=2.56,"**",IF(ABS(D21/D22)&gt;1.96,"*",IF(ABS(D21/D22)&gt;1.64,"~","")))</f>
        <v/>
      </c>
      <c r="F21" s="163">
        <v>-0.13259209999999999</v>
      </c>
      <c r="G21" s="276" t="str">
        <f>IF(ABS(F21/F22)&gt;=2.56,"**",IF(ABS(F21/F22)&gt;1.96,"*",IF(ABS(F21/F22)&gt;1.64,"~","")))</f>
        <v/>
      </c>
      <c r="H21" s="276"/>
      <c r="I21" s="278">
        <v>847.82039999999995</v>
      </c>
      <c r="J21" s="276" t="str">
        <f>IF(ABS(I21/I22)&gt;=2.56,"**",IF(ABS(I21/I22)&gt;1.96,"*",IF(ABS(I21/I22)&gt;1.64,"~","")))</f>
        <v/>
      </c>
      <c r="K21" s="278">
        <v>1518.4839999999999</v>
      </c>
      <c r="L21" s="276" t="str">
        <f>IF(ABS(K21/K22)&gt;=2.56,"**",IF(ABS(K21/K22)&gt;1.96,"*",IF(ABS(K21/K22)&gt;1.64,"~","")))</f>
        <v>~</v>
      </c>
      <c r="M21" s="278">
        <v>2752.8809999999999</v>
      </c>
      <c r="N21" s="276" t="str">
        <f>IF(ABS(M21/M22)&gt;=2.56,"**",IF(ABS(M21/M22)&gt;1.96,"*",IF(ABS(M21/M22)&gt;1.64,"~","")))</f>
        <v>*</v>
      </c>
      <c r="O21" s="276"/>
      <c r="P21" s="163">
        <v>0.32493470000000002</v>
      </c>
      <c r="Q21" s="276" t="str">
        <f>IF(ABS(P21/P22)&gt;=2.56,"**",IF(ABS(P21/P22)&gt;1.96,"*",IF(ABS(P21/P22)&gt;1.64,"~","")))</f>
        <v/>
      </c>
      <c r="R21" s="132">
        <v>-0.70918550000000002</v>
      </c>
      <c r="S21" s="283" t="str">
        <f>IF(ABS(R21/R22)&gt;=2.56,"**",IF(ABS(R21/R22)&gt;1.96,"*",IF(ABS(R21/R22)&gt;1.64,"~","")))</f>
        <v/>
      </c>
      <c r="T21" s="163">
        <v>0.38424940000000002</v>
      </c>
      <c r="U21" s="276" t="str">
        <f>IF(ABS(T21/T22)&gt;=2.56,"**",IF(ABS(T21/T22)&gt;1.96,"*",IF(ABS(T21/T22)&gt;1.64,"~","")))</f>
        <v/>
      </c>
      <c r="X21" s="257"/>
      <c r="Y21" s="257"/>
    </row>
    <row r="22" spans="1:25" x14ac:dyDescent="0.2">
      <c r="A22" s="336"/>
      <c r="B22" s="166">
        <v>0.61260809999999999</v>
      </c>
      <c r="C22" s="279"/>
      <c r="D22" s="166">
        <v>0.25432650000000001</v>
      </c>
      <c r="E22" s="279"/>
      <c r="F22" s="166">
        <v>0.52740819999999999</v>
      </c>
      <c r="G22" s="210"/>
      <c r="H22" s="210"/>
      <c r="I22" s="281">
        <v>609.47810000000004</v>
      </c>
      <c r="J22" s="282"/>
      <c r="K22" s="281">
        <v>887.2414</v>
      </c>
      <c r="L22" s="282"/>
      <c r="M22" s="281">
        <v>1099.3130000000001</v>
      </c>
      <c r="N22" s="210"/>
      <c r="O22" s="210"/>
      <c r="P22" s="166">
        <v>0.80747060000000004</v>
      </c>
      <c r="Q22" s="208"/>
      <c r="R22" s="168">
        <v>0.54704770000000003</v>
      </c>
      <c r="S22" s="208"/>
      <c r="T22" s="166">
        <v>0.55295910000000004</v>
      </c>
      <c r="U22" s="208"/>
    </row>
    <row r="23" spans="1:25" ht="6" customHeight="1" x14ac:dyDescent="0.2">
      <c r="B23" s="260"/>
      <c r="C23" s="43"/>
      <c r="D23" s="260"/>
      <c r="E23" s="43"/>
      <c r="F23" s="260"/>
      <c r="G23" s="208"/>
      <c r="H23" s="208"/>
      <c r="I23" s="260"/>
      <c r="J23" s="43"/>
      <c r="K23" s="260"/>
      <c r="L23" s="208"/>
      <c r="M23" s="260"/>
      <c r="N23" s="208"/>
      <c r="O23" s="208"/>
      <c r="P23" s="204"/>
      <c r="Q23" s="208"/>
      <c r="R23" s="204"/>
      <c r="S23" s="208"/>
      <c r="T23" s="204"/>
      <c r="U23" s="208"/>
    </row>
    <row r="24" spans="1:25" ht="15" customHeight="1" x14ac:dyDescent="0.2">
      <c r="A24" s="261" t="s">
        <v>49</v>
      </c>
      <c r="B24" s="19">
        <v>-2.998132</v>
      </c>
      <c r="C24" s="48"/>
      <c r="D24" s="19">
        <v>0.65016680000000004</v>
      </c>
      <c r="E24" s="48"/>
      <c r="F24" s="19">
        <v>2.3479649999999999</v>
      </c>
      <c r="G24" s="208"/>
      <c r="H24" s="208"/>
      <c r="I24" s="49">
        <v>-2134.4789999999998</v>
      </c>
      <c r="J24" s="105"/>
      <c r="K24" s="49">
        <v>-2533.3580000000002</v>
      </c>
      <c r="L24" s="105"/>
      <c r="M24" s="49">
        <v>-1307.71</v>
      </c>
      <c r="N24" s="208"/>
      <c r="O24" s="208"/>
      <c r="P24" s="19">
        <v>-3.890523</v>
      </c>
      <c r="Q24" s="48"/>
      <c r="R24" s="19">
        <v>2.4748860000000001</v>
      </c>
      <c r="S24" s="48"/>
      <c r="T24" s="19">
        <v>1.415638</v>
      </c>
      <c r="U24" s="208"/>
      <c r="X24" s="257"/>
      <c r="Y24" s="257"/>
    </row>
    <row r="25" spans="1:25" ht="15" customHeight="1" x14ac:dyDescent="0.2">
      <c r="A25" s="261" t="s">
        <v>33</v>
      </c>
      <c r="B25" s="19">
        <v>82.331569999999999</v>
      </c>
      <c r="C25" s="48"/>
      <c r="D25" s="19">
        <v>6.4169270000000003</v>
      </c>
      <c r="E25" s="48"/>
      <c r="F25" s="19">
        <v>11.25151</v>
      </c>
      <c r="G25" s="208"/>
      <c r="H25" s="208"/>
      <c r="I25" s="49">
        <v>8011.4449999999997</v>
      </c>
      <c r="J25" s="105"/>
      <c r="K25" s="49">
        <v>26000.11</v>
      </c>
      <c r="L25" s="105"/>
      <c r="M25" s="49">
        <v>45770.67</v>
      </c>
      <c r="N25" s="208"/>
      <c r="O25" s="208"/>
      <c r="P25" s="19">
        <v>70.526110000000003</v>
      </c>
      <c r="Q25" s="48"/>
      <c r="R25" s="19">
        <v>17.95224</v>
      </c>
      <c r="S25" s="48"/>
      <c r="T25" s="19">
        <v>11.521649999999999</v>
      </c>
      <c r="U25" s="208"/>
      <c r="X25" s="257"/>
      <c r="Y25" s="257"/>
    </row>
    <row r="26" spans="1:25" ht="6" customHeight="1" x14ac:dyDescent="0.2">
      <c r="B26" s="9"/>
      <c r="C26" s="40"/>
      <c r="D26" s="17"/>
      <c r="E26" s="43"/>
      <c r="F26" s="17"/>
      <c r="G26" s="43"/>
      <c r="H26" s="43"/>
      <c r="I26" s="205"/>
      <c r="J26" s="43"/>
      <c r="K26" s="17"/>
      <c r="L26" s="43"/>
      <c r="M26" s="17"/>
      <c r="N26" s="43"/>
      <c r="O26" s="43"/>
      <c r="P26" s="260"/>
      <c r="Q26" s="208"/>
      <c r="R26" s="260"/>
      <c r="S26" s="208"/>
      <c r="T26" s="260"/>
      <c r="U26" s="208"/>
    </row>
    <row r="27" spans="1:25" x14ac:dyDescent="0.2">
      <c r="A27" s="17"/>
      <c r="B27" s="331" t="s">
        <v>136</v>
      </c>
      <c r="C27" s="331"/>
      <c r="D27" s="331"/>
      <c r="E27" s="331"/>
      <c r="F27" s="331"/>
      <c r="G27" s="331"/>
      <c r="H27" s="331"/>
      <c r="I27" s="331"/>
      <c r="J27" s="331"/>
      <c r="K27" s="331"/>
      <c r="L27" s="331"/>
      <c r="M27" s="331"/>
      <c r="N27" s="331"/>
      <c r="O27" s="331"/>
      <c r="P27" s="331"/>
      <c r="Q27" s="331"/>
      <c r="R27" s="331"/>
      <c r="S27" s="331"/>
      <c r="T27" s="331"/>
      <c r="U27" s="331"/>
    </row>
    <row r="28" spans="1:25" ht="6" customHeight="1" x14ac:dyDescent="0.2">
      <c r="A28" s="17"/>
      <c r="B28" s="175"/>
      <c r="C28" s="209"/>
      <c r="D28" s="175"/>
      <c r="E28" s="209"/>
      <c r="F28" s="175"/>
      <c r="G28" s="211"/>
      <c r="H28" s="211"/>
      <c r="I28" s="175"/>
      <c r="J28" s="209"/>
      <c r="K28" s="175"/>
      <c r="L28" s="211"/>
      <c r="M28" s="175"/>
      <c r="N28" s="210"/>
      <c r="O28" s="210"/>
      <c r="P28" s="163"/>
      <c r="Q28" s="208"/>
      <c r="R28" s="163"/>
      <c r="S28" s="208"/>
      <c r="T28" s="163"/>
      <c r="U28" s="208"/>
    </row>
    <row r="29" spans="1:25" s="17" customFormat="1" ht="15" customHeight="1" x14ac:dyDescent="0.2">
      <c r="A29" s="260"/>
      <c r="B29" s="331" t="s">
        <v>50</v>
      </c>
      <c r="C29" s="331"/>
      <c r="D29" s="331"/>
      <c r="E29" s="331"/>
      <c r="F29" s="331"/>
      <c r="G29" s="331"/>
      <c r="H29" s="331"/>
      <c r="I29" s="331"/>
      <c r="J29" s="331"/>
      <c r="K29" s="331"/>
      <c r="L29" s="331"/>
      <c r="M29" s="331"/>
      <c r="N29" s="331"/>
      <c r="O29" s="331"/>
      <c r="P29" s="331"/>
      <c r="Q29" s="331"/>
      <c r="R29" s="331"/>
      <c r="S29" s="331"/>
      <c r="T29" s="331"/>
      <c r="U29" s="331"/>
    </row>
    <row r="30" spans="1:25" ht="15.75" customHeight="1" x14ac:dyDescent="0.2">
      <c r="A30" s="336" t="s">
        <v>166</v>
      </c>
      <c r="B30" s="163">
        <v>-0.88262160000000001</v>
      </c>
      <c r="C30" s="276" t="str">
        <f>IF(ABS(B30/B31)&gt;=2.56,"**",IF(ABS(B30/B31)&gt;1.96,"*",IF(ABS(B30/B31)&gt;1.64,"~","")))</f>
        <v>*</v>
      </c>
      <c r="D30" s="163">
        <v>0.3573114</v>
      </c>
      <c r="E30" s="276" t="str">
        <f>IF(ABS(D30/D31)&gt;=2.56,"**",IF(ABS(D30/D31)&gt;1.96,"*",IF(ABS(D30/D31)&gt;1.64,"~","")))</f>
        <v>**</v>
      </c>
      <c r="F30" s="163">
        <v>0.52531030000000001</v>
      </c>
      <c r="G30" s="276" t="str">
        <f>IF(ABS(F30/F31)&gt;=2.56,"**",IF(ABS(F30/F31)&gt;1.96,"*",IF(ABS(F30/F31)&gt;1.64,"~","")))</f>
        <v>~</v>
      </c>
      <c r="H30" s="276"/>
      <c r="I30" s="278">
        <v>-157.89070000000001</v>
      </c>
      <c r="J30" s="276" t="str">
        <f>IF(ABS(I30/I31)&gt;=2.56,"**",IF(ABS(I30/I31)&gt;1.96,"*",IF(ABS(I30/I31)&gt;1.64,"~","")))</f>
        <v>~</v>
      </c>
      <c r="K30" s="278">
        <v>-833.83090000000004</v>
      </c>
      <c r="L30" s="276" t="str">
        <f>IF(ABS(K30/K31)&gt;=2.56,"**",IF(ABS(K30/K31)&gt;1.96,"*",IF(ABS(K30/K31)&gt;1.64,"~","")))</f>
        <v>**</v>
      </c>
      <c r="M30" s="278">
        <v>-1194.3969999999999</v>
      </c>
      <c r="N30" s="276" t="str">
        <f>IF(ABS(M30/M31)&gt;=2.56,"**",IF(ABS(M30/M31)&gt;1.96,"*",IF(ABS(M30/M31)&gt;1.64,"~","")))</f>
        <v>**</v>
      </c>
      <c r="O30" s="276"/>
      <c r="P30" s="163">
        <v>-0.86568449999999997</v>
      </c>
      <c r="Q30" s="276" t="str">
        <f>IF(ABS(P30/P31)&gt;=2.56,"**",IF(ABS(P30/P31)&gt;1.96,"*",IF(ABS(P30/P31)&gt;1.64,"~","")))</f>
        <v>~</v>
      </c>
      <c r="R30" s="163">
        <v>0.73606179999999999</v>
      </c>
      <c r="S30" s="276" t="str">
        <f>IF(ABS(R30/R31)&gt;=2.56,"**",IF(ABS(R30/R31)&gt;1.96,"*",IF(ABS(R30/R31)&gt;1.64,"~","")))</f>
        <v>**</v>
      </c>
      <c r="T30" s="163">
        <v>0.12962319999999999</v>
      </c>
      <c r="U30" s="276" t="str">
        <f>IF(ABS(T30/T31)&gt;=2.56,"**",IF(ABS(T30/T31)&gt;1.96,"*",IF(ABS(T30/T31)&gt;1.64,"~","")))</f>
        <v/>
      </c>
      <c r="X30" s="257"/>
      <c r="Y30" s="257"/>
    </row>
    <row r="31" spans="1:25" ht="15" customHeight="1" x14ac:dyDescent="0.2">
      <c r="A31" s="336"/>
      <c r="B31" s="166">
        <v>0.35209560000000001</v>
      </c>
      <c r="C31" s="279"/>
      <c r="D31" s="166">
        <v>0.11039359999999999</v>
      </c>
      <c r="E31" s="279"/>
      <c r="F31" s="166">
        <v>0.3108436</v>
      </c>
      <c r="G31" s="280"/>
      <c r="H31" s="280"/>
      <c r="I31" s="281">
        <v>83.998649999999998</v>
      </c>
      <c r="J31" s="282"/>
      <c r="K31" s="281">
        <v>290.96159999999998</v>
      </c>
      <c r="L31" s="282"/>
      <c r="M31" s="281">
        <v>251.61850000000001</v>
      </c>
      <c r="N31" s="280"/>
      <c r="O31" s="280"/>
      <c r="P31" s="166">
        <v>0.4486135</v>
      </c>
      <c r="Q31" s="208"/>
      <c r="R31" s="166">
        <v>0.27599040000000002</v>
      </c>
      <c r="S31" s="208"/>
      <c r="T31" s="166">
        <v>0.31363950000000002</v>
      </c>
      <c r="U31" s="208"/>
    </row>
    <row r="32" spans="1:25" ht="6" customHeight="1" x14ac:dyDescent="0.2">
      <c r="A32" s="261"/>
      <c r="B32" s="204"/>
      <c r="C32" s="208"/>
      <c r="D32" s="204"/>
      <c r="E32" s="208"/>
      <c r="F32" s="260"/>
      <c r="G32" s="208"/>
      <c r="H32" s="208"/>
      <c r="I32" s="204"/>
      <c r="J32" s="208"/>
      <c r="K32" s="260"/>
      <c r="L32" s="208"/>
      <c r="M32" s="260"/>
      <c r="N32" s="208"/>
      <c r="O32" s="208"/>
      <c r="P32" s="204"/>
      <c r="Q32" s="208"/>
      <c r="R32" s="204"/>
      <c r="S32" s="208"/>
      <c r="T32" s="204"/>
      <c r="U32" s="208"/>
    </row>
    <row r="33" spans="1:39" s="17" customFormat="1" ht="15" customHeight="1" x14ac:dyDescent="0.2">
      <c r="A33" s="260"/>
      <c r="B33" s="331" t="s">
        <v>51</v>
      </c>
      <c r="C33" s="331"/>
      <c r="D33" s="331"/>
      <c r="E33" s="331"/>
      <c r="F33" s="331"/>
      <c r="G33" s="331"/>
      <c r="H33" s="331"/>
      <c r="I33" s="331"/>
      <c r="J33" s="331"/>
      <c r="K33" s="331"/>
      <c r="L33" s="331"/>
      <c r="M33" s="331"/>
      <c r="N33" s="331"/>
      <c r="O33" s="331"/>
      <c r="P33" s="331"/>
      <c r="Q33" s="331"/>
      <c r="R33" s="331"/>
      <c r="S33" s="331"/>
      <c r="T33" s="331"/>
      <c r="U33" s="331"/>
    </row>
    <row r="34" spans="1:39" x14ac:dyDescent="0.2">
      <c r="A34" s="336" t="s">
        <v>173</v>
      </c>
      <c r="B34" s="132">
        <v>7.7290600000000001E-2</v>
      </c>
      <c r="C34" s="283" t="str">
        <f>IF(ABS(B34/B35)&gt;=2.56,"**",IF(ABS(B34/B35)&gt;1.96,"*",IF(ABS(B34/B35)&gt;1.64,"~","")))</f>
        <v/>
      </c>
      <c r="D34" s="132">
        <v>0.70524240000000005</v>
      </c>
      <c r="E34" s="283" t="str">
        <f>IF(ABS(D34/D35)&gt;=2.56,"**",IF(ABS(D34/D35)&gt;1.96,"*",IF(ABS(D34/D35)&gt;1.64,"~","")))</f>
        <v>*</v>
      </c>
      <c r="F34" s="132">
        <v>-0.7825337</v>
      </c>
      <c r="G34" s="283" t="str">
        <f>IF(ABS(F34/F35)&gt;=2.56,"**",IF(ABS(F34/F35)&gt;1.96,"*",IF(ABS(F34/F35)&gt;1.64,"~","")))</f>
        <v/>
      </c>
      <c r="H34" s="283"/>
      <c r="I34" s="286">
        <v>-87.579520000000002</v>
      </c>
      <c r="J34" s="283" t="str">
        <f>IF(ABS(I34/I35)&gt;=2.56,"**",IF(ABS(I34/I35)&gt;1.96,"*",IF(ABS(I34/I35)&gt;1.64,"~","")))</f>
        <v/>
      </c>
      <c r="K34" s="286">
        <v>-792.33209999999997</v>
      </c>
      <c r="L34" s="283" t="str">
        <f>IF(ABS(K34/K35)&gt;=2.56,"**",IF(ABS(K34/K35)&gt;1.96,"*",IF(ABS(K34/K35)&gt;1.64,"~","")))</f>
        <v/>
      </c>
      <c r="M34" s="286">
        <v>-2568.6469999999999</v>
      </c>
      <c r="N34" s="283" t="str">
        <f>IF(ABS(M34/M35)&gt;=2.56,"**",IF(ABS(M34/M35)&gt;1.96,"*",IF(ABS(M34/M35)&gt;1.64,"~","")))</f>
        <v>**</v>
      </c>
      <c r="O34" s="283"/>
      <c r="P34" s="132">
        <v>5.28922E-2</v>
      </c>
      <c r="Q34" s="283" t="str">
        <f>IF(ABS(P34/P35)&gt;=2.56,"**",IF(ABS(P34/P35)&gt;1.96,"*",IF(ABS(P34/P35)&gt;1.64,"~","")))</f>
        <v/>
      </c>
      <c r="R34" s="132">
        <v>1.406725</v>
      </c>
      <c r="S34" s="283" t="str">
        <f>IF(ABS(R34/R35)&gt;=2.56,"**",IF(ABS(R34/R35)&gt;1.96,"*",IF(ABS(R34/R35)&gt;1.64,"~","")))</f>
        <v>~</v>
      </c>
      <c r="T34" s="132">
        <v>-1.4596150000000001</v>
      </c>
      <c r="U34" s="283" t="str">
        <f>IF(ABS(T34/T35)&gt;=2.56,"**",IF(ABS(T34/T35)&gt;1.96,"*",IF(ABS(T34/T35)&gt;1.64,"~","")))</f>
        <v>*</v>
      </c>
      <c r="X34" s="257"/>
      <c r="Y34" s="257"/>
    </row>
    <row r="35" spans="1:39" x14ac:dyDescent="0.2">
      <c r="A35" s="336"/>
      <c r="B35" s="168">
        <v>0.84394259999999999</v>
      </c>
      <c r="C35" s="287"/>
      <c r="D35" s="168">
        <v>0.29257499999999997</v>
      </c>
      <c r="E35" s="287"/>
      <c r="F35" s="168">
        <v>0.70886539999999998</v>
      </c>
      <c r="G35" s="288"/>
      <c r="H35" s="288"/>
      <c r="I35" s="289">
        <v>232.28380000000001</v>
      </c>
      <c r="J35" s="290"/>
      <c r="K35" s="289">
        <v>697.23770000000002</v>
      </c>
      <c r="L35" s="290"/>
      <c r="M35" s="289">
        <v>526.95000000000005</v>
      </c>
      <c r="N35" s="288"/>
      <c r="O35" s="288"/>
      <c r="P35" s="168">
        <v>1.064991</v>
      </c>
      <c r="Q35" s="134"/>
      <c r="R35" s="168">
        <v>0.81574760000000002</v>
      </c>
      <c r="S35" s="134"/>
      <c r="T35" s="168">
        <v>0.64167960000000002</v>
      </c>
      <c r="U35" s="134"/>
    </row>
    <row r="36" spans="1:39" ht="6" customHeight="1" x14ac:dyDescent="0.2">
      <c r="A36" s="261"/>
      <c r="B36" s="135"/>
      <c r="C36" s="134"/>
      <c r="D36" s="135"/>
      <c r="E36" s="134"/>
      <c r="F36" s="6"/>
      <c r="G36" s="288"/>
      <c r="H36" s="288"/>
      <c r="I36" s="135"/>
      <c r="J36" s="134"/>
      <c r="K36" s="6"/>
      <c r="L36" s="288"/>
      <c r="M36" s="6"/>
      <c r="N36" s="288"/>
      <c r="O36" s="288"/>
      <c r="P36" s="285"/>
      <c r="Q36" s="134"/>
      <c r="R36" s="285"/>
      <c r="S36" s="134"/>
      <c r="T36" s="285"/>
      <c r="U36" s="134"/>
    </row>
    <row r="37" spans="1:39" x14ac:dyDescent="0.2">
      <c r="A37" s="336" t="s">
        <v>174</v>
      </c>
      <c r="B37" s="163">
        <v>-1.974877</v>
      </c>
      <c r="C37" s="283" t="str">
        <f>IF(ABS(B37/B38)&gt;=2.56,"**",IF(ABS(B37/B38)&gt;1.96,"*",IF(ABS(B37/B38)&gt;1.64,"~","")))</f>
        <v>**</v>
      </c>
      <c r="D37" s="163">
        <v>-3.8589199999999997E-2</v>
      </c>
      <c r="E37" s="283" t="str">
        <f>IF(ABS(D37/D38)&gt;=2.56,"**",IF(ABS(D37/D38)&gt;1.96,"*",IF(ABS(D37/D38)&gt;1.64,"~","")))</f>
        <v/>
      </c>
      <c r="F37" s="132">
        <v>2.0134669999999999</v>
      </c>
      <c r="G37" s="283" t="str">
        <f>IF(ABS(F37/F38)&gt;=2.56,"**",IF(ABS(F37/F38)&gt;1.96,"*",IF(ABS(F37/F38)&gt;1.64,"~","")))</f>
        <v>**</v>
      </c>
      <c r="H37" s="283"/>
      <c r="I37" s="278">
        <v>-237.89570000000001</v>
      </c>
      <c r="J37" s="283" t="str">
        <f>IF(ABS(I37/I38)&gt;=2.56,"**",IF(ABS(I37/I38)&gt;1.96,"*",IF(ABS(I37/I38)&gt;1.64,"~","")))</f>
        <v/>
      </c>
      <c r="K37" s="286">
        <v>-881.05079999999998</v>
      </c>
      <c r="L37" s="283" t="str">
        <f>IF(ABS(K37/K38)&gt;=2.56,"**",IF(ABS(K37/K38)&gt;1.96,"*",IF(ABS(K37/K38)&gt;1.64,"~","")))</f>
        <v>~</v>
      </c>
      <c r="M37" s="286">
        <v>369.32100000000003</v>
      </c>
      <c r="N37" s="283" t="str">
        <f>IF(ABS(M37/M38)&gt;=2.56,"**",IF(ABS(M37/M38)&gt;1.96,"*",IF(ABS(M37/M38)&gt;1.64,"~","")))</f>
        <v/>
      </c>
      <c r="O37" s="283"/>
      <c r="P37" s="132">
        <v>-1.910906</v>
      </c>
      <c r="Q37" s="283" t="str">
        <f>IF(ABS(P37/P38)&gt;=2.56,"**",IF(ABS(P37/P38)&gt;1.96,"*",IF(ABS(P37/P38)&gt;1.64,"~","")))</f>
        <v>*</v>
      </c>
      <c r="R37" s="132">
        <v>-2.7066099999999999E-2</v>
      </c>
      <c r="S37" s="283" t="str">
        <f>IF(ABS(R37/R38)&gt;=2.56,"**",IF(ABS(R37/R38)&gt;1.96,"*",IF(ABS(R37/R38)&gt;1.64,"~","")))</f>
        <v/>
      </c>
      <c r="T37" s="132">
        <v>1.9379710000000001</v>
      </c>
      <c r="U37" s="283" t="str">
        <f>IF(ABS(T37/T38)&gt;=2.56,"**",IF(ABS(T37/T38)&gt;1.96,"*",IF(ABS(T37/T38)&gt;1.64,"~","")))</f>
        <v>**</v>
      </c>
      <c r="X37" s="257"/>
      <c r="Y37" s="257"/>
    </row>
    <row r="38" spans="1:39" x14ac:dyDescent="0.2">
      <c r="A38" s="336"/>
      <c r="B38" s="166">
        <v>0.73585409999999996</v>
      </c>
      <c r="C38" s="279"/>
      <c r="D38" s="166">
        <v>0.2290703</v>
      </c>
      <c r="E38" s="279"/>
      <c r="F38" s="168">
        <v>0.70080889999999996</v>
      </c>
      <c r="G38" s="210"/>
      <c r="H38" s="210"/>
      <c r="I38" s="281">
        <v>219.8475</v>
      </c>
      <c r="J38" s="282"/>
      <c r="K38" s="289">
        <v>503.68860000000001</v>
      </c>
      <c r="L38" s="282"/>
      <c r="M38" s="289">
        <v>512.70069999999998</v>
      </c>
      <c r="N38" s="210"/>
      <c r="O38" s="210"/>
      <c r="P38" s="168">
        <v>0.92712050000000001</v>
      </c>
      <c r="Q38" s="208"/>
      <c r="R38" s="168">
        <v>0.79582189999999997</v>
      </c>
      <c r="S38" s="208"/>
      <c r="T38" s="168">
        <v>0.65497000000000005</v>
      </c>
      <c r="U38" s="208"/>
    </row>
    <row r="39" spans="1:39" ht="6" customHeight="1" x14ac:dyDescent="0.2">
      <c r="A39" s="261"/>
      <c r="B39" s="166"/>
      <c r="C39" s="279"/>
      <c r="D39" s="166"/>
      <c r="E39" s="279"/>
      <c r="F39" s="168"/>
      <c r="G39" s="210"/>
      <c r="H39" s="210"/>
      <c r="I39" s="281"/>
      <c r="J39" s="282"/>
      <c r="K39" s="289"/>
      <c r="L39" s="282"/>
      <c r="M39" s="289"/>
      <c r="N39" s="210"/>
      <c r="O39" s="210"/>
      <c r="P39" s="168"/>
      <c r="Q39" s="208"/>
      <c r="R39" s="168"/>
      <c r="S39" s="208"/>
      <c r="T39" s="168"/>
      <c r="U39" s="208"/>
    </row>
    <row r="40" spans="1:39" x14ac:dyDescent="0.2">
      <c r="A40" s="261" t="s">
        <v>49</v>
      </c>
      <c r="B40" s="19">
        <v>-0.26025979999999999</v>
      </c>
      <c r="C40" s="48"/>
      <c r="D40" s="19">
        <v>0.61817350000000004</v>
      </c>
      <c r="E40" s="48"/>
      <c r="F40" s="19">
        <v>-0.3579136</v>
      </c>
      <c r="G40" s="210"/>
      <c r="H40" s="210"/>
      <c r="I40" s="49">
        <v>-240.61770000000001</v>
      </c>
      <c r="J40" s="105"/>
      <c r="K40" s="49">
        <v>-407.44319999999999</v>
      </c>
      <c r="L40" s="105"/>
      <c r="M40" s="49">
        <v>1182.8920000000001</v>
      </c>
      <c r="N40" s="210"/>
      <c r="O40" s="210"/>
      <c r="P40" s="19">
        <v>-1.05826</v>
      </c>
      <c r="Q40" s="48"/>
      <c r="R40" s="19">
        <v>2.7243249999999999</v>
      </c>
      <c r="S40" s="48"/>
      <c r="T40" s="19">
        <v>-1.6660649999999999</v>
      </c>
      <c r="U40" s="208"/>
      <c r="X40" s="257"/>
      <c r="Y40" s="257"/>
    </row>
    <row r="41" spans="1:39" x14ac:dyDescent="0.2">
      <c r="A41" s="261" t="s">
        <v>33</v>
      </c>
      <c r="B41" s="19">
        <v>67.687389999999994</v>
      </c>
      <c r="C41" s="48"/>
      <c r="D41" s="19">
        <v>5.196059</v>
      </c>
      <c r="E41" s="48"/>
      <c r="F41" s="19">
        <v>27.11655</v>
      </c>
      <c r="G41" s="210"/>
      <c r="H41" s="210"/>
      <c r="I41" s="49">
        <v>1085.7280000000001</v>
      </c>
      <c r="J41" s="105"/>
      <c r="K41" s="49">
        <v>12624.17</v>
      </c>
      <c r="L41" s="105"/>
      <c r="M41" s="49">
        <v>28281.51</v>
      </c>
      <c r="N41" s="210"/>
      <c r="O41" s="210"/>
      <c r="P41" s="19">
        <v>62.827469999999998</v>
      </c>
      <c r="Q41" s="48"/>
      <c r="R41" s="19">
        <v>17.08663</v>
      </c>
      <c r="S41" s="48"/>
      <c r="T41" s="19">
        <v>20.085909999999998</v>
      </c>
      <c r="U41" s="208"/>
      <c r="X41" s="257"/>
      <c r="Y41" s="257"/>
    </row>
    <row r="42" spans="1:39" ht="15.25" customHeight="1" x14ac:dyDescent="0.2">
      <c r="A42" s="342" t="s">
        <v>142</v>
      </c>
      <c r="B42" s="342"/>
      <c r="C42" s="342"/>
      <c r="D42" s="342"/>
      <c r="E42" s="342"/>
      <c r="F42" s="342"/>
      <c r="G42" s="342"/>
      <c r="H42" s="342"/>
      <c r="I42" s="342"/>
      <c r="J42" s="342"/>
      <c r="K42" s="342"/>
      <c r="L42" s="342"/>
      <c r="M42" s="342"/>
      <c r="N42" s="342"/>
      <c r="O42" s="342"/>
      <c r="P42" s="342"/>
      <c r="Q42" s="342"/>
      <c r="R42" s="342"/>
      <c r="S42" s="342"/>
      <c r="T42" s="342"/>
      <c r="U42" s="342"/>
    </row>
    <row r="43" spans="1:39" x14ac:dyDescent="0.2">
      <c r="A43" s="335"/>
      <c r="B43" s="335"/>
      <c r="C43" s="335"/>
      <c r="D43" s="335"/>
      <c r="E43" s="335"/>
      <c r="F43" s="335"/>
      <c r="G43" s="335"/>
      <c r="H43" s="335"/>
      <c r="I43" s="335"/>
      <c r="J43" s="335"/>
      <c r="K43" s="335"/>
      <c r="L43" s="335"/>
      <c r="M43" s="335"/>
      <c r="N43" s="335"/>
      <c r="O43" s="335"/>
      <c r="P43" s="335"/>
      <c r="Q43" s="335"/>
      <c r="R43" s="335"/>
      <c r="S43" s="335"/>
      <c r="T43" s="335"/>
      <c r="U43" s="335"/>
    </row>
    <row r="44" spans="1:39" ht="15" customHeight="1" x14ac:dyDescent="0.2">
      <c r="A44" s="214"/>
      <c r="B44" s="74"/>
      <c r="C44" s="32"/>
      <c r="D44" s="214"/>
      <c r="E44" s="32"/>
      <c r="I44" s="214"/>
      <c r="J44" s="32"/>
      <c r="P44" s="16"/>
      <c r="R44" s="16"/>
      <c r="T44" s="16"/>
    </row>
    <row r="45" spans="1:39" s="96" customFormat="1" ht="12" customHeight="1" x14ac:dyDescent="0.2">
      <c r="A45" s="214"/>
      <c r="B45" s="74"/>
      <c r="C45" s="32"/>
      <c r="D45" s="132"/>
      <c r="E45" s="32"/>
      <c r="F45" s="16"/>
      <c r="G45" s="35"/>
      <c r="H45" s="35"/>
      <c r="I45" s="214"/>
      <c r="J45" s="32"/>
      <c r="K45" s="16"/>
      <c r="L45" s="35"/>
      <c r="M45" s="16"/>
      <c r="N45" s="35"/>
      <c r="O45" s="35"/>
      <c r="P45" s="16"/>
      <c r="Q45" s="35"/>
      <c r="R45" s="16"/>
      <c r="S45" s="35"/>
      <c r="T45" s="16"/>
      <c r="U45" s="35"/>
    </row>
    <row r="46" spans="1:39" x14ac:dyDescent="0.2">
      <c r="A46" s="31" t="s">
        <v>109</v>
      </c>
      <c r="B46" s="265"/>
      <c r="C46" s="265"/>
      <c r="D46" s="265"/>
      <c r="E46" s="265"/>
      <c r="F46" s="265"/>
      <c r="G46" s="265"/>
      <c r="H46" s="296"/>
      <c r="I46" s="265"/>
      <c r="J46" s="265"/>
      <c r="K46" s="265"/>
      <c r="L46" s="265"/>
      <c r="M46" s="265"/>
      <c r="N46" s="265"/>
      <c r="O46" s="296"/>
      <c r="P46" s="265"/>
      <c r="Q46" s="265"/>
      <c r="R46" s="265"/>
      <c r="S46" s="16"/>
      <c r="T46" s="16"/>
      <c r="U46" s="16"/>
      <c r="V46" s="17"/>
      <c r="W46" s="17"/>
      <c r="X46" s="17"/>
      <c r="Y46" s="17"/>
      <c r="Z46" s="17"/>
      <c r="AA46" s="17"/>
      <c r="AB46" s="17"/>
      <c r="AC46" s="17"/>
      <c r="AD46" s="17"/>
      <c r="AE46" s="17"/>
      <c r="AF46" s="17"/>
      <c r="AG46" s="17"/>
      <c r="AH46" s="17"/>
      <c r="AI46" s="17"/>
      <c r="AJ46" s="17"/>
      <c r="AK46" s="17"/>
      <c r="AL46" s="17"/>
      <c r="AM46" s="17"/>
    </row>
    <row r="47" spans="1:39" x14ac:dyDescent="0.2">
      <c r="A47" s="239" t="s">
        <v>131</v>
      </c>
      <c r="B47" s="265"/>
      <c r="C47" s="265"/>
      <c r="D47" s="265"/>
      <c r="E47" s="265"/>
      <c r="F47" s="265"/>
      <c r="G47" s="265"/>
      <c r="H47" s="296"/>
      <c r="I47" s="265"/>
      <c r="J47" s="265"/>
      <c r="K47" s="265"/>
      <c r="L47" s="265"/>
      <c r="M47" s="265"/>
      <c r="N47" s="265"/>
      <c r="O47" s="296"/>
      <c r="P47" s="265"/>
      <c r="Q47" s="265"/>
      <c r="R47" s="265"/>
      <c r="S47" s="16"/>
      <c r="T47" s="16"/>
      <c r="U47" s="16"/>
      <c r="V47" s="17"/>
      <c r="W47" s="17"/>
      <c r="X47" s="17"/>
      <c r="Y47" s="17"/>
      <c r="Z47" s="17"/>
      <c r="AA47" s="17"/>
      <c r="AB47" s="17"/>
      <c r="AC47" s="17"/>
      <c r="AD47" s="17"/>
      <c r="AE47" s="17"/>
      <c r="AF47" s="17"/>
      <c r="AG47" s="17"/>
      <c r="AH47" s="17"/>
      <c r="AI47" s="17"/>
      <c r="AJ47" s="17"/>
      <c r="AK47" s="17"/>
      <c r="AL47" s="17"/>
      <c r="AM47" s="17"/>
    </row>
    <row r="49" spans="1:1" x14ac:dyDescent="0.2">
      <c r="A49" s="31" t="s">
        <v>20</v>
      </c>
    </row>
    <row r="50" spans="1:1" x14ac:dyDescent="0.2">
      <c r="A50" s="35" t="s">
        <v>165</v>
      </c>
    </row>
  </sheetData>
  <mergeCells count="35">
    <mergeCell ref="A34:A35"/>
    <mergeCell ref="A37:A38"/>
    <mergeCell ref="A14:A15"/>
    <mergeCell ref="A18:A19"/>
    <mergeCell ref="A21:A22"/>
    <mergeCell ref="A1:U4"/>
    <mergeCell ref="A30:A31"/>
    <mergeCell ref="P8:Q8"/>
    <mergeCell ref="R8:S8"/>
    <mergeCell ref="T8:U8"/>
    <mergeCell ref="M9:N9"/>
    <mergeCell ref="P9:Q9"/>
    <mergeCell ref="R9:S9"/>
    <mergeCell ref="T9:U9"/>
    <mergeCell ref="B9:C9"/>
    <mergeCell ref="D9:E9"/>
    <mergeCell ref="F9:G9"/>
    <mergeCell ref="I9:J9"/>
    <mergeCell ref="K9:L9"/>
    <mergeCell ref="A42:U43"/>
    <mergeCell ref="B7:G7"/>
    <mergeCell ref="I7:N7"/>
    <mergeCell ref="P7:U7"/>
    <mergeCell ref="B11:U11"/>
    <mergeCell ref="B13:U13"/>
    <mergeCell ref="B17:U17"/>
    <mergeCell ref="B27:U27"/>
    <mergeCell ref="B29:U29"/>
    <mergeCell ref="B33:U33"/>
    <mergeCell ref="B8:C8"/>
    <mergeCell ref="D8:E8"/>
    <mergeCell ref="F8:G8"/>
    <mergeCell ref="I8:J8"/>
    <mergeCell ref="K8:L8"/>
    <mergeCell ref="M8:N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showGridLines="0" zoomScale="160" zoomScaleNormal="160" zoomScalePageLayoutView="160" workbookViewId="0">
      <selection activeCell="A35" sqref="A1:O37"/>
    </sheetView>
  </sheetViews>
  <sheetFormatPr baseColWidth="10" defaultColWidth="8.83203125" defaultRowHeight="16" x14ac:dyDescent="0.2"/>
  <cols>
    <col min="1" max="1" width="19.5" style="16" customWidth="1"/>
    <col min="2" max="2" width="6.6640625" style="20" customWidth="1"/>
    <col min="3" max="3" width="1.6640625" style="53" customWidth="1"/>
    <col min="4" max="4" width="6.6640625" style="16" customWidth="1"/>
    <col min="5" max="5" width="1.6640625" style="35" customWidth="1"/>
    <col min="6" max="6" width="6.6640625" style="16" customWidth="1"/>
    <col min="7" max="7" width="1.6640625" style="35" customWidth="1"/>
    <col min="8" max="8" width="6.6640625" style="23" customWidth="1"/>
    <col min="9" max="9" width="1.6640625" style="35" customWidth="1"/>
    <col min="10" max="10" width="6.6640625" style="16" customWidth="1"/>
    <col min="11" max="11" width="1.6640625" style="35" customWidth="1"/>
    <col min="12" max="12" width="6.6640625" style="16" customWidth="1"/>
    <col min="13" max="13" width="1.6640625" style="35" customWidth="1"/>
    <col min="14" max="14" width="6.6640625" style="200" customWidth="1"/>
    <col min="15" max="15" width="1.6640625" style="35" customWidth="1"/>
    <col min="16" max="16384" width="8.83203125" style="16"/>
  </cols>
  <sheetData>
    <row r="1" spans="1:15" x14ac:dyDescent="0.2">
      <c r="A1" s="329" t="s">
        <v>134</v>
      </c>
      <c r="B1" s="329"/>
      <c r="C1" s="329"/>
      <c r="D1" s="329"/>
      <c r="E1" s="329"/>
      <c r="F1" s="329"/>
      <c r="G1" s="329"/>
      <c r="H1" s="329"/>
      <c r="I1" s="329"/>
      <c r="J1" s="329"/>
      <c r="K1" s="329"/>
      <c r="L1" s="329"/>
      <c r="M1" s="329"/>
      <c r="N1" s="329"/>
      <c r="O1" s="329"/>
    </row>
    <row r="2" spans="1:15" x14ac:dyDescent="0.2">
      <c r="A2" s="329"/>
      <c r="B2" s="329"/>
      <c r="C2" s="329"/>
      <c r="D2" s="329"/>
      <c r="E2" s="329"/>
      <c r="F2" s="329"/>
      <c r="G2" s="329"/>
      <c r="H2" s="329"/>
      <c r="I2" s="329"/>
      <c r="J2" s="329"/>
      <c r="K2" s="329"/>
      <c r="L2" s="329"/>
      <c r="M2" s="329"/>
      <c r="N2" s="329"/>
      <c r="O2" s="329"/>
    </row>
    <row r="3" spans="1:15" x14ac:dyDescent="0.2">
      <c r="A3" s="329"/>
      <c r="B3" s="329"/>
      <c r="C3" s="329"/>
      <c r="D3" s="329"/>
      <c r="E3" s="329"/>
      <c r="F3" s="329"/>
      <c r="G3" s="329"/>
      <c r="H3" s="329"/>
      <c r="I3" s="329"/>
      <c r="J3" s="329"/>
      <c r="K3" s="329"/>
      <c r="L3" s="329"/>
      <c r="M3" s="329"/>
      <c r="N3" s="329"/>
      <c r="O3" s="329"/>
    </row>
    <row r="4" spans="1:15" ht="4" customHeight="1" x14ac:dyDescent="0.2">
      <c r="A4" s="201"/>
      <c r="B4" s="118"/>
      <c r="C4" s="119"/>
      <c r="D4" s="201"/>
      <c r="E4" s="110"/>
      <c r="F4" s="75"/>
      <c r="G4" s="110"/>
      <c r="H4" s="118"/>
      <c r="I4" s="110"/>
      <c r="J4" s="75"/>
      <c r="K4" s="110"/>
      <c r="L4" s="75"/>
      <c r="M4" s="110"/>
      <c r="N4" s="201"/>
      <c r="O4" s="110"/>
    </row>
    <row r="5" spans="1:15" ht="5" customHeight="1" x14ac:dyDescent="0.2">
      <c r="A5" s="260"/>
      <c r="B5" s="189"/>
      <c r="C5" s="207"/>
      <c r="D5" s="206"/>
      <c r="E5" s="207"/>
      <c r="F5" s="192"/>
      <c r="G5" s="207"/>
      <c r="H5" s="189"/>
      <c r="I5" s="207"/>
      <c r="J5" s="192"/>
      <c r="K5" s="207"/>
      <c r="L5" s="192"/>
      <c r="M5" s="207"/>
      <c r="N5" s="192"/>
      <c r="O5" s="188"/>
    </row>
    <row r="6" spans="1:15" ht="16" customHeight="1" x14ac:dyDescent="0.2">
      <c r="A6" s="260"/>
      <c r="B6" s="334" t="s">
        <v>24</v>
      </c>
      <c r="C6" s="334"/>
      <c r="D6" s="334" t="s">
        <v>81</v>
      </c>
      <c r="E6" s="334"/>
      <c r="F6" s="334" t="s">
        <v>190</v>
      </c>
      <c r="G6" s="334"/>
      <c r="H6" s="334" t="s">
        <v>189</v>
      </c>
      <c r="I6" s="334"/>
      <c r="J6" s="334" t="s">
        <v>25</v>
      </c>
      <c r="K6" s="334"/>
      <c r="L6" s="334" t="s">
        <v>191</v>
      </c>
      <c r="M6" s="334"/>
      <c r="N6" s="334" t="s">
        <v>35</v>
      </c>
      <c r="O6" s="334"/>
    </row>
    <row r="7" spans="1:15" x14ac:dyDescent="0.2">
      <c r="A7" s="260"/>
      <c r="B7" s="334"/>
      <c r="C7" s="334"/>
      <c r="D7" s="334"/>
      <c r="E7" s="334"/>
      <c r="F7" s="334"/>
      <c r="G7" s="334"/>
      <c r="H7" s="334"/>
      <c r="I7" s="334"/>
      <c r="J7" s="334"/>
      <c r="K7" s="334"/>
      <c r="L7" s="334"/>
      <c r="M7" s="334"/>
      <c r="N7" s="334"/>
      <c r="O7" s="334"/>
    </row>
    <row r="8" spans="1:15" ht="15.75" customHeight="1" x14ac:dyDescent="0.2">
      <c r="A8" s="260"/>
      <c r="B8" s="355" t="s">
        <v>0</v>
      </c>
      <c r="C8" s="355"/>
      <c r="D8" s="355" t="s">
        <v>1</v>
      </c>
      <c r="E8" s="355"/>
      <c r="F8" s="355" t="s">
        <v>2</v>
      </c>
      <c r="G8" s="355"/>
      <c r="H8" s="355" t="s">
        <v>3</v>
      </c>
      <c r="I8" s="355"/>
      <c r="J8" s="355" t="s">
        <v>4</v>
      </c>
      <c r="K8" s="355"/>
      <c r="L8" s="355" t="s">
        <v>7</v>
      </c>
      <c r="M8" s="355"/>
      <c r="N8" s="355" t="s">
        <v>8</v>
      </c>
      <c r="O8" s="355"/>
    </row>
    <row r="9" spans="1:15" ht="6" customHeight="1" x14ac:dyDescent="0.2">
      <c r="A9" s="260"/>
      <c r="B9" s="299"/>
      <c r="C9" s="41"/>
      <c r="D9" s="299"/>
      <c r="E9" s="41"/>
      <c r="F9" s="356"/>
      <c r="G9" s="357"/>
      <c r="H9" s="299"/>
      <c r="I9" s="41"/>
      <c r="J9" s="356"/>
      <c r="K9" s="357"/>
      <c r="L9" s="356"/>
      <c r="M9" s="357"/>
      <c r="N9" s="356"/>
      <c r="O9" s="357"/>
    </row>
    <row r="10" spans="1:15" x14ac:dyDescent="0.2">
      <c r="A10" s="260"/>
      <c r="B10" s="337" t="s">
        <v>107</v>
      </c>
      <c r="C10" s="358"/>
      <c r="D10" s="358"/>
      <c r="E10" s="358"/>
      <c r="F10" s="358"/>
      <c r="G10" s="358"/>
      <c r="H10" s="358"/>
      <c r="I10" s="358"/>
      <c r="J10" s="358"/>
      <c r="K10" s="358"/>
      <c r="L10" s="358"/>
      <c r="M10" s="358"/>
      <c r="N10" s="358"/>
      <c r="O10" s="358"/>
    </row>
    <row r="11" spans="1:15" ht="6" customHeight="1" x14ac:dyDescent="0.2">
      <c r="A11" s="260"/>
      <c r="B11" s="299"/>
      <c r="C11" s="41"/>
      <c r="D11" s="299"/>
      <c r="E11" s="41"/>
      <c r="F11" s="299"/>
      <c r="G11" s="41"/>
      <c r="H11" s="299"/>
      <c r="I11" s="41"/>
      <c r="J11" s="299"/>
      <c r="K11" s="41"/>
      <c r="L11" s="299"/>
      <c r="M11" s="41"/>
      <c r="N11" s="299"/>
      <c r="O11" s="41"/>
    </row>
    <row r="12" spans="1:15" s="17" customFormat="1" x14ac:dyDescent="0.2">
      <c r="A12" s="260"/>
      <c r="B12" s="331" t="s">
        <v>50</v>
      </c>
      <c r="C12" s="331"/>
      <c r="D12" s="331"/>
      <c r="E12" s="331"/>
      <c r="F12" s="331"/>
      <c r="G12" s="331"/>
      <c r="H12" s="331"/>
      <c r="I12" s="331"/>
      <c r="J12" s="331"/>
      <c r="K12" s="331"/>
      <c r="L12" s="331"/>
      <c r="M12" s="331"/>
      <c r="N12" s="331"/>
      <c r="O12" s="331"/>
    </row>
    <row r="13" spans="1:15" x14ac:dyDescent="0.2">
      <c r="A13" s="336" t="s">
        <v>166</v>
      </c>
      <c r="B13" s="164">
        <v>87.35472</v>
      </c>
      <c r="C13" s="276" t="str">
        <f>IF(ABS(B13/B14)&gt;=2.56,"**",IF(ABS(B13/B14)&gt;1.96,"*",IF(ABS(B13/B14)&gt;1.64,"~","")))</f>
        <v>**</v>
      </c>
      <c r="D13" s="164">
        <v>25.98959</v>
      </c>
      <c r="E13" s="276" t="str">
        <f>IF(ABS(D13/D14)&gt;=2.56,"**",IF(ABS(D13/D14)&gt;1.96,"*",IF(ABS(D13/D14)&gt;1.64,"~","")))</f>
        <v>**</v>
      </c>
      <c r="F13" s="164">
        <v>25.331130000000002</v>
      </c>
      <c r="G13" s="276" t="str">
        <f>IF(ABS(F13/F14)&gt;=2.56,"**",IF(ABS(F13/F14)&gt;1.96,"*",IF(ABS(F13/F14)&gt;1.64,"~","")))</f>
        <v>*</v>
      </c>
      <c r="H13" s="164">
        <v>16.84637</v>
      </c>
      <c r="I13" s="276" t="str">
        <f>IF(ABS(H13/H14)&gt;=2.56,"**",IF(ABS(H13/H14)&gt;1.96,"*",IF(ABS(H13/H14)&gt;1.64,"~","")))</f>
        <v>~</v>
      </c>
      <c r="J13" s="164">
        <v>-1.149292</v>
      </c>
      <c r="K13" s="276" t="str">
        <f>IF(ABS(J13/J14)&gt;=2.56,"**",IF(ABS(J13/J14)&gt;1.96,"*",IF(ABS(J13/J14)&gt;1.64,"~","")))</f>
        <v/>
      </c>
      <c r="L13" s="164">
        <v>9.0451409999999992</v>
      </c>
      <c r="M13" s="276" t="str">
        <f>IF(ABS(L13/L14)&gt;=2.56,"**",IF(ABS(L13/L14)&gt;1.96,"*",IF(ABS(L13/L14)&gt;1.64,"~","")))</f>
        <v/>
      </c>
      <c r="N13" s="164">
        <v>11.291790000000001</v>
      </c>
      <c r="O13" s="276" t="str">
        <f>IF(ABS(N13/N14)&gt;=2.56,"**",IF(ABS(N13/N14)&gt;1.96,"*",IF(ABS(N13/N14)&gt;1.64,"~","")))</f>
        <v/>
      </c>
    </row>
    <row r="14" spans="1:15" x14ac:dyDescent="0.2">
      <c r="A14" s="336"/>
      <c r="B14" s="167">
        <v>33.963990000000003</v>
      </c>
      <c r="C14" s="279"/>
      <c r="D14" s="167">
        <v>9.0656639999999999</v>
      </c>
      <c r="E14" s="279"/>
      <c r="F14" s="167">
        <v>12.37058</v>
      </c>
      <c r="G14" s="279"/>
      <c r="H14" s="167">
        <v>9.2522749999999991</v>
      </c>
      <c r="I14" s="279"/>
      <c r="J14" s="167">
        <v>5.1176050000000002</v>
      </c>
      <c r="K14" s="279"/>
      <c r="L14" s="167">
        <v>11.404450000000001</v>
      </c>
      <c r="M14" s="279"/>
      <c r="N14" s="167">
        <v>11.30312</v>
      </c>
      <c r="O14" s="208"/>
    </row>
    <row r="15" spans="1:15" ht="6" customHeight="1" x14ac:dyDescent="0.2">
      <c r="A15" s="261"/>
      <c r="B15" s="204"/>
      <c r="C15" s="208"/>
      <c r="D15" s="204"/>
      <c r="E15" s="208"/>
      <c r="F15" s="299"/>
      <c r="G15" s="208"/>
      <c r="H15" s="204"/>
      <c r="I15" s="208"/>
      <c r="J15" s="299"/>
      <c r="K15" s="208"/>
      <c r="L15" s="299"/>
      <c r="M15" s="208"/>
      <c r="N15" s="204"/>
      <c r="O15" s="208"/>
    </row>
    <row r="16" spans="1:15" s="17" customFormat="1" x14ac:dyDescent="0.2">
      <c r="A16" s="260"/>
      <c r="B16" s="331" t="s">
        <v>51</v>
      </c>
      <c r="C16" s="331"/>
      <c r="D16" s="331"/>
      <c r="E16" s="331"/>
      <c r="F16" s="331"/>
      <c r="G16" s="331"/>
      <c r="H16" s="331"/>
      <c r="I16" s="331"/>
      <c r="J16" s="331"/>
      <c r="K16" s="331"/>
      <c r="L16" s="331"/>
      <c r="M16" s="331"/>
      <c r="N16" s="331"/>
      <c r="O16" s="331"/>
    </row>
    <row r="17" spans="1:15" x14ac:dyDescent="0.2">
      <c r="A17" s="336" t="s">
        <v>173</v>
      </c>
      <c r="B17" s="164">
        <v>242.24340000000001</v>
      </c>
      <c r="C17" s="276" t="str">
        <f>IF(ABS(B17/B18)&gt;=2.56,"**",IF(ABS(B17/B18)&gt;1.96,"*",IF(ABS(B17/B18)&gt;1.64,"~","")))</f>
        <v>**</v>
      </c>
      <c r="D17" s="165">
        <v>83.697779999999995</v>
      </c>
      <c r="E17" s="283" t="str">
        <f>IF(ABS(D17/D18)&gt;=2.56,"**",IF(ABS(D17/D18)&gt;1.96,"*",IF(ABS(D17/D18)&gt;1.64,"~","")))</f>
        <v>**</v>
      </c>
      <c r="F17" s="164">
        <v>92.563109999999995</v>
      </c>
      <c r="G17" s="276" t="str">
        <f>IF(ABS(F17/F18)&gt;=2.56,"**",IF(ABS(F17/F18)&gt;1.96,"*",IF(ABS(F17/F18)&gt;1.64,"~","")))</f>
        <v>**</v>
      </c>
      <c r="H17" s="164">
        <v>116.46129999999999</v>
      </c>
      <c r="I17" s="276" t="str">
        <f>IF(ABS(H17/H18)&gt;=2.56,"**",IF(ABS(H17/H18)&gt;1.96,"*",IF(ABS(H17/H18)&gt;1.64,"~","")))</f>
        <v>**</v>
      </c>
      <c r="J17" s="164">
        <v>-14.28805</v>
      </c>
      <c r="K17" s="276" t="str">
        <f>IF(ABS(J17/J18)&gt;=2.56,"**",IF(ABS(J17/J18)&gt;1.96,"*",IF(ABS(J17/J18)&gt;1.64,"~","")))</f>
        <v/>
      </c>
      <c r="L17" s="164">
        <v>-62.052100000000003</v>
      </c>
      <c r="M17" s="276" t="str">
        <f>IF(ABS(L17/L18)&gt;=2.56,"**",IF(ABS(L17/L18)&gt;1.96,"*",IF(ABS(L17/L18)&gt;1.64,"~","")))</f>
        <v>~</v>
      </c>
      <c r="N17" s="164">
        <v>25.861329999999999</v>
      </c>
      <c r="O17" s="276" t="str">
        <f>IF(ABS(N17/N18)&gt;=2.56,"**",IF(ABS(N17/N18)&gt;1.96,"*",IF(ABS(N17/N18)&gt;1.64,"~","")))</f>
        <v/>
      </c>
    </row>
    <row r="18" spans="1:15" x14ac:dyDescent="0.2">
      <c r="A18" s="336"/>
      <c r="B18" s="167">
        <v>89.211119999999994</v>
      </c>
      <c r="C18" s="279"/>
      <c r="D18" s="169">
        <v>30.609670000000001</v>
      </c>
      <c r="E18" s="287"/>
      <c r="F18" s="167">
        <v>29.189450000000001</v>
      </c>
      <c r="G18" s="279"/>
      <c r="H18" s="167">
        <v>29.12763</v>
      </c>
      <c r="I18" s="279"/>
      <c r="J18" s="167">
        <v>14.40658</v>
      </c>
      <c r="K18" s="279"/>
      <c r="L18" s="167">
        <v>36.943899999999999</v>
      </c>
      <c r="M18" s="279"/>
      <c r="N18" s="167">
        <v>34.511180000000003</v>
      </c>
      <c r="O18" s="208"/>
    </row>
    <row r="19" spans="1:15" ht="6" customHeight="1" x14ac:dyDescent="0.2">
      <c r="A19" s="261"/>
      <c r="B19" s="204"/>
      <c r="C19" s="208"/>
      <c r="D19" s="135"/>
      <c r="E19" s="134"/>
      <c r="F19" s="359"/>
      <c r="G19" s="210"/>
      <c r="H19" s="204"/>
      <c r="I19" s="208"/>
      <c r="J19" s="359"/>
      <c r="K19" s="210"/>
      <c r="L19" s="359"/>
      <c r="M19" s="210"/>
      <c r="N19" s="284"/>
      <c r="O19" s="208"/>
    </row>
    <row r="20" spans="1:15" x14ac:dyDescent="0.2">
      <c r="A20" s="336" t="s">
        <v>174</v>
      </c>
      <c r="B20" s="164">
        <v>-87.492180000000005</v>
      </c>
      <c r="C20" s="276" t="str">
        <f>IF(ABS(B20/B21)&gt;=2.56,"**",IF(ABS(B20/B21)&gt;1.96,"*",IF(ABS(B20/B21)&gt;1.64,"~","")))</f>
        <v/>
      </c>
      <c r="D20" s="164">
        <v>-39.154620000000001</v>
      </c>
      <c r="E20" s="283" t="str">
        <f>IF(ABS(D20/D21)&gt;=2.56,"**",IF(ABS(D20/D21)&gt;1.96,"*",IF(ABS(D20/D21)&gt;1.64,"~","")))</f>
        <v/>
      </c>
      <c r="F20" s="164">
        <v>-50.564059999999998</v>
      </c>
      <c r="G20" s="276" t="str">
        <f>IF(ABS(F20/F21)&gt;=2.56,"**",IF(ABS(F20/F21)&gt;1.96,"*",IF(ABS(F20/F21)&gt;1.64,"~","")))</f>
        <v>*</v>
      </c>
      <c r="H20" s="164">
        <v>-95.604470000000006</v>
      </c>
      <c r="I20" s="276" t="str">
        <f>IF(ABS(H20/H21)&gt;=2.56,"**",IF(ABS(H20/H21)&gt;1.96,"*",IF(ABS(H20/H21)&gt;1.64,"~","")))</f>
        <v>**</v>
      </c>
      <c r="J20" s="164">
        <v>13.68247</v>
      </c>
      <c r="K20" s="276" t="str">
        <f>IF(ABS(J20/J21)&gt;=2.56,"**",IF(ABS(J20/J21)&gt;1.96,"*",IF(ABS(J20/J21)&gt;1.64,"~","")))</f>
        <v/>
      </c>
      <c r="L20" s="164">
        <v>89.303640000000001</v>
      </c>
      <c r="M20" s="276" t="str">
        <f>IF(ABS(L20/L21)&gt;=2.56,"**",IF(ABS(L20/L21)&gt;1.96,"*",IF(ABS(L20/L21)&gt;1.64,"~","")))</f>
        <v>*</v>
      </c>
      <c r="N20" s="164">
        <v>-5.1551200000000001</v>
      </c>
      <c r="O20" s="276" t="str">
        <f>IF(ABS(N20/N21)&gt;=2.56,"**",IF(ABS(N20/N21)&gt;1.96,"*",IF(ABS(N20/N21)&gt;1.64,"~","")))</f>
        <v/>
      </c>
    </row>
    <row r="21" spans="1:15" x14ac:dyDescent="0.2">
      <c r="A21" s="336"/>
      <c r="B21" s="167">
        <v>79.309650000000005</v>
      </c>
      <c r="C21" s="279"/>
      <c r="D21" s="167">
        <v>25.476790000000001</v>
      </c>
      <c r="E21" s="279"/>
      <c r="F21" s="167">
        <v>21.31035</v>
      </c>
      <c r="G21" s="279"/>
      <c r="H21" s="167">
        <v>31.170249999999999</v>
      </c>
      <c r="I21" s="279"/>
      <c r="J21" s="167">
        <v>12.49803</v>
      </c>
      <c r="K21" s="279"/>
      <c r="L21" s="167">
        <v>40.87135</v>
      </c>
      <c r="M21" s="279"/>
      <c r="N21" s="167">
        <v>30.874099999999999</v>
      </c>
      <c r="O21" s="208"/>
    </row>
    <row r="22" spans="1:15" ht="6" customHeight="1" x14ac:dyDescent="0.2">
      <c r="B22" s="299"/>
      <c r="C22" s="41"/>
      <c r="D22" s="299"/>
      <c r="E22" s="41"/>
      <c r="F22" s="299"/>
      <c r="G22" s="208"/>
      <c r="H22" s="299"/>
      <c r="I22" s="41"/>
      <c r="J22" s="299"/>
      <c r="K22" s="208"/>
      <c r="L22" s="299"/>
      <c r="M22" s="208"/>
      <c r="N22" s="204"/>
      <c r="O22" s="208"/>
    </row>
    <row r="23" spans="1:15" x14ac:dyDescent="0.2">
      <c r="A23" s="17"/>
      <c r="B23" s="337" t="s">
        <v>108</v>
      </c>
      <c r="C23" s="358"/>
      <c r="D23" s="358"/>
      <c r="E23" s="358"/>
      <c r="F23" s="358"/>
      <c r="G23" s="358"/>
      <c r="H23" s="358"/>
      <c r="I23" s="358"/>
      <c r="J23" s="358"/>
      <c r="K23" s="358"/>
      <c r="L23" s="358"/>
      <c r="M23" s="358"/>
      <c r="N23" s="358"/>
      <c r="O23" s="358"/>
    </row>
    <row r="24" spans="1:15" ht="6" customHeight="1" x14ac:dyDescent="0.2">
      <c r="A24" s="17"/>
      <c r="B24" s="163"/>
      <c r="C24" s="360"/>
      <c r="D24" s="163"/>
      <c r="E24" s="360"/>
      <c r="F24" s="163"/>
      <c r="G24" s="210"/>
      <c r="H24" s="163"/>
      <c r="I24" s="360"/>
      <c r="J24" s="163"/>
      <c r="K24" s="210"/>
      <c r="L24" s="163"/>
      <c r="M24" s="210"/>
      <c r="N24" s="163"/>
      <c r="O24" s="208"/>
    </row>
    <row r="25" spans="1:15" s="17" customFormat="1" ht="15" customHeight="1" x14ac:dyDescent="0.2">
      <c r="A25" s="260"/>
      <c r="B25" s="331" t="s">
        <v>50</v>
      </c>
      <c r="C25" s="331"/>
      <c r="D25" s="331"/>
      <c r="E25" s="331"/>
      <c r="F25" s="331"/>
      <c r="G25" s="331"/>
      <c r="H25" s="331"/>
      <c r="I25" s="331"/>
      <c r="J25" s="331"/>
      <c r="K25" s="331"/>
      <c r="L25" s="331"/>
      <c r="M25" s="331"/>
      <c r="N25" s="331"/>
      <c r="O25" s="331"/>
    </row>
    <row r="26" spans="1:15" ht="15.75" customHeight="1" x14ac:dyDescent="0.2">
      <c r="A26" s="336" t="s">
        <v>166</v>
      </c>
      <c r="B26" s="164">
        <v>22.999179999999999</v>
      </c>
      <c r="C26" s="276" t="str">
        <f>IF(ABS(B26/B27)&gt;=2.56,"**",IF(ABS(B26/B27)&gt;1.96,"*",IF(ABS(B26/B27)&gt;1.64,"~","")))</f>
        <v>~</v>
      </c>
      <c r="D26" s="164">
        <v>6.5188290000000002</v>
      </c>
      <c r="E26" s="276" t="str">
        <f>IF(ABS(D26/D27)&gt;=2.56,"**",IF(ABS(D26/D27)&gt;1.96,"*",IF(ABS(D26/D27)&gt;1.64,"~","")))</f>
        <v>*</v>
      </c>
      <c r="F26" s="164">
        <v>3.7362869999999999</v>
      </c>
      <c r="G26" s="276" t="str">
        <f>IF(ABS(F26/F27)&gt;=2.56,"**",IF(ABS(F26/F27)&gt;1.96,"*",IF(ABS(F26/F27)&gt;1.64,"~","")))</f>
        <v/>
      </c>
      <c r="H26" s="164">
        <v>2.8220299999999998</v>
      </c>
      <c r="I26" s="276" t="str">
        <f>IF(ABS(H26/H27)&gt;=2.56,"**",IF(ABS(H26/H27)&gt;1.96,"*",IF(ABS(H26/H27)&gt;1.64,"~","")))</f>
        <v>*</v>
      </c>
      <c r="J26" s="164">
        <v>1.267633</v>
      </c>
      <c r="K26" s="276" t="str">
        <f>IF(ABS(J26/J27)&gt;=2.56,"**",IF(ABS(J26/J27)&gt;1.96,"*",IF(ABS(J26/J27)&gt;1.64,"~","")))</f>
        <v/>
      </c>
      <c r="L26" s="164">
        <v>5.0554100000000002</v>
      </c>
      <c r="M26" s="276" t="str">
        <f>IF(ABS(L26/L27)&gt;=2.56,"**",IF(ABS(L26/L27)&gt;1.96,"*",IF(ABS(L26/L27)&gt;1.64,"~","")))</f>
        <v/>
      </c>
      <c r="N26" s="164">
        <v>3.5989930000000001</v>
      </c>
      <c r="O26" s="276" t="str">
        <f>IF(ABS(N26/N27)&gt;=2.56,"**",IF(ABS(N26/N27)&gt;1.96,"*",IF(ABS(N26/N27)&gt;1.64,"~","")))</f>
        <v/>
      </c>
    </row>
    <row r="27" spans="1:15" ht="15" customHeight="1" x14ac:dyDescent="0.2">
      <c r="A27" s="336"/>
      <c r="B27" s="167">
        <v>13.625830000000001</v>
      </c>
      <c r="C27" s="279"/>
      <c r="D27" s="167">
        <v>3.009207</v>
      </c>
      <c r="E27" s="279"/>
      <c r="F27" s="167">
        <v>5.2593180000000004</v>
      </c>
      <c r="G27" s="279"/>
      <c r="H27" s="167">
        <v>1.28101</v>
      </c>
      <c r="I27" s="279"/>
      <c r="J27" s="167">
        <v>1.1445749999999999</v>
      </c>
      <c r="K27" s="279"/>
      <c r="L27" s="167">
        <v>3.8578030000000001</v>
      </c>
      <c r="M27" s="279"/>
      <c r="N27" s="167">
        <v>6.7631490000000003</v>
      </c>
      <c r="O27" s="208"/>
    </row>
    <row r="28" spans="1:15" ht="6" customHeight="1" x14ac:dyDescent="0.2">
      <c r="A28" s="261"/>
      <c r="B28" s="204"/>
      <c r="C28" s="208"/>
      <c r="D28" s="204"/>
      <c r="E28" s="208"/>
      <c r="F28" s="299"/>
      <c r="G28" s="208"/>
      <c r="H28" s="204"/>
      <c r="I28" s="208"/>
      <c r="J28" s="299"/>
      <c r="K28" s="208"/>
      <c r="L28" s="299"/>
      <c r="M28" s="208"/>
      <c r="N28" s="204"/>
      <c r="O28" s="208"/>
    </row>
    <row r="29" spans="1:15" s="17" customFormat="1" x14ac:dyDescent="0.2">
      <c r="A29" s="260"/>
      <c r="B29" s="331" t="s">
        <v>51</v>
      </c>
      <c r="C29" s="331"/>
      <c r="D29" s="331"/>
      <c r="E29" s="331"/>
      <c r="F29" s="331"/>
      <c r="G29" s="331"/>
      <c r="H29" s="331"/>
      <c r="I29" s="331"/>
      <c r="J29" s="331"/>
      <c r="K29" s="331"/>
      <c r="L29" s="331"/>
      <c r="M29" s="331"/>
      <c r="N29" s="331"/>
      <c r="O29" s="331"/>
    </row>
    <row r="30" spans="1:15" x14ac:dyDescent="0.2">
      <c r="A30" s="336" t="s">
        <v>173</v>
      </c>
      <c r="B30" s="165">
        <v>52.54363</v>
      </c>
      <c r="C30" s="283" t="str">
        <f>IF(ABS(B30/B31)&gt;=2.56,"**",IF(ABS(B30/B31)&gt;1.96,"*",IF(ABS(B30/B31)&gt;1.64,"~","")))</f>
        <v/>
      </c>
      <c r="D30" s="165">
        <v>23.40729</v>
      </c>
      <c r="E30" s="283" t="str">
        <f>IF(ABS(D30/D31)&gt;=2.56,"**",IF(ABS(D30/D31)&gt;1.96,"*",IF(ABS(D30/D31)&gt;1.64,"~","")))</f>
        <v>**</v>
      </c>
      <c r="F30" s="165">
        <v>26.05827</v>
      </c>
      <c r="G30" s="283" t="str">
        <f>IF(ABS(F30/F31)&gt;=2.56,"**",IF(ABS(F30/F31)&gt;1.96,"*",IF(ABS(F30/F31)&gt;1.64,"~","")))</f>
        <v>*</v>
      </c>
      <c r="H30" s="165">
        <v>13.46522</v>
      </c>
      <c r="I30" s="283" t="str">
        <f>IF(ABS(H30/H31)&gt;=2.56,"**",IF(ABS(H30/H31)&gt;1.96,"*",IF(ABS(H30/H31)&gt;1.64,"~","")))</f>
        <v>**</v>
      </c>
      <c r="J30" s="165">
        <v>-4.4403059999999996</v>
      </c>
      <c r="K30" s="283" t="str">
        <f>IF(ABS(J30/J31)&gt;=2.56,"**",IF(ABS(J30/J31)&gt;1.96,"*",IF(ABS(J30/J31)&gt;1.64,"~","")))</f>
        <v/>
      </c>
      <c r="L30" s="165">
        <v>-21.861920000000001</v>
      </c>
      <c r="M30" s="283" t="str">
        <f>IF(ABS(L30/L31)&gt;=2.56,"**",IF(ABS(L30/L31)&gt;1.96,"*",IF(ABS(L30/L31)&gt;1.64,"~","")))</f>
        <v>~</v>
      </c>
      <c r="N30" s="165">
        <v>15.91511</v>
      </c>
      <c r="O30" s="283" t="str">
        <f>IF(ABS(N30/N31)&gt;=2.56,"**",IF(ABS(N30/N31)&gt;1.96,"*",IF(ABS(N30/N31)&gt;1.64,"~","")))</f>
        <v/>
      </c>
    </row>
    <row r="31" spans="1:15" x14ac:dyDescent="0.2">
      <c r="A31" s="336"/>
      <c r="B31" s="169">
        <v>43.570680000000003</v>
      </c>
      <c r="C31" s="287"/>
      <c r="D31" s="169">
        <v>8.4178130000000007</v>
      </c>
      <c r="E31" s="287"/>
      <c r="F31" s="169">
        <v>13.0946</v>
      </c>
      <c r="G31" s="287"/>
      <c r="H31" s="169">
        <v>4.1074619999999999</v>
      </c>
      <c r="I31" s="287"/>
      <c r="J31" s="169">
        <v>4.5559390000000004</v>
      </c>
      <c r="K31" s="287"/>
      <c r="L31" s="169">
        <v>11.76281</v>
      </c>
      <c r="M31" s="287"/>
      <c r="N31" s="169">
        <v>25.658300000000001</v>
      </c>
      <c r="O31" s="134"/>
    </row>
    <row r="32" spans="1:15" ht="6" customHeight="1" x14ac:dyDescent="0.2">
      <c r="A32" s="261"/>
      <c r="B32" s="135"/>
      <c r="C32" s="134"/>
      <c r="D32" s="135"/>
      <c r="E32" s="134"/>
      <c r="F32" s="361"/>
      <c r="G32" s="288"/>
      <c r="H32" s="135"/>
      <c r="I32" s="134"/>
      <c r="J32" s="361"/>
      <c r="K32" s="288"/>
      <c r="L32" s="361"/>
      <c r="M32" s="288"/>
      <c r="N32" s="285"/>
      <c r="O32" s="134"/>
    </row>
    <row r="33" spans="1:29" x14ac:dyDescent="0.2">
      <c r="A33" s="336" t="s">
        <v>174</v>
      </c>
      <c r="B33" s="164">
        <v>-10.35224</v>
      </c>
      <c r="C33" s="283" t="str">
        <f>IF(ABS(B33/B34)&gt;=2.56,"**",IF(ABS(B33/B34)&gt;1.96,"*",IF(ABS(B33/B34)&gt;1.64,"~","")))</f>
        <v/>
      </c>
      <c r="D33" s="164">
        <v>-12.5458</v>
      </c>
      <c r="E33" s="283" t="str">
        <f>IF(ABS(D33/D34)&gt;=2.56,"**",IF(ABS(D33/D34)&gt;1.96,"*",IF(ABS(D33/D34)&gt;1.64,"~","")))</f>
        <v/>
      </c>
      <c r="F33" s="165">
        <v>-21.462</v>
      </c>
      <c r="G33" s="283" t="str">
        <f>IF(ABS(F33/F34)&gt;=2.56,"**",IF(ABS(F33/F34)&gt;1.96,"*",IF(ABS(F33/F34)&gt;1.64,"~","")))</f>
        <v>~</v>
      </c>
      <c r="H33" s="164">
        <v>-9.1925889999999999</v>
      </c>
      <c r="I33" s="283" t="str">
        <f>IF(ABS(H33/H34)&gt;=2.56,"**",IF(ABS(H33/H34)&gt;1.96,"*",IF(ABS(H33/H34)&gt;1.64,"~","")))</f>
        <v>~</v>
      </c>
      <c r="J33" s="165">
        <v>7.7110690000000002</v>
      </c>
      <c r="K33" s="283" t="str">
        <f>IF(ABS(J33/J34)&gt;=2.56,"**",IF(ABS(J33/J34)&gt;1.96,"*",IF(ABS(J33/J34)&gt;1.64,"~","")))</f>
        <v>~</v>
      </c>
      <c r="L33" s="165">
        <v>35.441180000000003</v>
      </c>
      <c r="M33" s="283" t="str">
        <f>IF(ABS(L33/L34)&gt;=2.56,"**",IF(ABS(L33/L34)&gt;1.96,"*",IF(ABS(L33/L34)&gt;1.64,"~","")))</f>
        <v>*</v>
      </c>
      <c r="N33" s="165">
        <v>-10.304119999999999</v>
      </c>
      <c r="O33" s="283" t="str">
        <f>IF(ABS(N33/N34)&gt;=2.56,"**",IF(ABS(N33/N34)&gt;1.96,"*",IF(ABS(N33/N34)&gt;1.64,"~","")))</f>
        <v/>
      </c>
    </row>
    <row r="34" spans="1:29" x14ac:dyDescent="0.2">
      <c r="A34" s="336"/>
      <c r="B34" s="167">
        <v>46.082999999999998</v>
      </c>
      <c r="C34" s="279"/>
      <c r="D34" s="167">
        <v>9.3865549999999995</v>
      </c>
      <c r="E34" s="279"/>
      <c r="F34" s="169">
        <v>10.950340000000001</v>
      </c>
      <c r="G34" s="279"/>
      <c r="H34" s="167">
        <v>4.9467080000000001</v>
      </c>
      <c r="I34" s="279"/>
      <c r="J34" s="169">
        <v>4.174423</v>
      </c>
      <c r="K34" s="279"/>
      <c r="L34" s="169">
        <v>15.45162</v>
      </c>
      <c r="M34" s="279"/>
      <c r="N34" s="169">
        <v>25.393920000000001</v>
      </c>
      <c r="O34" s="208"/>
    </row>
    <row r="35" spans="1:29" ht="15.25" customHeight="1" x14ac:dyDescent="0.2">
      <c r="A35" s="342" t="s">
        <v>143</v>
      </c>
      <c r="B35" s="342"/>
      <c r="C35" s="342"/>
      <c r="D35" s="342"/>
      <c r="E35" s="342"/>
      <c r="F35" s="342"/>
      <c r="G35" s="342"/>
      <c r="H35" s="342"/>
      <c r="I35" s="342"/>
      <c r="J35" s="342"/>
      <c r="K35" s="342"/>
      <c r="L35" s="342"/>
      <c r="M35" s="342"/>
      <c r="N35" s="342"/>
      <c r="O35" s="342"/>
    </row>
    <row r="36" spans="1:29" x14ac:dyDescent="0.2">
      <c r="A36" s="335"/>
      <c r="B36" s="335"/>
      <c r="C36" s="335"/>
      <c r="D36" s="335"/>
      <c r="E36" s="335"/>
      <c r="F36" s="335"/>
      <c r="G36" s="335"/>
      <c r="H36" s="335"/>
      <c r="I36" s="335"/>
      <c r="J36" s="335"/>
      <c r="K36" s="335"/>
      <c r="L36" s="335"/>
      <c r="M36" s="335"/>
      <c r="N36" s="335"/>
      <c r="O36" s="335"/>
    </row>
    <row r="37" spans="1:29" x14ac:dyDescent="0.2">
      <c r="A37" s="335"/>
      <c r="B37" s="335"/>
      <c r="C37" s="335"/>
      <c r="D37" s="335"/>
      <c r="E37" s="335"/>
      <c r="F37" s="335"/>
      <c r="G37" s="335"/>
      <c r="H37" s="335"/>
      <c r="I37" s="335"/>
      <c r="J37" s="335"/>
      <c r="K37" s="335"/>
      <c r="L37" s="335"/>
      <c r="M37" s="335"/>
      <c r="N37" s="335"/>
      <c r="O37" s="335"/>
    </row>
    <row r="38" spans="1:29" ht="15" customHeight="1" x14ac:dyDescent="0.2">
      <c r="A38" s="214"/>
      <c r="B38" s="74"/>
      <c r="C38" s="32"/>
      <c r="D38" s="214"/>
      <c r="E38" s="32"/>
      <c r="H38" s="214"/>
      <c r="I38" s="32"/>
      <c r="N38" s="16"/>
    </row>
    <row r="39" spans="1:29" s="96" customFormat="1" ht="12" customHeight="1" x14ac:dyDescent="0.2">
      <c r="A39" s="214"/>
      <c r="B39" s="74"/>
      <c r="C39" s="32"/>
      <c r="D39" s="132"/>
      <c r="E39" s="32"/>
      <c r="F39" s="16"/>
      <c r="G39" s="35"/>
      <c r="H39" s="214"/>
      <c r="I39" s="32"/>
      <c r="J39" s="16"/>
      <c r="K39" s="35"/>
      <c r="L39" s="16"/>
      <c r="M39" s="35"/>
      <c r="N39" s="16"/>
      <c r="O39" s="35"/>
    </row>
    <row r="40" spans="1:29" s="1" customFormat="1" ht="12" customHeight="1" x14ac:dyDescent="0.2">
      <c r="A40" s="31" t="s">
        <v>109</v>
      </c>
      <c r="B40" s="90"/>
      <c r="C40" s="89"/>
      <c r="D40" s="89"/>
      <c r="E40" s="89"/>
      <c r="F40" s="89"/>
      <c r="G40" s="89"/>
      <c r="H40" s="89"/>
      <c r="I40" s="89"/>
      <c r="J40" s="89"/>
      <c r="K40" s="89"/>
      <c r="L40" s="89"/>
      <c r="M40" s="89"/>
      <c r="N40" s="89"/>
      <c r="O40" s="2"/>
      <c r="P40" s="2"/>
      <c r="Q40" s="2"/>
      <c r="R40" s="14"/>
      <c r="S40" s="14"/>
      <c r="T40" s="14"/>
      <c r="U40" s="14"/>
      <c r="V40" s="14"/>
      <c r="W40" s="14"/>
      <c r="X40" s="14"/>
      <c r="Y40" s="14"/>
      <c r="Z40" s="14"/>
      <c r="AA40" s="14"/>
      <c r="AB40" s="14"/>
      <c r="AC40" s="14"/>
    </row>
    <row r="41" spans="1:29" s="1" customFormat="1" ht="12" customHeight="1" x14ac:dyDescent="0.15">
      <c r="A41" s="35" t="s">
        <v>163</v>
      </c>
      <c r="B41" s="91"/>
      <c r="C41" s="92"/>
      <c r="D41" s="91"/>
      <c r="E41" s="92"/>
      <c r="F41" s="91"/>
      <c r="G41" s="92"/>
      <c r="H41" s="91"/>
      <c r="I41" s="91"/>
      <c r="J41" s="92"/>
      <c r="K41" s="91"/>
      <c r="L41" s="92"/>
      <c r="M41" s="91"/>
      <c r="N41" s="92"/>
      <c r="O41" s="2"/>
      <c r="P41" s="2"/>
      <c r="Q41" s="2"/>
      <c r="R41" s="14"/>
      <c r="S41" s="14"/>
      <c r="T41" s="14"/>
      <c r="U41" s="14"/>
      <c r="V41" s="14"/>
      <c r="W41" s="14"/>
      <c r="X41" s="14"/>
      <c r="Y41" s="14"/>
      <c r="Z41" s="14"/>
      <c r="AA41" s="14"/>
      <c r="AB41" s="14"/>
      <c r="AC41" s="14"/>
    </row>
    <row r="42" spans="1:29" ht="12" customHeight="1" x14ac:dyDescent="0.2">
      <c r="B42" s="32"/>
      <c r="C42" s="32"/>
      <c r="D42" s="32"/>
      <c r="E42" s="32"/>
      <c r="F42" s="32"/>
      <c r="G42" s="244"/>
      <c r="H42" s="32"/>
      <c r="I42" s="249"/>
      <c r="J42" s="32"/>
      <c r="K42" s="31"/>
      <c r="L42" s="35"/>
      <c r="M42" s="32"/>
      <c r="N42" s="32"/>
      <c r="O42" s="31"/>
      <c r="P42" s="35"/>
      <c r="Q42" s="31"/>
      <c r="R42" s="241"/>
      <c r="S42" s="241"/>
      <c r="T42" s="17"/>
      <c r="U42" s="17"/>
      <c r="V42" s="17"/>
      <c r="W42" s="17"/>
      <c r="X42" s="17"/>
      <c r="Y42" s="17"/>
      <c r="Z42" s="17"/>
      <c r="AA42" s="17"/>
      <c r="AB42" s="17"/>
    </row>
    <row r="43" spans="1:29" x14ac:dyDescent="0.2">
      <c r="A43" s="31" t="s">
        <v>20</v>
      </c>
    </row>
    <row r="44" spans="1:29" x14ac:dyDescent="0.2">
      <c r="A44" s="35" t="s">
        <v>164</v>
      </c>
    </row>
  </sheetData>
  <mergeCells count="28">
    <mergeCell ref="L8:M8"/>
    <mergeCell ref="N8:O8"/>
    <mergeCell ref="B8:C8"/>
    <mergeCell ref="D8:E8"/>
    <mergeCell ref="F8:G8"/>
    <mergeCell ref="H8:I8"/>
    <mergeCell ref="J8:K8"/>
    <mergeCell ref="B6:C7"/>
    <mergeCell ref="D6:E7"/>
    <mergeCell ref="F6:G7"/>
    <mergeCell ref="H6:I7"/>
    <mergeCell ref="J6:K7"/>
    <mergeCell ref="A1:O3"/>
    <mergeCell ref="L6:M7"/>
    <mergeCell ref="N6:O7"/>
    <mergeCell ref="A35:O37"/>
    <mergeCell ref="B23:O23"/>
    <mergeCell ref="B25:O25"/>
    <mergeCell ref="A26:A27"/>
    <mergeCell ref="B29:O29"/>
    <mergeCell ref="A30:A31"/>
    <mergeCell ref="A33:A34"/>
    <mergeCell ref="B10:O10"/>
    <mergeCell ref="B12:O12"/>
    <mergeCell ref="A13:A14"/>
    <mergeCell ref="B16:O16"/>
    <mergeCell ref="A17:A18"/>
    <mergeCell ref="A20:A21"/>
  </mergeCells>
  <phoneticPr fontId="2" type="noConversion"/>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topLeftCell="A10" zoomScale="180" workbookViewId="0">
      <selection activeCell="A50" sqref="A50"/>
    </sheetView>
  </sheetViews>
  <sheetFormatPr baseColWidth="10" defaultColWidth="8.83203125" defaultRowHeight="16" x14ac:dyDescent="0.2"/>
  <cols>
    <col min="1" max="1" width="18.1640625" style="16" customWidth="1"/>
    <col min="2" max="2" width="7.5" style="20" customWidth="1"/>
    <col min="3" max="3" width="1.6640625" style="53" customWidth="1"/>
    <col min="4" max="4" width="7.5" style="16" customWidth="1"/>
    <col min="5" max="6" width="1.6640625" style="35" customWidth="1"/>
    <col min="7" max="7" width="7.5" style="16" customWidth="1"/>
    <col min="8" max="8" width="2" style="35" customWidth="1"/>
    <col min="9" max="9" width="7.5" style="23" customWidth="1"/>
    <col min="10" max="10" width="2" style="35" customWidth="1"/>
    <col min="11" max="11" width="1.6640625" style="35" customWidth="1"/>
    <col min="12" max="12" width="7.5" style="16" customWidth="1"/>
    <col min="13" max="13" width="1.6640625" style="35" customWidth="1"/>
    <col min="14" max="14" width="7.5" style="16" customWidth="1"/>
    <col min="15" max="15" width="1.6640625" style="35" customWidth="1"/>
    <col min="16" max="16384" width="8.83203125" style="16"/>
  </cols>
  <sheetData>
    <row r="1" spans="1:15" ht="16" customHeight="1" x14ac:dyDescent="0.2">
      <c r="A1" s="329" t="s">
        <v>144</v>
      </c>
      <c r="B1" s="329"/>
      <c r="C1" s="329"/>
      <c r="D1" s="329"/>
      <c r="E1" s="329"/>
      <c r="F1" s="329"/>
      <c r="G1" s="329"/>
      <c r="H1" s="329"/>
      <c r="I1" s="329"/>
      <c r="J1" s="329"/>
      <c r="K1" s="329"/>
      <c r="L1" s="329"/>
      <c r="M1" s="329"/>
      <c r="N1" s="329"/>
      <c r="O1" s="329"/>
    </row>
    <row r="2" spans="1:15" ht="16" customHeight="1" x14ac:dyDescent="0.2">
      <c r="A2" s="329"/>
      <c r="B2" s="329"/>
      <c r="C2" s="329"/>
      <c r="D2" s="329"/>
      <c r="E2" s="329"/>
      <c r="F2" s="329"/>
      <c r="G2" s="329"/>
      <c r="H2" s="329"/>
      <c r="I2" s="329"/>
      <c r="J2" s="329"/>
      <c r="K2" s="329"/>
      <c r="L2" s="329"/>
      <c r="M2" s="329"/>
      <c r="N2" s="329"/>
      <c r="O2" s="329"/>
    </row>
    <row r="3" spans="1:15" x14ac:dyDescent="0.2">
      <c r="A3" s="329"/>
      <c r="B3" s="329"/>
      <c r="C3" s="329"/>
      <c r="D3" s="329"/>
      <c r="E3" s="329"/>
      <c r="F3" s="329"/>
      <c r="G3" s="329"/>
      <c r="H3" s="329"/>
      <c r="I3" s="329"/>
      <c r="J3" s="329"/>
      <c r="K3" s="329"/>
      <c r="L3" s="329"/>
      <c r="M3" s="329"/>
      <c r="N3" s="329"/>
      <c r="O3" s="329"/>
    </row>
    <row r="4" spans="1:15" ht="16" customHeight="1" x14ac:dyDescent="0.2">
      <c r="A4" s="329"/>
      <c r="B4" s="329"/>
      <c r="C4" s="329"/>
      <c r="D4" s="329"/>
      <c r="E4" s="329"/>
      <c r="F4" s="329"/>
      <c r="G4" s="329"/>
      <c r="H4" s="329"/>
      <c r="I4" s="329"/>
      <c r="J4" s="329"/>
      <c r="K4" s="329"/>
      <c r="L4" s="329"/>
      <c r="M4" s="329"/>
      <c r="N4" s="329"/>
      <c r="O4" s="329"/>
    </row>
    <row r="5" spans="1:15" x14ac:dyDescent="0.2">
      <c r="A5" s="329"/>
      <c r="B5" s="329"/>
      <c r="C5" s="329"/>
      <c r="D5" s="329"/>
      <c r="E5" s="329"/>
      <c r="F5" s="329"/>
      <c r="G5" s="329"/>
      <c r="H5" s="329"/>
      <c r="I5" s="329"/>
      <c r="J5" s="329"/>
      <c r="K5" s="329"/>
      <c r="L5" s="329"/>
      <c r="M5" s="329"/>
      <c r="N5" s="329"/>
      <c r="O5" s="329"/>
    </row>
    <row r="6" spans="1:15" ht="4" customHeight="1" x14ac:dyDescent="0.2">
      <c r="A6" s="201"/>
      <c r="B6" s="118"/>
      <c r="C6" s="119"/>
      <c r="D6" s="201"/>
      <c r="E6" s="110"/>
      <c r="F6" s="110"/>
      <c r="G6" s="75"/>
      <c r="H6" s="110"/>
      <c r="I6" s="118"/>
      <c r="J6" s="110"/>
      <c r="K6" s="110"/>
      <c r="L6" s="75"/>
      <c r="M6" s="110"/>
      <c r="N6" s="75"/>
      <c r="O6" s="110"/>
    </row>
    <row r="7" spans="1:15" ht="5" customHeight="1" x14ac:dyDescent="0.2">
      <c r="A7" s="260"/>
      <c r="B7" s="189"/>
      <c r="C7" s="207"/>
      <c r="D7" s="206"/>
      <c r="E7" s="207"/>
      <c r="F7" s="207"/>
      <c r="G7" s="192"/>
      <c r="H7" s="207"/>
      <c r="I7" s="189"/>
      <c r="J7" s="207"/>
      <c r="K7" s="207"/>
      <c r="L7" s="192"/>
      <c r="M7" s="207"/>
      <c r="N7" s="192"/>
      <c r="O7" s="207"/>
    </row>
    <row r="8" spans="1:15" ht="15" customHeight="1" x14ac:dyDescent="0.2">
      <c r="A8" s="260"/>
      <c r="B8" s="337" t="s">
        <v>176</v>
      </c>
      <c r="C8" s="337"/>
      <c r="D8" s="337"/>
      <c r="E8" s="337"/>
      <c r="F8" s="313"/>
      <c r="G8" s="339" t="s">
        <v>154</v>
      </c>
      <c r="H8" s="339"/>
      <c r="I8" s="339"/>
      <c r="J8" s="339"/>
      <c r="K8" s="313"/>
      <c r="L8" s="339" t="s">
        <v>147</v>
      </c>
      <c r="M8" s="339"/>
      <c r="N8" s="339"/>
      <c r="O8" s="339"/>
    </row>
    <row r="9" spans="1:15" ht="16" customHeight="1" x14ac:dyDescent="0.2">
      <c r="A9" s="260"/>
      <c r="B9" s="334" t="s">
        <v>152</v>
      </c>
      <c r="C9" s="334"/>
      <c r="D9" s="334" t="s">
        <v>22</v>
      </c>
      <c r="E9" s="334"/>
      <c r="F9" s="295"/>
      <c r="G9" s="334" t="s">
        <v>177</v>
      </c>
      <c r="H9" s="334"/>
      <c r="I9" s="334" t="s">
        <v>178</v>
      </c>
      <c r="J9" s="334"/>
      <c r="K9" s="295"/>
      <c r="L9" s="334" t="s">
        <v>148</v>
      </c>
      <c r="M9" s="334"/>
      <c r="N9" s="334" t="s">
        <v>150</v>
      </c>
      <c r="O9" s="334"/>
    </row>
    <row r="10" spans="1:15" ht="16" customHeight="1" x14ac:dyDescent="0.2">
      <c r="A10" s="260"/>
      <c r="B10" s="334" t="s">
        <v>153</v>
      </c>
      <c r="C10" s="334"/>
      <c r="D10" s="334" t="s">
        <v>145</v>
      </c>
      <c r="E10" s="334"/>
      <c r="F10" s="298"/>
      <c r="G10" s="334" t="s">
        <v>6</v>
      </c>
      <c r="H10" s="334" t="s">
        <v>146</v>
      </c>
      <c r="I10" s="334" t="s">
        <v>146</v>
      </c>
      <c r="J10" s="334"/>
      <c r="K10" s="295"/>
      <c r="L10" s="334" t="s">
        <v>149</v>
      </c>
      <c r="M10" s="334"/>
      <c r="N10" s="334" t="s">
        <v>151</v>
      </c>
      <c r="O10" s="334"/>
    </row>
    <row r="11" spans="1:15" ht="15.75" customHeight="1" x14ac:dyDescent="0.2">
      <c r="A11" s="260"/>
      <c r="B11" s="355" t="s">
        <v>0</v>
      </c>
      <c r="C11" s="355"/>
      <c r="D11" s="355" t="s">
        <v>1</v>
      </c>
      <c r="E11" s="355"/>
      <c r="F11" s="128"/>
      <c r="G11" s="355" t="s">
        <v>2</v>
      </c>
      <c r="H11" s="355"/>
      <c r="I11" s="355" t="s">
        <v>3</v>
      </c>
      <c r="J11" s="355"/>
      <c r="K11" s="128"/>
      <c r="L11" s="355" t="s">
        <v>4</v>
      </c>
      <c r="M11" s="355"/>
      <c r="N11" s="355" t="s">
        <v>7</v>
      </c>
      <c r="O11" s="355"/>
    </row>
    <row r="12" spans="1:15" ht="6" customHeight="1" x14ac:dyDescent="0.2">
      <c r="A12" s="260"/>
      <c r="B12" s="202"/>
      <c r="C12" s="41"/>
      <c r="D12" s="202"/>
      <c r="E12" s="41"/>
      <c r="F12" s="41"/>
      <c r="G12" s="200"/>
      <c r="I12" s="202"/>
      <c r="J12" s="41"/>
      <c r="K12" s="41"/>
      <c r="L12" s="200"/>
      <c r="N12" s="200"/>
    </row>
    <row r="13" spans="1:15" ht="15" customHeight="1" x14ac:dyDescent="0.2">
      <c r="A13" s="260"/>
      <c r="B13" s="337" t="s">
        <v>155</v>
      </c>
      <c r="C13" s="337"/>
      <c r="D13" s="337"/>
      <c r="E13" s="337"/>
      <c r="F13" s="337"/>
      <c r="G13" s="337"/>
      <c r="H13" s="337"/>
      <c r="I13" s="337"/>
      <c r="J13" s="337"/>
      <c r="K13" s="337"/>
      <c r="L13" s="337"/>
      <c r="M13" s="337"/>
      <c r="N13" s="337"/>
      <c r="O13" s="337"/>
    </row>
    <row r="14" spans="1:15" ht="6" customHeight="1" x14ac:dyDescent="0.2">
      <c r="A14" s="260"/>
      <c r="B14" s="202"/>
      <c r="C14" s="41"/>
      <c r="D14" s="202"/>
      <c r="E14" s="41"/>
      <c r="F14" s="41"/>
      <c r="G14" s="260"/>
      <c r="H14" s="43"/>
      <c r="I14" s="202"/>
      <c r="J14" s="41"/>
      <c r="K14" s="41"/>
      <c r="L14" s="260"/>
      <c r="M14" s="43"/>
      <c r="N14" s="260"/>
      <c r="O14" s="43"/>
    </row>
    <row r="15" spans="1:15" s="17" customFormat="1" ht="15" customHeight="1" x14ac:dyDescent="0.2">
      <c r="A15" s="260"/>
      <c r="B15" s="337" t="s">
        <v>50</v>
      </c>
      <c r="C15" s="337"/>
      <c r="D15" s="337"/>
      <c r="E15" s="337"/>
      <c r="F15" s="337"/>
      <c r="G15" s="337"/>
      <c r="H15" s="337"/>
      <c r="I15" s="337"/>
      <c r="J15" s="337"/>
      <c r="K15" s="337"/>
      <c r="L15" s="337"/>
      <c r="M15" s="337"/>
      <c r="N15" s="337"/>
      <c r="O15" s="337"/>
    </row>
    <row r="16" spans="1:15" ht="15.75" customHeight="1" x14ac:dyDescent="0.2">
      <c r="A16" s="336" t="s">
        <v>166</v>
      </c>
      <c r="B16" s="76">
        <v>-0.47580640000000002</v>
      </c>
      <c r="C16" s="77" t="str">
        <f>IF(ABS(B16/B17)&gt;=2.56,"**",IF(ABS(B16/B17)&gt;1.96,"*",IF(ABS(B16/B17)&gt;1.64,"~","")))</f>
        <v>~</v>
      </c>
      <c r="D16" s="140">
        <v>-780.51819999999998</v>
      </c>
      <c r="E16" s="103" t="str">
        <f>IF(ABS(D16/D17)&gt;=2.56,"**",IF(ABS(D16/D17)&gt;1.96,"*",IF(ABS(D16/D17)&gt;1.64,"~","")))</f>
        <v>*</v>
      </c>
      <c r="F16" s="103"/>
      <c r="G16" s="212">
        <v>-1.2364010000000001</v>
      </c>
      <c r="H16" s="51" t="str">
        <f>IF(ABS(G16/G17)&gt;=2.56,"**",IF(ABS(G16/G17)&gt;1.96,"*",IF(ABS(G16/G17)&gt;1.64,"~","")))</f>
        <v>**</v>
      </c>
      <c r="I16" s="212">
        <v>0.51569419999999999</v>
      </c>
      <c r="J16" s="51" t="str">
        <f>IF(ABS(I16/I17)&gt;=2.56,"**",IF(ABS(I16/I17)&gt;1.96,"*",IF(ABS(I16/I17)&gt;1.64,"~","")))</f>
        <v>*</v>
      </c>
      <c r="K16" s="51"/>
      <c r="L16" s="212">
        <v>0.58519779999999999</v>
      </c>
      <c r="M16" s="44" t="str">
        <f>IF(ABS(L16/L17)&gt;=2.56,"**",IF(ABS(L16/L17)&gt;1.96,"*",IF(ABS(L16/L17)&gt;1.64,"~","")))</f>
        <v>**</v>
      </c>
      <c r="N16" s="212">
        <v>0.39594639999999998</v>
      </c>
      <c r="O16" s="46" t="str">
        <f>IF(ABS(N16/N17)&gt;=2.56,"**",IF(ABS(N16/N17)&gt;1.96,"*",IF(ABS(N16/N17)&gt;1.64,"~","")))</f>
        <v>**</v>
      </c>
    </row>
    <row r="17" spans="1:15" ht="15" customHeight="1" x14ac:dyDescent="0.2">
      <c r="A17" s="336"/>
      <c r="B17" s="117">
        <v>0.26774829999999999</v>
      </c>
      <c r="C17" s="78"/>
      <c r="D17" s="80">
        <v>366.04230000000001</v>
      </c>
      <c r="E17" s="143"/>
      <c r="F17" s="143"/>
      <c r="G17" s="215">
        <v>0.36060449999999999</v>
      </c>
      <c r="H17" s="62"/>
      <c r="I17" s="215">
        <v>0.26025500000000001</v>
      </c>
      <c r="J17" s="62"/>
      <c r="K17" s="62"/>
      <c r="L17" s="215">
        <v>0.21025199999999999</v>
      </c>
      <c r="M17" s="45"/>
      <c r="N17" s="215">
        <v>0.1149854</v>
      </c>
      <c r="O17" s="45"/>
    </row>
    <row r="18" spans="1:15" ht="6" customHeight="1" x14ac:dyDescent="0.2">
      <c r="A18" s="261"/>
      <c r="B18" s="204"/>
      <c r="C18" s="208"/>
      <c r="D18" s="204"/>
      <c r="E18" s="208"/>
      <c r="F18" s="208"/>
      <c r="G18" s="260"/>
      <c r="H18" s="208"/>
      <c r="I18" s="204"/>
      <c r="J18" s="208"/>
      <c r="K18" s="208"/>
      <c r="L18" s="260"/>
      <c r="M18" s="208"/>
      <c r="N18" s="260"/>
      <c r="O18" s="208"/>
    </row>
    <row r="19" spans="1:15" s="17" customFormat="1" ht="15" customHeight="1" x14ac:dyDescent="0.2">
      <c r="A19" s="260"/>
      <c r="B19" s="337" t="s">
        <v>51</v>
      </c>
      <c r="C19" s="337"/>
      <c r="D19" s="337"/>
      <c r="E19" s="337"/>
      <c r="F19" s="337"/>
      <c r="G19" s="337"/>
      <c r="H19" s="337"/>
      <c r="I19" s="337"/>
      <c r="J19" s="337"/>
      <c r="K19" s="337"/>
      <c r="L19" s="337"/>
      <c r="M19" s="337"/>
      <c r="N19" s="337"/>
      <c r="O19" s="337"/>
    </row>
    <row r="20" spans="1:15" ht="16" customHeight="1" x14ac:dyDescent="0.2">
      <c r="A20" s="336" t="s">
        <v>173</v>
      </c>
      <c r="B20" s="76">
        <v>-3.0892729999999999</v>
      </c>
      <c r="C20" s="77" t="str">
        <f>IF(ABS(B20/B21)&gt;=2.56,"**",IF(ABS(B20/B21)&gt;1.96,"*",IF(ABS(B20/B21)&gt;1.64,"~","")))</f>
        <v>**</v>
      </c>
      <c r="D20" s="140">
        <v>-3975.2840000000001</v>
      </c>
      <c r="E20" s="141" t="str">
        <f>IF(ABS(D20/D21)&gt;=2.56,"**",IF(ABS(D20/D21)&gt;1.96,"*",IF(ABS(D20/D21)&gt;1.64,"~","")))</f>
        <v>**</v>
      </c>
      <c r="F20" s="141"/>
      <c r="G20" s="212">
        <v>-4.1336029999999999</v>
      </c>
      <c r="H20" s="63" t="str">
        <f>IF(ABS(G20/G21)&gt;=2.56,"**",IF(ABS(G20/G21)&gt;1.96,"*",IF(ABS(G20/G21)&gt;1.64,"~","")))</f>
        <v>**</v>
      </c>
      <c r="I20" s="212">
        <v>3.2636720000000001</v>
      </c>
      <c r="J20" s="44" t="str">
        <f>IF(ABS(I20/I21)&gt;=2.56,"**",IF(ABS(I20/I21)&gt;1.96,"*",IF(ABS(I20/I21)&gt;1.64,"~","")))</f>
        <v>**</v>
      </c>
      <c r="K20" s="44"/>
      <c r="L20" s="212">
        <v>1.3538859999999999</v>
      </c>
      <c r="M20" s="44" t="str">
        <f>IF(ABS(L20/L21)&gt;=2.56,"**",IF(ABS(L20/L21)&gt;1.96,"*",IF(ABS(L20/L21)&gt;1.64,"~","")))</f>
        <v>*</v>
      </c>
      <c r="N20" s="212">
        <v>1.174655</v>
      </c>
      <c r="O20" s="47" t="str">
        <f>IF(ABS(N20/N21)&gt;=2.56,"**",IF(ABS(N20/N21)&gt;1.96,"*",IF(ABS(N20/N21)&gt;1.64,"~","")))</f>
        <v>**</v>
      </c>
    </row>
    <row r="21" spans="1:15" ht="16" customHeight="1" x14ac:dyDescent="0.2">
      <c r="A21" s="336"/>
      <c r="B21" s="117">
        <v>0.86300239999999995</v>
      </c>
      <c r="C21" s="78"/>
      <c r="D21" s="80">
        <v>823.65940000000001</v>
      </c>
      <c r="E21" s="143"/>
      <c r="F21" s="143"/>
      <c r="G21" s="215">
        <v>0.70141600000000004</v>
      </c>
      <c r="H21" s="62"/>
      <c r="I21" s="215">
        <v>0.63582399999999994</v>
      </c>
      <c r="J21" s="16"/>
      <c r="K21" s="16"/>
      <c r="L21" s="215">
        <v>0.60416000000000003</v>
      </c>
      <c r="M21" s="45"/>
      <c r="N21" s="215">
        <v>0.27765319999999999</v>
      </c>
      <c r="O21" s="45"/>
    </row>
    <row r="22" spans="1:15" ht="6" customHeight="1" x14ac:dyDescent="0.2">
      <c r="A22" s="261"/>
      <c r="B22" s="81"/>
      <c r="C22" s="78"/>
      <c r="D22" s="81"/>
      <c r="E22" s="147"/>
      <c r="F22" s="147"/>
      <c r="G22" s="34"/>
      <c r="H22" s="45"/>
      <c r="I22" s="34"/>
      <c r="J22" s="16"/>
      <c r="K22" s="16"/>
      <c r="L22" s="34"/>
      <c r="M22" s="45"/>
    </row>
    <row r="23" spans="1:15" ht="16" customHeight="1" x14ac:dyDescent="0.2">
      <c r="A23" s="336" t="s">
        <v>174</v>
      </c>
      <c r="B23" s="76">
        <v>2.4979800000000001</v>
      </c>
      <c r="C23" s="77" t="str">
        <f>IF(ABS(B23/B24)&gt;=2.56,"**",IF(ABS(B23/B24)&gt;1.96,"*",IF(ABS(B23/B24)&gt;1.64,"~","")))</f>
        <v>**</v>
      </c>
      <c r="D23" s="140">
        <v>2854.712</v>
      </c>
      <c r="E23" s="104" t="str">
        <f>IF(ABS(D23/D24)&gt;=2.56,"**",IF(ABS(D23/D24)&gt;1.96,"*",IF(ABS(D23/D24)&gt;1.64,"~","")))</f>
        <v>**</v>
      </c>
      <c r="F23" s="104"/>
      <c r="G23" s="212">
        <v>2.0602399999999998</v>
      </c>
      <c r="H23" s="59" t="str">
        <f>IF(ABS(G23/G24)&gt;=2.56,"**",IF(ABS(G23/G24)&gt;1.96,"*",IF(ABS(G23/G24)&gt;1.64,"~","")))</f>
        <v>**</v>
      </c>
      <c r="I23" s="212">
        <v>-2.6111490000000002</v>
      </c>
      <c r="J23" s="44" t="str">
        <f>IF(ABS(I23/I24)&gt;=2.56,"**",IF(ABS(I23/I24)&gt;1.96,"*",IF(ABS(I23/I24)&gt;1.64,"~","")))</f>
        <v>**</v>
      </c>
      <c r="K23" s="44"/>
      <c r="L23" s="212">
        <v>-0.28947070000000003</v>
      </c>
      <c r="M23" s="65" t="str">
        <f>IF(ABS(L23/L24)&gt;=2.56,"**",IF(ABS(L23/L24)&gt;1.96,"*",IF(ABS(L23/L24)&gt;1.64,"~","")))</f>
        <v/>
      </c>
      <c r="N23" s="212">
        <v>-0.4901237</v>
      </c>
      <c r="O23" s="47" t="str">
        <f>IF(ABS(N23/N24)&gt;=2.56,"**",IF(ABS(N23/N24)&gt;1.96,"*",IF(ABS(N23/N24)&gt;1.64,"~","")))</f>
        <v>~</v>
      </c>
    </row>
    <row r="24" spans="1:15" x14ac:dyDescent="0.2">
      <c r="A24" s="336"/>
      <c r="B24" s="117">
        <v>0.67529410000000001</v>
      </c>
      <c r="C24" s="78"/>
      <c r="D24" s="80">
        <v>830.12779999999998</v>
      </c>
      <c r="E24" s="143"/>
      <c r="F24" s="143"/>
      <c r="G24" s="215">
        <v>0.54207150000000004</v>
      </c>
      <c r="H24" s="62"/>
      <c r="I24" s="215">
        <v>0.84852810000000001</v>
      </c>
      <c r="J24" s="16"/>
      <c r="K24" s="16"/>
      <c r="L24" s="215">
        <v>0.57162199999999996</v>
      </c>
      <c r="M24" s="45"/>
      <c r="N24" s="215">
        <v>0.29753299999999999</v>
      </c>
      <c r="O24" s="45"/>
    </row>
    <row r="25" spans="1:15" ht="6" customHeight="1" x14ac:dyDescent="0.2">
      <c r="B25" s="133"/>
      <c r="C25" s="134"/>
      <c r="D25" s="145"/>
      <c r="E25" s="144"/>
      <c r="F25" s="144"/>
      <c r="G25" s="36"/>
      <c r="H25" s="52"/>
      <c r="I25" s="36"/>
      <c r="J25" s="16"/>
      <c r="K25" s="16"/>
      <c r="L25" s="34"/>
      <c r="M25" s="45"/>
      <c r="N25" s="34"/>
      <c r="O25" s="45"/>
    </row>
    <row r="26" spans="1:15" ht="16" customHeight="1" x14ac:dyDescent="0.2">
      <c r="A26" s="261" t="s">
        <v>49</v>
      </c>
      <c r="B26" s="19">
        <v>-3.056794</v>
      </c>
      <c r="C26" s="48"/>
      <c r="D26" s="49">
        <v>-2445.663</v>
      </c>
      <c r="E26" s="105"/>
      <c r="F26" s="105"/>
      <c r="G26" s="19">
        <v>-7.1139029999999996</v>
      </c>
      <c r="H26" s="48"/>
      <c r="I26" s="19">
        <v>5.4413539999999996</v>
      </c>
      <c r="J26" s="16"/>
      <c r="K26" s="16"/>
      <c r="L26" s="212">
        <v>1.6473359999999999</v>
      </c>
      <c r="M26" s="59"/>
      <c r="N26" s="212">
        <v>1.279209</v>
      </c>
      <c r="O26" s="59"/>
    </row>
    <row r="27" spans="1:15" ht="16" customHeight="1" x14ac:dyDescent="0.2">
      <c r="A27" s="261" t="s">
        <v>33</v>
      </c>
      <c r="B27" s="19">
        <v>14.599360000000001</v>
      </c>
      <c r="C27" s="48"/>
      <c r="D27" s="292">
        <v>15733.6</v>
      </c>
      <c r="E27" s="293"/>
      <c r="F27" s="293"/>
      <c r="G27" s="94">
        <v>56.732689999999998</v>
      </c>
      <c r="H27" s="108"/>
      <c r="I27" s="94">
        <v>16.945180000000001</v>
      </c>
      <c r="J27" s="16"/>
      <c r="K27" s="16"/>
      <c r="L27" s="94">
        <f>100*0.1798568</f>
        <v>17.985680000000002</v>
      </c>
      <c r="M27" s="48"/>
      <c r="N27" s="19">
        <v>11.924149999999999</v>
      </c>
      <c r="O27" s="48"/>
    </row>
    <row r="28" spans="1:15" ht="6" customHeight="1" x14ac:dyDescent="0.2">
      <c r="B28" s="9"/>
      <c r="C28" s="40"/>
      <c r="D28" s="17"/>
      <c r="E28" s="43"/>
      <c r="F28" s="43"/>
      <c r="G28" s="17"/>
      <c r="H28" s="43"/>
      <c r="I28" s="205"/>
      <c r="J28" s="43"/>
      <c r="K28" s="43"/>
      <c r="L28" s="17"/>
      <c r="M28" s="43"/>
      <c r="N28" s="17"/>
      <c r="O28" s="43"/>
    </row>
    <row r="29" spans="1:15" ht="16" customHeight="1" x14ac:dyDescent="0.2">
      <c r="A29" s="17"/>
      <c r="B29" s="337" t="s">
        <v>156</v>
      </c>
      <c r="C29" s="337"/>
      <c r="D29" s="337"/>
      <c r="E29" s="337"/>
      <c r="F29" s="337"/>
      <c r="G29" s="337"/>
      <c r="H29" s="337"/>
      <c r="I29" s="337"/>
      <c r="J29" s="337"/>
      <c r="K29" s="337"/>
      <c r="L29" s="337"/>
      <c r="M29" s="337"/>
      <c r="N29" s="337"/>
      <c r="O29" s="337"/>
    </row>
    <row r="30" spans="1:15" ht="6" customHeight="1" x14ac:dyDescent="0.2">
      <c r="A30" s="17"/>
      <c r="B30" s="175"/>
      <c r="C30" s="209"/>
      <c r="D30" s="175"/>
      <c r="E30" s="209"/>
      <c r="F30" s="209"/>
      <c r="G30" s="175"/>
      <c r="H30" s="211"/>
      <c r="I30" s="175"/>
      <c r="J30" s="209"/>
      <c r="K30" s="209"/>
      <c r="L30" s="175"/>
      <c r="M30" s="211"/>
      <c r="N30" s="175"/>
      <c r="O30" s="210"/>
    </row>
    <row r="31" spans="1:15" s="17" customFormat="1" ht="15" customHeight="1" x14ac:dyDescent="0.2">
      <c r="A31" s="260"/>
      <c r="B31" s="337" t="s">
        <v>50</v>
      </c>
      <c r="C31" s="337"/>
      <c r="D31" s="337"/>
      <c r="E31" s="337"/>
      <c r="F31" s="337"/>
      <c r="G31" s="337"/>
      <c r="H31" s="337"/>
      <c r="I31" s="337"/>
      <c r="J31" s="337"/>
      <c r="K31" s="337"/>
      <c r="L31" s="337"/>
      <c r="M31" s="337"/>
      <c r="N31" s="337"/>
      <c r="O31" s="337"/>
    </row>
    <row r="32" spans="1:15" ht="15.75" customHeight="1" x14ac:dyDescent="0.2">
      <c r="A32" s="336" t="s">
        <v>166</v>
      </c>
      <c r="B32" s="76">
        <v>-0.65312199999999998</v>
      </c>
      <c r="C32" s="77" t="str">
        <f>IF(ABS(B32/B33)&gt;=2.56,"**",IF(ABS(B32/B33)&gt;1.96,"*",IF(ABS(B32/B33)&gt;1.64,"~","")))</f>
        <v>*</v>
      </c>
      <c r="D32" s="140">
        <v>-445.06560000000002</v>
      </c>
      <c r="E32" s="103" t="str">
        <f>IF(ABS(D32/D33)&gt;=2.56,"**",IF(ABS(D32/D33)&gt;1.96,"*",IF(ABS(D32/D33)&gt;1.64,"~","")))</f>
        <v>*</v>
      </c>
      <c r="F32" s="103"/>
      <c r="G32" s="212">
        <v>-0.95176649999999996</v>
      </c>
      <c r="H32" s="51" t="str">
        <f>IF(ABS(G32/G33)&gt;=2.56,"**",IF(ABS(G32/G33)&gt;1.96,"*",IF(ABS(G32/G33)&gt;1.64,"~","")))</f>
        <v>**</v>
      </c>
      <c r="I32" s="212">
        <v>0.52121220000000001</v>
      </c>
      <c r="J32" s="51" t="str">
        <f>IF(ABS(I32/I33)&gt;=2.56,"**",IF(ABS(I32/I33)&gt;1.96,"*",IF(ABS(I32/I33)&gt;1.64,"~","")))</f>
        <v>~</v>
      </c>
      <c r="K32" s="51"/>
      <c r="L32" s="212">
        <v>0.60976830000000004</v>
      </c>
      <c r="M32" s="44" t="str">
        <f>IF(ABS(L32/L33)&gt;=2.56,"**",IF(ABS(L32/L33)&gt;1.96,"*",IF(ABS(L32/L33)&gt;1.64,"~","")))</f>
        <v>*</v>
      </c>
      <c r="N32" s="212">
        <v>0.30138670000000001</v>
      </c>
      <c r="O32" s="46" t="str">
        <f>IF(ABS(N32/N33)&gt;=2.56,"**",IF(ABS(N32/N33)&gt;1.96,"*",IF(ABS(N32/N33)&gt;1.64,"~","")))</f>
        <v>**</v>
      </c>
    </row>
    <row r="33" spans="1:15" ht="15" customHeight="1" x14ac:dyDescent="0.2">
      <c r="A33" s="336"/>
      <c r="B33" s="117">
        <v>0.25870959999999998</v>
      </c>
      <c r="C33" s="78"/>
      <c r="D33" s="80">
        <v>190.93770000000001</v>
      </c>
      <c r="E33" s="143"/>
      <c r="F33" s="143"/>
      <c r="G33" s="215">
        <v>0.30383759999999999</v>
      </c>
      <c r="H33" s="62"/>
      <c r="I33" s="215">
        <v>0.30859110000000001</v>
      </c>
      <c r="J33" s="62"/>
      <c r="K33" s="62"/>
      <c r="L33" s="215">
        <v>0.264822</v>
      </c>
      <c r="M33" s="45"/>
      <c r="N33" s="215">
        <v>0.1061148</v>
      </c>
      <c r="O33" s="45"/>
    </row>
    <row r="34" spans="1:15" ht="6" customHeight="1" x14ac:dyDescent="0.2">
      <c r="A34" s="261"/>
      <c r="B34" s="204"/>
      <c r="C34" s="208"/>
      <c r="D34" s="204"/>
      <c r="E34" s="208"/>
      <c r="F34" s="208"/>
      <c r="G34" s="260"/>
      <c r="H34" s="208"/>
      <c r="I34" s="204"/>
      <c r="J34" s="208"/>
      <c r="K34" s="208"/>
      <c r="L34" s="260"/>
      <c r="M34" s="208"/>
      <c r="N34" s="260"/>
      <c r="O34" s="208"/>
    </row>
    <row r="35" spans="1:15" s="17" customFormat="1" ht="15" customHeight="1" x14ac:dyDescent="0.2">
      <c r="A35" s="260"/>
      <c r="B35" s="337" t="s">
        <v>51</v>
      </c>
      <c r="C35" s="337"/>
      <c r="D35" s="337"/>
      <c r="E35" s="337"/>
      <c r="F35" s="337"/>
      <c r="G35" s="337"/>
      <c r="H35" s="337"/>
      <c r="I35" s="337"/>
      <c r="J35" s="337"/>
      <c r="K35" s="337"/>
      <c r="L35" s="337"/>
      <c r="M35" s="337"/>
      <c r="N35" s="337"/>
      <c r="O35" s="337"/>
    </row>
    <row r="36" spans="1:15" ht="16" customHeight="1" x14ac:dyDescent="0.2">
      <c r="A36" s="336" t="s">
        <v>173</v>
      </c>
      <c r="B36" s="76">
        <v>-3.1338629999999998</v>
      </c>
      <c r="C36" s="77" t="str">
        <f>IF(ABS(B36/B37)&gt;=2.56,"**",IF(ABS(B36/B37)&gt;1.96,"*",IF(ABS(B36/B37)&gt;1.64,"~","")))</f>
        <v>**</v>
      </c>
      <c r="D36" s="140">
        <v>-2944.998</v>
      </c>
      <c r="E36" s="141" t="str">
        <f>IF(ABS(D36/D37)&gt;=2.56,"**",IF(ABS(D36/D37)&gt;1.96,"*",IF(ABS(D36/D37)&gt;1.64,"~","")))</f>
        <v>**</v>
      </c>
      <c r="F36" s="141"/>
      <c r="G36" s="212">
        <v>-3.5710030000000001</v>
      </c>
      <c r="H36" s="63" t="str">
        <f>IF(ABS(G36/G37)&gt;=2.56,"**",IF(ABS(G36/G37)&gt;1.96,"*",IF(ABS(G36/G37)&gt;1.64,"~","")))</f>
        <v>**</v>
      </c>
      <c r="I36" s="212">
        <v>3.283957</v>
      </c>
      <c r="J36" s="44" t="str">
        <f>IF(ABS(I36/I37)&gt;=2.56,"**",IF(ABS(I36/I37)&gt;1.96,"*",IF(ABS(I36/I37)&gt;1.64,"~","")))</f>
        <v>**</v>
      </c>
      <c r="K36" s="44"/>
      <c r="L36" s="212">
        <v>2.1342910000000002</v>
      </c>
      <c r="M36" s="44" t="str">
        <f>IF(ABS(L36/L37)&gt;=2.56,"**",IF(ABS(L36/L37)&gt;1.96,"*",IF(ABS(L36/L37)&gt;1.64,"~","")))</f>
        <v>**</v>
      </c>
      <c r="N36" s="212">
        <v>1.430234</v>
      </c>
      <c r="O36" s="47" t="str">
        <f>IF(ABS(N36/N37)&gt;=2.56,"**",IF(ABS(N36/N37)&gt;1.96,"*",IF(ABS(N36/N37)&gt;1.64,"~","")))</f>
        <v>**</v>
      </c>
    </row>
    <row r="37" spans="1:15" x14ac:dyDescent="0.2">
      <c r="A37" s="336"/>
      <c r="B37" s="117">
        <v>0.77553499999999997</v>
      </c>
      <c r="C37" s="78"/>
      <c r="D37" s="80">
        <v>592.6277</v>
      </c>
      <c r="E37" s="143"/>
      <c r="F37" s="143"/>
      <c r="G37" s="215">
        <v>0.62001070000000003</v>
      </c>
      <c r="H37" s="62"/>
      <c r="I37" s="215">
        <v>0.72765899999999994</v>
      </c>
      <c r="J37" s="16"/>
      <c r="K37" s="16"/>
      <c r="L37" s="215">
        <v>0.70422229999999997</v>
      </c>
      <c r="M37" s="45"/>
      <c r="N37" s="215">
        <v>0.31588860000000002</v>
      </c>
      <c r="O37" s="45"/>
    </row>
    <row r="38" spans="1:15" ht="6" customHeight="1" x14ac:dyDescent="0.2">
      <c r="A38" s="261"/>
      <c r="B38" s="81"/>
      <c r="C38" s="78"/>
      <c r="D38" s="81"/>
      <c r="E38" s="147"/>
      <c r="F38" s="147"/>
      <c r="G38" s="34"/>
      <c r="H38" s="45"/>
      <c r="I38" s="34"/>
      <c r="J38" s="16"/>
      <c r="K38" s="16"/>
      <c r="L38" s="34"/>
      <c r="M38" s="45"/>
    </row>
    <row r="39" spans="1:15" ht="16" customHeight="1" x14ac:dyDescent="0.2">
      <c r="A39" s="336" t="s">
        <v>174</v>
      </c>
      <c r="B39" s="76">
        <v>2.1696399999999998</v>
      </c>
      <c r="C39" s="77" t="str">
        <f>IF(ABS(B39/B40)&gt;=2.56,"**",IF(ABS(B39/B40)&gt;1.96,"*",IF(ABS(B39/B40)&gt;1.64,"~","")))</f>
        <v>**</v>
      </c>
      <c r="D39" s="140">
        <v>2399.5340000000001</v>
      </c>
      <c r="E39" s="104" t="str">
        <f>IF(ABS(D39/D40)&gt;=2.56,"**",IF(ABS(D39/D40)&gt;1.96,"*",IF(ABS(D39/D40)&gt;1.64,"~","")))</f>
        <v>**</v>
      </c>
      <c r="F39" s="104"/>
      <c r="G39" s="212">
        <v>2.0285859999999998</v>
      </c>
      <c r="H39" s="59" t="str">
        <f>IF(ABS(G39/G40)&gt;=2.56,"**",IF(ABS(G39/G40)&gt;1.96,"*",IF(ABS(G39/G40)&gt;1.64,"~","")))</f>
        <v>**</v>
      </c>
      <c r="I39" s="212">
        <v>-2.6224340000000002</v>
      </c>
      <c r="J39" s="44" t="str">
        <f>IF(ABS(I39/I40)&gt;=2.56,"**",IF(ABS(I39/I40)&gt;1.96,"*",IF(ABS(I39/I40)&gt;1.64,"~","")))</f>
        <v>**</v>
      </c>
      <c r="K39" s="44"/>
      <c r="L39" s="212">
        <v>-1.124941</v>
      </c>
      <c r="M39" s="65" t="str">
        <f>IF(ABS(L39/L40)&gt;=2.56,"**",IF(ABS(L39/L40)&gt;1.96,"*",IF(ABS(L39/L40)&gt;1.64,"~","")))</f>
        <v/>
      </c>
      <c r="N39" s="212">
        <v>-0.9830951</v>
      </c>
      <c r="O39" s="47" t="str">
        <f>IF(ABS(N39/N40)&gt;=2.56,"**",IF(ABS(N39/N40)&gt;1.96,"*",IF(ABS(N39/N40)&gt;1.64,"~","")))</f>
        <v>*</v>
      </c>
    </row>
    <row r="40" spans="1:15" x14ac:dyDescent="0.2">
      <c r="A40" s="336"/>
      <c r="B40" s="117">
        <v>0.65163199999999999</v>
      </c>
      <c r="C40" s="78"/>
      <c r="D40" s="80">
        <v>630.03819999999996</v>
      </c>
      <c r="E40" s="143"/>
      <c r="F40" s="143"/>
      <c r="G40" s="215">
        <v>0.545234</v>
      </c>
      <c r="H40" s="62"/>
      <c r="I40" s="215">
        <v>0.84763840000000001</v>
      </c>
      <c r="J40" s="16"/>
      <c r="K40" s="16"/>
      <c r="L40" s="215">
        <v>0.82474210000000003</v>
      </c>
      <c r="M40" s="45"/>
      <c r="N40" s="215">
        <v>0.41558210000000001</v>
      </c>
      <c r="O40" s="45"/>
    </row>
    <row r="41" spans="1:15" ht="6" customHeight="1" x14ac:dyDescent="0.2">
      <c r="A41" s="261"/>
      <c r="B41" s="133"/>
      <c r="C41" s="134"/>
      <c r="D41" s="145"/>
      <c r="E41" s="144"/>
      <c r="F41" s="144"/>
      <c r="G41" s="36"/>
      <c r="H41" s="52"/>
      <c r="I41" s="36"/>
      <c r="J41" s="16"/>
      <c r="K41" s="16"/>
      <c r="L41" s="34"/>
      <c r="M41" s="45"/>
      <c r="N41" s="34"/>
      <c r="O41" s="45"/>
    </row>
    <row r="42" spans="1:15" x14ac:dyDescent="0.2">
      <c r="A42" s="261" t="s">
        <v>49</v>
      </c>
      <c r="B42" s="19">
        <v>-2.737873</v>
      </c>
      <c r="C42" s="48"/>
      <c r="D42" s="49">
        <v>-2125.915</v>
      </c>
      <c r="E42" s="105"/>
      <c r="F42" s="105"/>
      <c r="G42" s="19">
        <v>-6.924798</v>
      </c>
      <c r="H42" s="48"/>
      <c r="I42" s="19">
        <v>6.5605380000000002</v>
      </c>
      <c r="J42" s="16"/>
      <c r="K42" s="16"/>
      <c r="L42" s="212">
        <v>1.6473359999999999</v>
      </c>
      <c r="M42" s="59"/>
      <c r="N42" s="212">
        <v>1.7916650000000001</v>
      </c>
      <c r="O42" s="59"/>
    </row>
    <row r="43" spans="1:15" x14ac:dyDescent="0.2">
      <c r="A43" s="261" t="s">
        <v>33</v>
      </c>
      <c r="B43" s="19">
        <v>14.644170000000001</v>
      </c>
      <c r="C43" s="48"/>
      <c r="D43" s="266">
        <v>13375.94</v>
      </c>
      <c r="E43" s="267"/>
      <c r="F43" s="293"/>
      <c r="G43" s="94">
        <f>100* 0.5304782</f>
        <v>53.047820000000002</v>
      </c>
      <c r="H43" s="108"/>
      <c r="I43" s="94">
        <f>100-76.0216</f>
        <v>23.978399999999993</v>
      </c>
      <c r="J43" s="16"/>
      <c r="K43" s="16"/>
      <c r="L43" s="94">
        <f>100*0.1798568</f>
        <v>17.985680000000002</v>
      </c>
      <c r="M43" s="48"/>
      <c r="N43" s="19">
        <f>100 * 0.1682095</f>
        <v>16.82095</v>
      </c>
      <c r="O43" s="48"/>
    </row>
    <row r="44" spans="1:15" ht="15.25" customHeight="1" x14ac:dyDescent="0.2">
      <c r="A44" s="342" t="s">
        <v>157</v>
      </c>
      <c r="B44" s="342"/>
      <c r="C44" s="342"/>
      <c r="D44" s="342"/>
      <c r="E44" s="342"/>
      <c r="F44" s="342"/>
      <c r="G44" s="342"/>
      <c r="H44" s="342"/>
      <c r="I44" s="342"/>
      <c r="J44" s="342"/>
      <c r="K44" s="342"/>
      <c r="L44" s="342"/>
      <c r="M44" s="342"/>
      <c r="N44" s="342"/>
      <c r="O44" s="342"/>
    </row>
    <row r="45" spans="1:15" ht="15.25" customHeight="1" x14ac:dyDescent="0.2">
      <c r="A45" s="335"/>
      <c r="B45" s="335"/>
      <c r="C45" s="335"/>
      <c r="D45" s="335"/>
      <c r="E45" s="335"/>
      <c r="F45" s="335"/>
      <c r="G45" s="335"/>
      <c r="H45" s="335"/>
      <c r="I45" s="335"/>
      <c r="J45" s="335"/>
      <c r="K45" s="335"/>
      <c r="L45" s="335"/>
      <c r="M45" s="335"/>
      <c r="N45" s="335"/>
      <c r="O45" s="335"/>
    </row>
    <row r="46" spans="1:15" x14ac:dyDescent="0.2">
      <c r="A46" s="335"/>
      <c r="B46" s="335"/>
      <c r="C46" s="335"/>
      <c r="D46" s="335"/>
      <c r="E46" s="335"/>
      <c r="F46" s="335"/>
      <c r="G46" s="335"/>
      <c r="H46" s="335"/>
      <c r="I46" s="335"/>
      <c r="J46" s="335"/>
      <c r="K46" s="335"/>
      <c r="L46" s="335"/>
      <c r="M46" s="335"/>
      <c r="N46" s="335"/>
      <c r="O46" s="335"/>
    </row>
    <row r="47" spans="1:15" ht="15" customHeight="1" x14ac:dyDescent="0.2">
      <c r="A47" s="214"/>
      <c r="B47" s="74"/>
      <c r="C47" s="32"/>
      <c r="D47" s="214"/>
      <c r="E47" s="32"/>
      <c r="F47" s="32"/>
      <c r="I47" s="214"/>
      <c r="J47" s="32"/>
      <c r="K47" s="32"/>
    </row>
    <row r="48" spans="1:15" s="96" customFormat="1" ht="12" customHeight="1" x14ac:dyDescent="0.2">
      <c r="A48" s="214"/>
      <c r="B48" s="74"/>
      <c r="C48" s="32"/>
      <c r="D48" s="132"/>
      <c r="E48" s="32"/>
      <c r="F48" s="32"/>
      <c r="G48" s="16"/>
      <c r="H48" s="35"/>
      <c r="I48" s="214"/>
      <c r="J48" s="32"/>
      <c r="K48" s="32"/>
      <c r="L48" s="16"/>
      <c r="M48" s="35"/>
      <c r="N48" s="16"/>
      <c r="O48" s="35"/>
    </row>
    <row r="49" spans="1:1" x14ac:dyDescent="0.2">
      <c r="A49" s="31" t="s">
        <v>109</v>
      </c>
    </row>
    <row r="50" spans="1:1" x14ac:dyDescent="0.2">
      <c r="A50" s="239" t="s">
        <v>131</v>
      </c>
    </row>
  </sheetData>
  <mergeCells count="35">
    <mergeCell ref="A1:O5"/>
    <mergeCell ref="B13:O13"/>
    <mergeCell ref="B15:O15"/>
    <mergeCell ref="B19:O19"/>
    <mergeCell ref="B29:O29"/>
    <mergeCell ref="D9:E9"/>
    <mergeCell ref="D10:E10"/>
    <mergeCell ref="D11:E11"/>
    <mergeCell ref="B11:C11"/>
    <mergeCell ref="B10:C10"/>
    <mergeCell ref="G11:H11"/>
    <mergeCell ref="I11:J11"/>
    <mergeCell ref="L11:M11"/>
    <mergeCell ref="A44:O46"/>
    <mergeCell ref="B8:E8"/>
    <mergeCell ref="G8:J8"/>
    <mergeCell ref="L8:O8"/>
    <mergeCell ref="N9:O9"/>
    <mergeCell ref="N10:O10"/>
    <mergeCell ref="B9:C9"/>
    <mergeCell ref="G9:H9"/>
    <mergeCell ref="I9:J9"/>
    <mergeCell ref="G10:H10"/>
    <mergeCell ref="I10:J10"/>
    <mergeCell ref="B31:O31"/>
    <mergeCell ref="B35:O35"/>
    <mergeCell ref="A32:A33"/>
    <mergeCell ref="A36:A37"/>
    <mergeCell ref="A20:A21"/>
    <mergeCell ref="A39:A40"/>
    <mergeCell ref="L9:M9"/>
    <mergeCell ref="L10:M10"/>
    <mergeCell ref="N11:O11"/>
    <mergeCell ref="A16:A17"/>
    <mergeCell ref="A23:A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
  <sheetViews>
    <sheetView workbookViewId="0"/>
  </sheetViews>
  <sheetFormatPr baseColWidth="10" defaultRowHeight="13" x14ac:dyDescent="0.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9"/>
  <sheetViews>
    <sheetView zoomScale="150" zoomScaleNormal="150" zoomScalePageLayoutView="150" workbookViewId="0">
      <selection activeCell="A27" sqref="A27"/>
    </sheetView>
  </sheetViews>
  <sheetFormatPr baseColWidth="10" defaultRowHeight="14" x14ac:dyDescent="0.2"/>
  <cols>
    <col min="1" max="1" width="22" style="268" customWidth="1"/>
    <col min="2" max="3" width="13.5" style="315" customWidth="1"/>
    <col min="4" max="4" width="13.5" style="268" customWidth="1"/>
    <col min="5" max="16384" width="10.83203125" style="268"/>
  </cols>
  <sheetData>
    <row r="5" spans="1:4" x14ac:dyDescent="0.2">
      <c r="A5" s="314" t="s">
        <v>186</v>
      </c>
      <c r="B5" s="268"/>
    </row>
    <row r="7" spans="1:4" x14ac:dyDescent="0.2">
      <c r="B7" s="315" t="s">
        <v>13</v>
      </c>
      <c r="C7" s="315" t="s">
        <v>57</v>
      </c>
      <c r="D7" s="315" t="s">
        <v>56</v>
      </c>
    </row>
    <row r="8" spans="1:4" x14ac:dyDescent="0.2">
      <c r="B8" s="315" t="s">
        <v>179</v>
      </c>
      <c r="C8" s="315" t="s">
        <v>179</v>
      </c>
      <c r="D8" s="315" t="s">
        <v>185</v>
      </c>
    </row>
    <row r="10" spans="1:4" x14ac:dyDescent="0.2">
      <c r="A10" s="268" t="s">
        <v>166</v>
      </c>
      <c r="B10" s="316">
        <f>'AppTab1-Import Shock'!D10</f>
        <v>0.9496829</v>
      </c>
      <c r="C10" s="316">
        <f>'AppTab1-Import Shock'!F10</f>
        <v>1.1500729999999999</v>
      </c>
      <c r="D10" s="316"/>
    </row>
    <row r="12" spans="1:4" x14ac:dyDescent="0.2">
      <c r="A12" s="268" t="s">
        <v>184</v>
      </c>
    </row>
    <row r="13" spans="1:4" ht="6" customHeight="1" x14ac:dyDescent="0.2"/>
    <row r="14" spans="1:4" x14ac:dyDescent="0.2">
      <c r="A14" s="268" t="s">
        <v>180</v>
      </c>
      <c r="B14" s="316">
        <f>'AppTab3-Emp-Earn-Idle-by Gender'!$B$14</f>
        <v>-1.535744</v>
      </c>
      <c r="C14" s="316">
        <f>'AppTab3-Emp-Earn-Idle-by Gender'!$B$14</f>
        <v>-1.535744</v>
      </c>
      <c r="D14" s="316"/>
    </row>
    <row r="15" spans="1:4" x14ac:dyDescent="0.2">
      <c r="A15" s="268" t="s">
        <v>181</v>
      </c>
      <c r="B15" s="316">
        <f>'Tab3-Marriage-Kids-Household'!$B$15</f>
        <v>-0.95176649999999996</v>
      </c>
      <c r="C15" s="316">
        <f>'Tab3-Marriage-Kids-Household'!$B$15</f>
        <v>-0.95176649999999996</v>
      </c>
      <c r="D15" s="316"/>
    </row>
    <row r="16" spans="1:4" x14ac:dyDescent="0.2">
      <c r="A16" s="268" t="s">
        <v>187</v>
      </c>
      <c r="B16" s="316">
        <f>'Tab3-Marriage-Kids-Household'!$O$15</f>
        <v>0.60976830000000004</v>
      </c>
      <c r="C16" s="316">
        <f>'Tab3-Marriage-Kids-Household'!$O$15</f>
        <v>0.60976830000000004</v>
      </c>
      <c r="D16" s="316"/>
    </row>
    <row r="18" spans="1:4" x14ac:dyDescent="0.2">
      <c r="A18" s="268" t="s">
        <v>183</v>
      </c>
    </row>
    <row r="19" spans="1:4" ht="6" customHeight="1" x14ac:dyDescent="0.2"/>
    <row r="20" spans="1:4" x14ac:dyDescent="0.2">
      <c r="A20" s="268" t="s">
        <v>180</v>
      </c>
      <c r="B20" s="316">
        <f t="shared" ref="B20:C22" si="0">B$10*B14</f>
        <v>-1.4584698155775999</v>
      </c>
      <c r="C20" s="316">
        <f t="shared" si="0"/>
        <v>-1.766217709312</v>
      </c>
      <c r="D20" s="316">
        <f>B20+1.4*C20</f>
        <v>-3.9311746086143993</v>
      </c>
    </row>
    <row r="21" spans="1:4" x14ac:dyDescent="0.2">
      <c r="A21" s="268" t="s">
        <v>181</v>
      </c>
      <c r="B21" s="316">
        <f t="shared" si="0"/>
        <v>-0.90387636984284991</v>
      </c>
      <c r="C21" s="316">
        <f t="shared" si="0"/>
        <v>-1.0946009539544999</v>
      </c>
      <c r="D21" s="316">
        <f>B21+1.4*C21</f>
        <v>-2.4363177053791496</v>
      </c>
    </row>
    <row r="22" spans="1:4" x14ac:dyDescent="0.2">
      <c r="A22" s="268" t="s">
        <v>187</v>
      </c>
      <c r="B22" s="316">
        <f t="shared" si="0"/>
        <v>0.57908652747207001</v>
      </c>
      <c r="C22" s="316">
        <f t="shared" si="0"/>
        <v>0.70127805808589994</v>
      </c>
      <c r="D22" s="316">
        <f>B22+1.4*C22</f>
        <v>1.5608758087923298</v>
      </c>
    </row>
    <row r="24" spans="1:4" x14ac:dyDescent="0.2">
      <c r="A24" s="268" t="s">
        <v>182</v>
      </c>
    </row>
    <row r="25" spans="1:4" ht="6" customHeight="1" x14ac:dyDescent="0.2"/>
    <row r="26" spans="1:4" x14ac:dyDescent="0.2">
      <c r="A26" s="268" t="s">
        <v>180</v>
      </c>
      <c r="B26" s="316">
        <v>-3.5299260000000001</v>
      </c>
      <c r="C26" s="316">
        <v>-2.6182799999999999</v>
      </c>
      <c r="D26" s="316">
        <f>B26+1.4*C26</f>
        <v>-7.1955179999999999</v>
      </c>
    </row>
    <row r="27" spans="1:4" x14ac:dyDescent="0.2">
      <c r="A27" s="268" t="s">
        <v>181</v>
      </c>
      <c r="B27" s="316">
        <v>-3.4210790000000002</v>
      </c>
      <c r="C27" s="316">
        <v>-9.4274550000000001</v>
      </c>
      <c r="D27" s="316">
        <f>B27+1.4*C27</f>
        <v>-16.619516000000001</v>
      </c>
    </row>
    <row r="28" spans="1:4" x14ac:dyDescent="0.2">
      <c r="A28" s="268" t="s">
        <v>187</v>
      </c>
      <c r="B28" s="316">
        <v>-1.5331379999999999</v>
      </c>
      <c r="C28" s="316">
        <v>3.9191039999999999</v>
      </c>
      <c r="D28" s="316">
        <f>B28+1.4*C28</f>
        <v>3.9536075999999998</v>
      </c>
    </row>
    <row r="29" spans="1:4" x14ac:dyDescent="0.2">
      <c r="D29" s="3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5"/>
  <sheetViews>
    <sheetView showGridLines="0" zoomScale="150" workbookViewId="0">
      <selection activeCell="P13" sqref="P13"/>
    </sheetView>
  </sheetViews>
  <sheetFormatPr baseColWidth="10" defaultColWidth="8.83203125" defaultRowHeight="13" x14ac:dyDescent="0.15"/>
  <cols>
    <col min="1" max="1" width="22" style="1" customWidth="1"/>
    <col min="2" max="2" width="6.6640625" style="11" customWidth="1"/>
    <col min="3" max="3" width="2.1640625" style="42" customWidth="1"/>
    <col min="4" max="4" width="6.6640625" style="1" customWidth="1"/>
    <col min="5" max="5" width="2.1640625" style="93" customWidth="1"/>
    <col min="6" max="6" width="6.6640625" style="10" customWidth="1"/>
    <col min="7" max="7" width="2.1640625" style="93" customWidth="1"/>
    <col min="8" max="8" width="1" style="8" customWidth="1"/>
    <col min="9" max="9" width="6.6640625" style="8" customWidth="1"/>
    <col min="10" max="10" width="2.1640625" style="93" customWidth="1"/>
    <col min="11" max="11" width="6.6640625" style="8" customWidth="1"/>
    <col min="12" max="12" width="2.1640625" style="93" customWidth="1"/>
    <col min="13" max="13" width="6.6640625" style="10" customWidth="1"/>
    <col min="14" max="14" width="2.1640625" style="93" customWidth="1"/>
    <col min="15" max="15" width="7.33203125" style="1" customWidth="1"/>
    <col min="16" max="16" width="13.33203125" style="1" customWidth="1"/>
    <col min="17" max="17" width="2.1640625" style="1" customWidth="1"/>
    <col min="18" max="18" width="9.5" style="15" customWidth="1"/>
    <col min="19" max="19" width="2" style="14" customWidth="1"/>
    <col min="20" max="20" width="8.83203125" style="15"/>
    <col min="21" max="24" width="6.1640625" style="14" customWidth="1"/>
    <col min="25" max="25" width="8.83203125" style="14"/>
    <col min="26" max="26" width="1.1640625" style="14" customWidth="1"/>
    <col min="27" max="27" width="8.83203125" style="14"/>
    <col min="28" max="28" width="1.6640625" style="14" customWidth="1"/>
    <col min="29" max="29" width="8.83203125" style="14"/>
    <col min="30" max="30" width="2.83203125" style="14" customWidth="1"/>
    <col min="31" max="31" width="8.83203125" style="14"/>
    <col min="32" max="32" width="2.83203125" style="14" customWidth="1"/>
    <col min="33" max="34" width="8.83203125" style="14"/>
    <col min="35" max="35" width="2.1640625" style="14" customWidth="1"/>
    <col min="36" max="36" width="8.83203125" style="14"/>
    <col min="37" max="37" width="2.1640625" style="14" customWidth="1"/>
    <col min="38" max="38" width="8.83203125" style="14"/>
    <col min="39" max="39" width="2.1640625" style="14" customWidth="1"/>
    <col min="40" max="16384" width="8.83203125" style="1"/>
  </cols>
  <sheetData>
    <row r="1" spans="1:39" x14ac:dyDescent="0.15">
      <c r="A1" s="329" t="s">
        <v>90</v>
      </c>
      <c r="B1" s="329"/>
      <c r="C1" s="329"/>
      <c r="D1" s="329"/>
      <c r="E1" s="329"/>
      <c r="F1" s="329"/>
      <c r="G1" s="329"/>
      <c r="H1" s="329"/>
      <c r="I1" s="329"/>
      <c r="J1" s="329"/>
      <c r="K1" s="329"/>
      <c r="L1" s="329"/>
      <c r="M1" s="329"/>
      <c r="N1" s="329"/>
    </row>
    <row r="2" spans="1:39" x14ac:dyDescent="0.15">
      <c r="A2" s="329"/>
      <c r="B2" s="329"/>
      <c r="C2" s="329"/>
      <c r="D2" s="329"/>
      <c r="E2" s="329"/>
      <c r="F2" s="329"/>
      <c r="G2" s="329"/>
      <c r="H2" s="329"/>
      <c r="I2" s="329"/>
      <c r="J2" s="329"/>
      <c r="K2" s="329"/>
      <c r="L2" s="329"/>
      <c r="M2" s="329"/>
      <c r="N2" s="329"/>
    </row>
    <row r="3" spans="1:39" x14ac:dyDescent="0.15">
      <c r="A3" s="329"/>
      <c r="B3" s="329"/>
      <c r="C3" s="329"/>
      <c r="D3" s="329"/>
      <c r="E3" s="329"/>
      <c r="F3" s="329"/>
      <c r="G3" s="329"/>
      <c r="H3" s="329"/>
      <c r="I3" s="329"/>
      <c r="J3" s="329"/>
      <c r="K3" s="329"/>
      <c r="L3" s="329"/>
      <c r="M3" s="329"/>
      <c r="N3" s="329"/>
    </row>
    <row r="4" spans="1:39" x14ac:dyDescent="0.15">
      <c r="A4" s="329"/>
      <c r="B4" s="329"/>
      <c r="C4" s="329"/>
      <c r="D4" s="329"/>
      <c r="E4" s="329"/>
      <c r="F4" s="329"/>
      <c r="G4" s="329"/>
      <c r="H4" s="329"/>
      <c r="I4" s="329"/>
      <c r="J4" s="329"/>
      <c r="K4" s="329"/>
      <c r="L4" s="329"/>
      <c r="M4" s="329"/>
      <c r="N4" s="329"/>
    </row>
    <row r="5" spans="1:39" x14ac:dyDescent="0.15">
      <c r="A5" s="329"/>
      <c r="B5" s="329"/>
      <c r="C5" s="329"/>
      <c r="D5" s="329"/>
      <c r="E5" s="329"/>
      <c r="F5" s="329"/>
      <c r="G5" s="329"/>
      <c r="H5" s="329"/>
      <c r="I5" s="329"/>
      <c r="J5" s="329"/>
      <c r="K5" s="329"/>
      <c r="L5" s="329"/>
      <c r="M5" s="329"/>
      <c r="N5" s="329"/>
    </row>
    <row r="6" spans="1:39" x14ac:dyDescent="0.15">
      <c r="A6" s="329"/>
      <c r="B6" s="329"/>
      <c r="C6" s="329"/>
      <c r="D6" s="329"/>
      <c r="E6" s="329"/>
      <c r="F6" s="329"/>
      <c r="G6" s="329"/>
      <c r="H6" s="329"/>
      <c r="I6" s="329"/>
      <c r="J6" s="329"/>
      <c r="K6" s="329"/>
      <c r="L6" s="329"/>
      <c r="M6" s="329"/>
      <c r="N6" s="329"/>
    </row>
    <row r="7" spans="1:39" x14ac:dyDescent="0.15">
      <c r="A7" s="329"/>
      <c r="B7" s="329"/>
      <c r="C7" s="329"/>
      <c r="D7" s="329"/>
      <c r="E7" s="329"/>
      <c r="F7" s="329"/>
      <c r="G7" s="329"/>
      <c r="H7" s="329"/>
      <c r="I7" s="329"/>
      <c r="J7" s="329"/>
      <c r="K7" s="329"/>
      <c r="L7" s="329"/>
      <c r="M7" s="329"/>
      <c r="N7" s="329"/>
    </row>
    <row r="8" spans="1:39" x14ac:dyDescent="0.15">
      <c r="A8" s="329"/>
      <c r="B8" s="329"/>
      <c r="C8" s="329"/>
      <c r="D8" s="329"/>
      <c r="E8" s="329"/>
      <c r="F8" s="329"/>
      <c r="G8" s="329"/>
      <c r="H8" s="329"/>
      <c r="I8" s="329"/>
      <c r="J8" s="329"/>
      <c r="K8" s="329"/>
      <c r="L8" s="329"/>
      <c r="M8" s="329"/>
      <c r="N8" s="329"/>
    </row>
    <row r="9" spans="1:39" x14ac:dyDescent="0.15">
      <c r="A9" s="330"/>
      <c r="B9" s="330"/>
      <c r="C9" s="330"/>
      <c r="D9" s="330"/>
      <c r="E9" s="330"/>
      <c r="F9" s="330"/>
      <c r="G9" s="330"/>
      <c r="H9" s="330"/>
      <c r="I9" s="330"/>
      <c r="J9" s="330"/>
      <c r="K9" s="330"/>
      <c r="L9" s="330"/>
      <c r="M9" s="330"/>
      <c r="N9" s="330"/>
    </row>
    <row r="10" spans="1:39" ht="6" customHeight="1" x14ac:dyDescent="0.2">
      <c r="A10" s="275"/>
      <c r="B10" s="118"/>
      <c r="C10" s="119"/>
      <c r="D10" s="275"/>
      <c r="E10" s="110"/>
      <c r="F10" s="118"/>
      <c r="G10" s="110"/>
      <c r="H10" s="120"/>
      <c r="I10" s="120"/>
      <c r="J10" s="110"/>
      <c r="K10" s="120"/>
      <c r="L10" s="110"/>
      <c r="M10" s="118"/>
      <c r="N10" s="110"/>
    </row>
    <row r="11" spans="1:39" ht="6" customHeight="1" x14ac:dyDescent="0.2">
      <c r="A11" s="271"/>
      <c r="B11" s="9"/>
      <c r="C11" s="40"/>
      <c r="D11" s="271"/>
      <c r="E11" s="43"/>
      <c r="F11" s="9"/>
      <c r="G11" s="43"/>
      <c r="H11" s="7"/>
      <c r="I11" s="7"/>
      <c r="J11" s="43"/>
      <c r="K11" s="7"/>
      <c r="L11" s="43"/>
      <c r="M11" s="9"/>
      <c r="N11" s="43"/>
    </row>
    <row r="12" spans="1:39" ht="15" customHeight="1" x14ac:dyDescent="0.2">
      <c r="A12" s="271"/>
      <c r="B12" s="331" t="s">
        <v>91</v>
      </c>
      <c r="C12" s="331"/>
      <c r="D12" s="331"/>
      <c r="E12" s="331"/>
      <c r="F12" s="331"/>
      <c r="G12" s="331"/>
      <c r="H12" s="121"/>
      <c r="I12" s="332" t="s">
        <v>118</v>
      </c>
      <c r="J12" s="332"/>
      <c r="K12" s="332"/>
      <c r="L12" s="332"/>
      <c r="M12" s="332"/>
      <c r="N12" s="332"/>
      <c r="R12" s="216"/>
      <c r="T12" s="216"/>
      <c r="AA12" s="334"/>
      <c r="AB12" s="334"/>
      <c r="AC12" s="334"/>
      <c r="AD12" s="334"/>
      <c r="AE12" s="334"/>
      <c r="AF12" s="334"/>
      <c r="AH12" s="334"/>
      <c r="AI12" s="334"/>
      <c r="AJ12" s="334"/>
      <c r="AK12" s="334"/>
      <c r="AL12" s="334"/>
      <c r="AM12" s="334"/>
    </row>
    <row r="13" spans="1:39" ht="15" customHeight="1" x14ac:dyDescent="0.2">
      <c r="A13" s="271"/>
      <c r="B13" s="331"/>
      <c r="C13" s="331"/>
      <c r="D13" s="331"/>
      <c r="E13" s="331"/>
      <c r="F13" s="331"/>
      <c r="G13" s="331"/>
      <c r="H13" s="121"/>
      <c r="I13" s="332"/>
      <c r="J13" s="332"/>
      <c r="K13" s="332"/>
      <c r="L13" s="332"/>
      <c r="M13" s="332"/>
      <c r="N13" s="332"/>
      <c r="R13" s="216"/>
      <c r="T13" s="216"/>
      <c r="AA13" s="334"/>
      <c r="AB13" s="334"/>
      <c r="AC13" s="334"/>
      <c r="AD13" s="334"/>
      <c r="AE13" s="334"/>
      <c r="AF13" s="334"/>
      <c r="AH13" s="334"/>
      <c r="AI13" s="334"/>
      <c r="AJ13" s="334"/>
      <c r="AK13" s="334"/>
      <c r="AL13" s="334"/>
      <c r="AM13" s="334"/>
    </row>
    <row r="14" spans="1:39" ht="15.75" customHeight="1" x14ac:dyDescent="0.2">
      <c r="A14" s="271"/>
      <c r="B14" s="271" t="s">
        <v>92</v>
      </c>
      <c r="C14" s="43"/>
      <c r="D14" s="271" t="s">
        <v>11</v>
      </c>
      <c r="E14" s="43"/>
      <c r="F14" s="271" t="s">
        <v>12</v>
      </c>
      <c r="G14" s="122"/>
      <c r="H14" s="123"/>
      <c r="I14" s="271" t="s">
        <v>73</v>
      </c>
      <c r="J14" s="43"/>
      <c r="K14" s="271" t="s">
        <v>44</v>
      </c>
      <c r="L14" s="43"/>
      <c r="M14" s="271" t="s">
        <v>34</v>
      </c>
      <c r="N14" s="122"/>
      <c r="R14" s="216"/>
      <c r="V14" s="216"/>
      <c r="AA14" s="291"/>
      <c r="AB14" s="122"/>
      <c r="AC14" s="291"/>
      <c r="AD14" s="122"/>
      <c r="AE14" s="291"/>
      <c r="AF14" s="122"/>
      <c r="AH14" s="271"/>
      <c r="AI14" s="43"/>
      <c r="AJ14" s="271"/>
      <c r="AK14" s="43"/>
      <c r="AL14" s="271"/>
      <c r="AM14" s="122"/>
    </row>
    <row r="15" spans="1:39" ht="15.75" customHeight="1" x14ac:dyDescent="0.2">
      <c r="A15" s="271"/>
      <c r="B15" s="124" t="s">
        <v>0</v>
      </c>
      <c r="C15" s="125"/>
      <c r="D15" s="124" t="s">
        <v>1</v>
      </c>
      <c r="E15" s="125"/>
      <c r="F15" s="124" t="s">
        <v>2</v>
      </c>
      <c r="G15" s="125"/>
      <c r="H15" s="126"/>
      <c r="I15" s="124" t="s">
        <v>0</v>
      </c>
      <c r="J15" s="125"/>
      <c r="K15" s="124" t="s">
        <v>1</v>
      </c>
      <c r="L15" s="125"/>
      <c r="M15" s="124" t="s">
        <v>2</v>
      </c>
      <c r="N15" s="125"/>
      <c r="AA15" s="127"/>
      <c r="AB15" s="128"/>
      <c r="AC15" s="127"/>
      <c r="AD15" s="128"/>
      <c r="AE15" s="127"/>
      <c r="AF15" s="128"/>
      <c r="AH15" s="127"/>
      <c r="AI15" s="128"/>
      <c r="AJ15" s="127"/>
      <c r="AK15" s="128"/>
      <c r="AL15" s="127"/>
      <c r="AM15" s="128"/>
    </row>
    <row r="16" spans="1:39" ht="5" customHeight="1" x14ac:dyDescent="0.2">
      <c r="A16" s="271"/>
      <c r="B16" s="127"/>
      <c r="C16" s="128"/>
      <c r="D16" s="127"/>
      <c r="E16" s="128"/>
      <c r="F16" s="127"/>
      <c r="G16" s="128"/>
      <c r="H16" s="126"/>
      <c r="I16" s="127"/>
      <c r="J16" s="128"/>
      <c r="K16" s="127"/>
      <c r="L16" s="128"/>
      <c r="M16" s="127"/>
      <c r="N16" s="128"/>
      <c r="AA16" s="127"/>
      <c r="AB16" s="128"/>
      <c r="AC16" s="127"/>
      <c r="AD16" s="128"/>
      <c r="AE16" s="127"/>
      <c r="AF16" s="128"/>
      <c r="AH16" s="127"/>
      <c r="AI16" s="128"/>
      <c r="AJ16" s="127"/>
      <c r="AK16" s="128"/>
      <c r="AL16" s="127"/>
      <c r="AM16" s="128"/>
    </row>
    <row r="17" spans="1:39" s="14" customFormat="1" ht="15" customHeight="1" x14ac:dyDescent="0.2">
      <c r="A17" s="271"/>
      <c r="B17" s="337" t="s">
        <v>18</v>
      </c>
      <c r="C17" s="338"/>
      <c r="D17" s="338"/>
      <c r="E17" s="338"/>
      <c r="F17" s="338"/>
      <c r="G17" s="338"/>
      <c r="H17" s="338"/>
      <c r="I17" s="338"/>
      <c r="J17" s="338"/>
      <c r="K17" s="338"/>
      <c r="L17" s="338"/>
      <c r="M17" s="338"/>
      <c r="N17" s="338"/>
      <c r="R17" s="15"/>
      <c r="T17" s="327"/>
      <c r="U17" s="328"/>
      <c r="V17" s="328"/>
      <c r="W17" s="328"/>
      <c r="X17" s="328"/>
    </row>
    <row r="18" spans="1:39" ht="16" x14ac:dyDescent="0.2">
      <c r="A18" s="336" t="s">
        <v>166</v>
      </c>
      <c r="B18" s="76">
        <v>-1.05844</v>
      </c>
      <c r="C18" s="129" t="str">
        <f>IF(ABS(B18/B19)&gt;=2.56,"**",IF(ABS(B18/B19)&gt;1.96,"*",IF(ABS(B18/B19)&gt;1.64,"~","")))</f>
        <v>**</v>
      </c>
      <c r="D18" s="76">
        <v>-0.9925851</v>
      </c>
      <c r="E18" s="130" t="str">
        <f>IF(ABS(D18/D19)&gt;=2.56,"**",IF(ABS(D18/D19)&gt;1.96,"*",IF(ABS(D18/D19)&gt;1.64,"~","")))</f>
        <v>**</v>
      </c>
      <c r="F18" s="76">
        <v>-1.0912850000000001</v>
      </c>
      <c r="G18" s="130" t="str">
        <f>IF(ABS(F18/F19)&gt;=2.56,"**",IF(ABS(F18/F19)&gt;1.96,"*",IF(ABS(F18/F19)&gt;1.64,"~","")))</f>
        <v>**</v>
      </c>
      <c r="H18" s="131"/>
      <c r="I18" s="76">
        <v>-0.65312199999999998</v>
      </c>
      <c r="J18" s="77" t="str">
        <f>IF(ABS(I18/I19)&gt;=2.56,"**",IF(ABS(I18/I19)&gt;1.96,"*",IF(ABS(I18/I19)&gt;1.64,"~","")))</f>
        <v>*</v>
      </c>
      <c r="K18" s="76">
        <v>0.19378619999999999</v>
      </c>
      <c r="L18" s="77" t="str">
        <f>IF(ABS(K18/K19)&gt;=2.56,"**",IF(ABS(K18/K19)&gt;1.96,"*",IF(ABS(K18/K19)&gt;1.64,"~","")))</f>
        <v>*</v>
      </c>
      <c r="M18" s="76">
        <v>0.4593354</v>
      </c>
      <c r="N18" s="77" t="str">
        <f>IF(ABS(M18/M19)&gt;=2.56,"**",IF(ABS(M18/M19)&gt;1.96,"*",IF(ABS(M18/M19)&gt;1.64,"~","")))</f>
        <v>~</v>
      </c>
      <c r="R18" s="163"/>
      <c r="T18" s="163"/>
      <c r="U18" s="217"/>
      <c r="V18" s="218"/>
      <c r="W18" s="217"/>
      <c r="X18" s="218"/>
      <c r="Y18" s="217"/>
      <c r="Z18" s="219"/>
      <c r="AA18" s="175"/>
      <c r="AB18" s="174"/>
      <c r="AC18" s="175"/>
      <c r="AD18" s="220"/>
      <c r="AE18" s="175"/>
      <c r="AF18" s="220"/>
      <c r="AH18" s="175"/>
      <c r="AI18" s="174"/>
      <c r="AJ18" s="175"/>
      <c r="AK18" s="220"/>
      <c r="AL18" s="175"/>
      <c r="AM18" s="220"/>
    </row>
    <row r="19" spans="1:39" ht="16" x14ac:dyDescent="0.2">
      <c r="A19" s="336"/>
      <c r="B19" s="117">
        <v>0.16758519999999999</v>
      </c>
      <c r="C19" s="78"/>
      <c r="D19" s="117">
        <v>0.17146729999999999</v>
      </c>
      <c r="E19" s="134"/>
      <c r="F19" s="117">
        <v>0.200071</v>
      </c>
      <c r="G19" s="134"/>
      <c r="H19" s="133"/>
      <c r="I19" s="117">
        <v>0.25870959999999998</v>
      </c>
      <c r="J19" s="78"/>
      <c r="K19" s="117">
        <v>9.2132500000000006E-2</v>
      </c>
      <c r="L19" s="78"/>
      <c r="M19" s="117">
        <v>0.2409857</v>
      </c>
      <c r="N19" s="134"/>
      <c r="T19" s="204"/>
      <c r="U19" s="221"/>
      <c r="V19" s="163"/>
      <c r="W19" s="221"/>
      <c r="X19" s="163"/>
      <c r="Y19" s="221"/>
      <c r="Z19" s="222"/>
      <c r="AA19" s="223"/>
      <c r="AB19" s="222"/>
      <c r="AC19" s="223"/>
      <c r="AD19" s="208"/>
      <c r="AE19" s="223"/>
      <c r="AF19" s="208"/>
      <c r="AH19" s="223"/>
      <c r="AI19" s="222"/>
      <c r="AJ19" s="223"/>
      <c r="AK19" s="208"/>
      <c r="AL19" s="223"/>
      <c r="AM19" s="208"/>
    </row>
    <row r="20" spans="1:39" ht="5" customHeight="1" x14ac:dyDescent="0.2">
      <c r="A20" s="269"/>
      <c r="B20" s="135"/>
      <c r="C20" s="134"/>
      <c r="D20" s="135"/>
      <c r="E20" s="134"/>
      <c r="F20" s="135"/>
      <c r="G20" s="134"/>
      <c r="H20" s="133"/>
      <c r="I20" s="133"/>
      <c r="J20" s="134"/>
      <c r="K20" s="133"/>
      <c r="L20" s="134"/>
      <c r="M20" s="135"/>
      <c r="N20" s="134"/>
      <c r="R20" s="204"/>
      <c r="S20" s="224"/>
      <c r="T20" s="204"/>
      <c r="U20" s="224"/>
      <c r="V20" s="204"/>
      <c r="W20" s="224"/>
      <c r="X20" s="204"/>
    </row>
    <row r="21" spans="1:39" s="14" customFormat="1" ht="15" customHeight="1" x14ac:dyDescent="0.2">
      <c r="A21" s="271"/>
      <c r="B21" s="337" t="s">
        <v>19</v>
      </c>
      <c r="C21" s="338"/>
      <c r="D21" s="338"/>
      <c r="E21" s="338"/>
      <c r="F21" s="338"/>
      <c r="G21" s="338"/>
      <c r="H21" s="338"/>
      <c r="I21" s="338"/>
      <c r="J21" s="338"/>
      <c r="K21" s="338"/>
      <c r="L21" s="338"/>
      <c r="M21" s="338"/>
      <c r="N21" s="338"/>
      <c r="R21" s="15"/>
      <c r="T21" s="327"/>
      <c r="U21" s="328"/>
      <c r="V21" s="328"/>
      <c r="W21" s="328"/>
      <c r="X21" s="328"/>
    </row>
    <row r="22" spans="1:39" ht="16" x14ac:dyDescent="0.2">
      <c r="A22" s="336" t="s">
        <v>167</v>
      </c>
      <c r="B22" s="76">
        <v>-1.214118</v>
      </c>
      <c r="C22" s="130" t="str">
        <f>IF(ABS(B22/B23)&gt;=2.56,"**",IF(ABS(B22/B23)&gt;1.96,"*",IF(ABS(B22/B23)&gt;1.64,"~","")))</f>
        <v>**</v>
      </c>
      <c r="D22" s="76">
        <v>-2.5881609999999999</v>
      </c>
      <c r="E22" s="130" t="str">
        <f>IF(ABS(D22/D23)&gt;=2.56,"**",IF(ABS(D22/D23)&gt;1.96,"*",IF(ABS(D22/D23)&gt;1.64,"~","")))</f>
        <v>**</v>
      </c>
      <c r="F22" s="76">
        <v>0.19845889999999999</v>
      </c>
      <c r="G22" s="130" t="str">
        <f>IF(ABS(F22/F23)&gt;=2.56,"**",IF(ABS(F22/F23)&gt;1.96,"*",IF(ABS(F22/F23)&gt;1.64,"~","")))</f>
        <v/>
      </c>
      <c r="H22" s="131"/>
      <c r="I22" s="76">
        <v>-3.1338629999999998</v>
      </c>
      <c r="J22" s="77" t="str">
        <f>IF(ABS(I22/I23)&gt;=2.56,"**",IF(ABS(I22/I23)&gt;1.96,"*",IF(ABS(I22/I23)&gt;1.64,"~","")))</f>
        <v>**</v>
      </c>
      <c r="K22" s="76">
        <v>0.38481609999999999</v>
      </c>
      <c r="L22" s="77" t="str">
        <f>IF(ABS(K22/K23)&gt;=2.56,"**",IF(ABS(K22/K23)&gt;1.96,"*",IF(ABS(K22/K23)&gt;1.64,"~","")))</f>
        <v/>
      </c>
      <c r="M22" s="76">
        <v>2.7490459999999999</v>
      </c>
      <c r="N22" s="47" t="str">
        <f>IF(ABS(M22/M23)&gt;=2.56,"**",IF(ABS(M22/M23)&gt;1.96,"*",IF(ABS(M22/M23)&gt;1.64,"~","")))</f>
        <v>**</v>
      </c>
      <c r="R22" s="218"/>
      <c r="S22" s="217"/>
      <c r="T22" s="163"/>
      <c r="U22" s="217"/>
      <c r="V22" s="218"/>
      <c r="W22" s="217"/>
      <c r="X22" s="218"/>
      <c r="Y22" s="217"/>
      <c r="Z22" s="217"/>
      <c r="AA22" s="175"/>
      <c r="AB22" s="220"/>
      <c r="AC22" s="175"/>
      <c r="AD22" s="220"/>
      <c r="AE22" s="175"/>
      <c r="AF22" s="220"/>
      <c r="AH22" s="175"/>
      <c r="AI22" s="220"/>
      <c r="AJ22" s="175"/>
      <c r="AK22" s="220"/>
      <c r="AL22" s="175"/>
      <c r="AM22" s="220"/>
    </row>
    <row r="23" spans="1:39" ht="16" x14ac:dyDescent="0.2">
      <c r="A23" s="336"/>
      <c r="B23" s="117">
        <v>0.43661729999999999</v>
      </c>
      <c r="C23" s="134"/>
      <c r="D23" s="117">
        <v>0.50781149999999997</v>
      </c>
      <c r="E23" s="134"/>
      <c r="F23" s="117">
        <v>0.4338748</v>
      </c>
      <c r="G23" s="134"/>
      <c r="H23" s="133"/>
      <c r="I23" s="117">
        <v>0.77553499999999997</v>
      </c>
      <c r="J23" s="78"/>
      <c r="K23" s="117">
        <v>0.26449220000000001</v>
      </c>
      <c r="L23" s="78"/>
      <c r="M23" s="117">
        <v>0.62460550000000004</v>
      </c>
      <c r="N23" s="78"/>
      <c r="R23" s="204"/>
      <c r="S23" s="224"/>
      <c r="T23" s="204"/>
      <c r="U23" s="224"/>
      <c r="V23" s="204"/>
      <c r="W23" s="224"/>
      <c r="X23" s="204"/>
      <c r="Y23" s="204"/>
      <c r="Z23" s="224"/>
      <c r="AA23" s="223"/>
      <c r="AB23" s="208"/>
      <c r="AC23" s="223"/>
      <c r="AD23" s="208"/>
      <c r="AE23" s="223"/>
      <c r="AF23" s="208"/>
      <c r="AH23" s="223"/>
      <c r="AI23" s="208"/>
      <c r="AJ23" s="223"/>
      <c r="AK23" s="208"/>
      <c r="AL23" s="223"/>
      <c r="AM23" s="208"/>
    </row>
    <row r="24" spans="1:39" ht="5" customHeight="1" x14ac:dyDescent="0.2">
      <c r="A24" s="269"/>
      <c r="B24" s="135"/>
      <c r="C24" s="134"/>
      <c r="D24" s="135"/>
      <c r="E24" s="134"/>
      <c r="F24" s="135"/>
      <c r="G24" s="134"/>
      <c r="H24" s="133"/>
      <c r="I24" s="81"/>
      <c r="J24" s="78"/>
      <c r="K24" s="81"/>
      <c r="L24" s="78"/>
      <c r="M24" s="81"/>
      <c r="N24" s="78"/>
      <c r="R24" s="204"/>
      <c r="S24" s="224"/>
      <c r="T24" s="204"/>
      <c r="U24" s="224"/>
      <c r="V24" s="204"/>
      <c r="W24" s="224"/>
      <c r="X24" s="204"/>
      <c r="Y24" s="204"/>
      <c r="Z24" s="224"/>
      <c r="AA24" s="204"/>
      <c r="AB24" s="208"/>
      <c r="AC24" s="204"/>
      <c r="AD24" s="208"/>
      <c r="AE24" s="204"/>
      <c r="AF24" s="208"/>
      <c r="AH24" s="204"/>
      <c r="AI24" s="208"/>
      <c r="AJ24" s="204"/>
      <c r="AK24" s="208"/>
      <c r="AL24" s="204"/>
      <c r="AM24" s="208"/>
    </row>
    <row r="25" spans="1:39" ht="16" x14ac:dyDescent="0.2">
      <c r="A25" s="336" t="s">
        <v>168</v>
      </c>
      <c r="B25" s="76">
        <v>-0.88129900000000005</v>
      </c>
      <c r="C25" s="130" t="str">
        <f>IF(ABS(B25/B26)&gt;=2.56,"**",IF(ABS(B25/B26)&gt;1.96,"*",IF(ABS(B25/B26)&gt;1.64,"~","")))</f>
        <v>*</v>
      </c>
      <c r="D25" s="76">
        <v>0.82297450000000005</v>
      </c>
      <c r="E25" s="130" t="str">
        <f>IF(ABS(D25/D26)&gt;=2.56,"**",IF(ABS(D25/D26)&gt;1.96,"*",IF(ABS(D25/D26)&gt;1.64,"~","")))</f>
        <v>~</v>
      </c>
      <c r="F25" s="76">
        <v>-2.5588470000000001</v>
      </c>
      <c r="G25" s="130" t="str">
        <f>IF(ABS(F25/F26)&gt;=2.56,"**",IF(ABS(F25/F26)&gt;1.96,"*",IF(ABS(F25/F26)&gt;1.64,"~","")))</f>
        <v>**</v>
      </c>
      <c r="H25" s="131"/>
      <c r="I25" s="76">
        <v>2.1696399999999998</v>
      </c>
      <c r="J25" s="77" t="str">
        <f>IF(ABS(I25/I26)&gt;=2.56,"**",IF(ABS(I25/I26)&gt;1.96,"*",IF(ABS(I25/I26)&gt;1.64,"~","")))</f>
        <v>**</v>
      </c>
      <c r="K25" s="76">
        <v>-2.3581000000000001E-2</v>
      </c>
      <c r="L25" s="77" t="str">
        <f>IF(ABS(K25/K26)&gt;=2.56,"**",IF(ABS(K25/K26)&gt;1.96,"*",IF(ABS(K25/K26)&gt;1.64,"~","")))</f>
        <v/>
      </c>
      <c r="M25" s="76">
        <v>-2.1460590000000002</v>
      </c>
      <c r="N25" s="47" t="str">
        <f>IF(ABS(M25/M26)&gt;=2.56,"**",IF(ABS(M25/M26)&gt;1.96,"*",IF(ABS(M25/M26)&gt;1.64,"~","")))</f>
        <v>**</v>
      </c>
      <c r="R25" s="163"/>
      <c r="S25" s="217"/>
      <c r="T25" s="163"/>
      <c r="U25" s="217"/>
      <c r="V25" s="218"/>
      <c r="W25" s="217"/>
      <c r="X25" s="218"/>
      <c r="Y25" s="217"/>
      <c r="Z25" s="217"/>
      <c r="AA25" s="175"/>
      <c r="AB25" s="220"/>
      <c r="AC25" s="175"/>
      <c r="AD25" s="220"/>
      <c r="AE25" s="175"/>
      <c r="AF25" s="220"/>
      <c r="AH25" s="175"/>
      <c r="AI25" s="220"/>
      <c r="AJ25" s="175"/>
      <c r="AK25" s="220"/>
      <c r="AL25" s="175"/>
      <c r="AM25" s="220"/>
    </row>
    <row r="26" spans="1:39" ht="16" x14ac:dyDescent="0.2">
      <c r="A26" s="336"/>
      <c r="B26" s="117">
        <v>0.34938439999999998</v>
      </c>
      <c r="C26" s="134"/>
      <c r="D26" s="117">
        <v>0.45863739999999997</v>
      </c>
      <c r="E26" s="134"/>
      <c r="F26" s="117">
        <v>0.38195289999999998</v>
      </c>
      <c r="G26" s="134"/>
      <c r="H26" s="133"/>
      <c r="I26" s="117">
        <v>0.65163199999999999</v>
      </c>
      <c r="J26" s="78"/>
      <c r="K26" s="117">
        <v>0.2610941</v>
      </c>
      <c r="L26" s="78"/>
      <c r="M26" s="117">
        <v>0.64439310000000005</v>
      </c>
      <c r="N26" s="78"/>
      <c r="R26" s="204"/>
      <c r="S26" s="224"/>
      <c r="T26" s="204"/>
      <c r="U26" s="224"/>
      <c r="V26" s="204"/>
      <c r="W26" s="224"/>
      <c r="X26" s="204"/>
      <c r="AA26" s="223"/>
      <c r="AB26" s="208"/>
      <c r="AC26" s="223"/>
      <c r="AD26" s="208"/>
      <c r="AE26" s="223"/>
      <c r="AF26" s="208"/>
      <c r="AH26" s="223"/>
      <c r="AI26" s="208"/>
      <c r="AJ26" s="223"/>
      <c r="AK26" s="208"/>
      <c r="AL26" s="223"/>
      <c r="AM26" s="208"/>
    </row>
    <row r="27" spans="1:39" ht="5" customHeight="1" x14ac:dyDescent="0.2">
      <c r="A27" s="269"/>
      <c r="B27" s="135"/>
      <c r="C27" s="134"/>
      <c r="D27" s="135"/>
      <c r="E27" s="134"/>
      <c r="F27" s="135"/>
      <c r="G27" s="134"/>
      <c r="H27" s="133"/>
      <c r="I27" s="133"/>
      <c r="J27" s="134"/>
      <c r="K27" s="133"/>
      <c r="L27" s="134"/>
      <c r="M27" s="135"/>
      <c r="N27" s="134"/>
      <c r="R27" s="204"/>
      <c r="S27" s="224"/>
      <c r="T27" s="204"/>
      <c r="U27" s="224"/>
      <c r="V27" s="204"/>
      <c r="W27" s="224"/>
      <c r="X27" s="204"/>
      <c r="AA27" s="204"/>
      <c r="AB27" s="208"/>
      <c r="AC27" s="204"/>
      <c r="AD27" s="208"/>
      <c r="AE27" s="204"/>
      <c r="AF27" s="208"/>
      <c r="AH27" s="204"/>
      <c r="AI27" s="208"/>
      <c r="AJ27" s="204"/>
      <c r="AK27" s="208"/>
      <c r="AL27" s="204"/>
      <c r="AM27" s="208"/>
    </row>
    <row r="28" spans="1:39" ht="16" x14ac:dyDescent="0.2">
      <c r="A28" s="269" t="s">
        <v>30</v>
      </c>
      <c r="B28" s="19">
        <v>-2.6132170000000001</v>
      </c>
      <c r="C28" s="48"/>
      <c r="D28" s="19">
        <v>-3.1883560000000002</v>
      </c>
      <c r="E28" s="48"/>
      <c r="F28" s="19">
        <v>-2.0642170000000002</v>
      </c>
      <c r="G28" s="48"/>
      <c r="H28" s="19"/>
      <c r="I28" s="19">
        <v>-2.737873</v>
      </c>
      <c r="J28" s="48"/>
      <c r="K28" s="19">
        <v>3.1993300000000002E-2</v>
      </c>
      <c r="L28" s="48"/>
      <c r="M28" s="19">
        <v>2.7058789999999999</v>
      </c>
      <c r="N28" s="48"/>
      <c r="R28" s="163"/>
      <c r="S28" s="221"/>
      <c r="T28" s="163"/>
      <c r="U28" s="221"/>
      <c r="V28" s="163"/>
      <c r="W28" s="221"/>
      <c r="X28" s="163"/>
      <c r="Y28" s="94"/>
      <c r="Z28" s="108"/>
      <c r="AA28" s="94"/>
      <c r="AB28" s="108"/>
      <c r="AC28" s="94"/>
      <c r="AD28" s="108"/>
      <c r="AE28" s="94"/>
      <c r="AF28" s="108"/>
      <c r="AH28" s="94"/>
      <c r="AI28" s="108"/>
      <c r="AJ28" s="94"/>
      <c r="AK28" s="108"/>
      <c r="AL28" s="94"/>
      <c r="AM28" s="108"/>
    </row>
    <row r="29" spans="1:39" ht="16" x14ac:dyDescent="0.2">
      <c r="A29" s="269" t="s">
        <v>33</v>
      </c>
      <c r="B29" s="19">
        <v>12.981859999999999</v>
      </c>
      <c r="C29" s="48"/>
      <c r="D29" s="19">
        <v>17.36675</v>
      </c>
      <c r="E29" s="48"/>
      <c r="F29" s="19">
        <v>8.6789729999999992</v>
      </c>
      <c r="G29" s="48"/>
      <c r="H29" s="19"/>
      <c r="I29" s="19">
        <v>14.644170000000001</v>
      </c>
      <c r="J29" s="48"/>
      <c r="K29" s="19">
        <f>100*0.0122087</f>
        <v>1.2208699999999999</v>
      </c>
      <c r="L29" s="48"/>
      <c r="M29" s="19">
        <v>-15.86504</v>
      </c>
      <c r="N29" s="48"/>
      <c r="R29" s="163"/>
      <c r="S29" s="221"/>
      <c r="T29" s="163"/>
      <c r="U29" s="221"/>
      <c r="V29" s="163"/>
      <c r="W29" s="221"/>
      <c r="X29" s="163"/>
      <c r="AA29" s="94"/>
      <c r="AB29" s="108"/>
      <c r="AC29" s="94"/>
      <c r="AD29" s="108"/>
      <c r="AE29" s="94"/>
      <c r="AF29" s="108"/>
      <c r="AH29" s="94"/>
      <c r="AI29" s="108"/>
      <c r="AJ29" s="94"/>
      <c r="AK29" s="108"/>
      <c r="AL29" s="94"/>
      <c r="AM29" s="108"/>
    </row>
    <row r="30" spans="1:39" ht="5" customHeight="1" x14ac:dyDescent="0.2">
      <c r="A30" s="269"/>
      <c r="B30" s="19"/>
      <c r="C30" s="48"/>
      <c r="D30" s="19"/>
      <c r="E30" s="48"/>
      <c r="F30" s="19"/>
      <c r="G30" s="48"/>
      <c r="H30" s="19"/>
      <c r="I30" s="19"/>
      <c r="J30" s="48"/>
      <c r="K30" s="19"/>
      <c r="L30" s="48"/>
      <c r="M30" s="19"/>
      <c r="N30" s="48"/>
      <c r="R30" s="163"/>
      <c r="S30" s="221"/>
      <c r="T30" s="163"/>
      <c r="U30" s="221"/>
      <c r="V30" s="163"/>
      <c r="W30" s="221"/>
      <c r="X30" s="163"/>
      <c r="AA30" s="94"/>
      <c r="AB30" s="108"/>
      <c r="AC30" s="94"/>
      <c r="AD30" s="108"/>
      <c r="AE30" s="94"/>
      <c r="AF30" s="108"/>
      <c r="AH30" s="94"/>
      <c r="AI30" s="108"/>
      <c r="AJ30" s="94"/>
      <c r="AK30" s="108"/>
      <c r="AL30" s="94"/>
      <c r="AM30" s="108"/>
    </row>
    <row r="31" spans="1:39" ht="16" x14ac:dyDescent="0.2">
      <c r="A31" s="271"/>
      <c r="B31" s="339" t="s">
        <v>119</v>
      </c>
      <c r="C31" s="339"/>
      <c r="D31" s="339"/>
      <c r="E31" s="339"/>
      <c r="F31" s="339"/>
      <c r="G31" s="339"/>
      <c r="H31" s="137"/>
      <c r="I31" s="341" t="s">
        <v>85</v>
      </c>
      <c r="J31" s="341"/>
      <c r="K31" s="341"/>
      <c r="L31" s="341"/>
      <c r="M31" s="341"/>
      <c r="N31" s="341"/>
      <c r="R31" s="271" t="s">
        <v>116</v>
      </c>
      <c r="S31" s="136"/>
      <c r="T31" s="163"/>
      <c r="U31" s="221"/>
      <c r="V31" s="163"/>
      <c r="W31" s="221"/>
      <c r="X31" s="163"/>
      <c r="AA31" s="94"/>
      <c r="AB31" s="108"/>
      <c r="AC31" s="94"/>
      <c r="AD31" s="108"/>
      <c r="AE31" s="94"/>
      <c r="AF31" s="108"/>
      <c r="AH31" s="94"/>
      <c r="AI31" s="108"/>
      <c r="AJ31" s="94"/>
      <c r="AK31" s="108"/>
      <c r="AL31" s="94"/>
      <c r="AM31" s="108"/>
    </row>
    <row r="32" spans="1:39" ht="16" x14ac:dyDescent="0.2">
      <c r="A32" s="271"/>
      <c r="B32" s="340"/>
      <c r="C32" s="340"/>
      <c r="D32" s="340"/>
      <c r="E32" s="340"/>
      <c r="F32" s="340"/>
      <c r="G32" s="340"/>
      <c r="H32" s="137"/>
      <c r="I32" s="270"/>
      <c r="J32" s="270"/>
      <c r="K32" s="271" t="s">
        <v>86</v>
      </c>
      <c r="L32" s="271"/>
      <c r="M32" s="271" t="s">
        <v>86</v>
      </c>
      <c r="N32" s="270"/>
      <c r="R32" s="271" t="s">
        <v>117</v>
      </c>
      <c r="S32" s="198"/>
      <c r="T32" s="163"/>
      <c r="U32" s="221"/>
      <c r="V32" s="163"/>
      <c r="W32" s="221"/>
      <c r="X32" s="163"/>
      <c r="AA32" s="94"/>
      <c r="AB32" s="108"/>
      <c r="AC32" s="94"/>
      <c r="AD32" s="108"/>
      <c r="AE32" s="94"/>
      <c r="AF32" s="108"/>
      <c r="AH32" s="94"/>
      <c r="AI32" s="108"/>
      <c r="AJ32" s="94"/>
      <c r="AK32" s="108"/>
      <c r="AL32" s="94"/>
      <c r="AM32" s="108"/>
    </row>
    <row r="33" spans="1:39" ht="16" x14ac:dyDescent="0.2">
      <c r="A33" s="271"/>
      <c r="B33" s="271" t="s">
        <v>21</v>
      </c>
      <c r="C33" s="102"/>
      <c r="D33" s="271" t="s">
        <v>22</v>
      </c>
      <c r="E33" s="102"/>
      <c r="F33" s="271" t="s">
        <v>23</v>
      </c>
      <c r="G33" s="102"/>
      <c r="H33" s="271"/>
      <c r="I33" s="271" t="s">
        <v>73</v>
      </c>
      <c r="J33" s="102"/>
      <c r="K33" s="271" t="s">
        <v>76</v>
      </c>
      <c r="L33" s="102"/>
      <c r="M33" s="271" t="s">
        <v>79</v>
      </c>
      <c r="N33" s="102"/>
      <c r="R33" s="271" t="s">
        <v>115</v>
      </c>
      <c r="S33" s="198"/>
      <c r="T33" s="163"/>
      <c r="U33" s="221"/>
      <c r="V33" s="163"/>
      <c r="W33" s="221"/>
      <c r="X33" s="163"/>
      <c r="AA33" s="94"/>
      <c r="AB33" s="108"/>
      <c r="AC33" s="94"/>
      <c r="AD33" s="108"/>
      <c r="AE33" s="94"/>
      <c r="AF33" s="108"/>
      <c r="AH33" s="94"/>
      <c r="AI33" s="108"/>
      <c r="AJ33" s="94"/>
      <c r="AK33" s="108"/>
      <c r="AL33" s="94"/>
      <c r="AM33" s="108"/>
    </row>
    <row r="34" spans="1:39" ht="16" x14ac:dyDescent="0.2">
      <c r="A34" s="271"/>
      <c r="B34" s="124" t="s">
        <v>0</v>
      </c>
      <c r="C34" s="125"/>
      <c r="D34" s="124" t="s">
        <v>1</v>
      </c>
      <c r="E34" s="125"/>
      <c r="F34" s="124" t="s">
        <v>2</v>
      </c>
      <c r="G34" s="125"/>
      <c r="H34" s="138"/>
      <c r="I34" s="124" t="s">
        <v>0</v>
      </c>
      <c r="J34" s="125"/>
      <c r="K34" s="124" t="s">
        <v>1</v>
      </c>
      <c r="L34" s="125"/>
      <c r="M34" s="124" t="s">
        <v>2</v>
      </c>
      <c r="N34" s="125"/>
      <c r="R34" s="333"/>
      <c r="S34" s="198"/>
      <c r="T34" s="163"/>
      <c r="U34" s="221"/>
      <c r="V34" s="163"/>
      <c r="W34" s="221"/>
      <c r="X34" s="163"/>
      <c r="AA34" s="94"/>
      <c r="AB34" s="108"/>
      <c r="AC34" s="94"/>
      <c r="AD34" s="108"/>
      <c r="AE34" s="94"/>
      <c r="AF34" s="108"/>
      <c r="AH34" s="94"/>
      <c r="AI34" s="108"/>
      <c r="AJ34" s="94"/>
      <c r="AK34" s="108"/>
      <c r="AL34" s="94"/>
      <c r="AM34" s="108"/>
    </row>
    <row r="35" spans="1:39" ht="5" customHeight="1" x14ac:dyDescent="0.2">
      <c r="A35" s="271"/>
      <c r="B35" s="138"/>
      <c r="C35" s="139"/>
      <c r="D35" s="138"/>
      <c r="E35" s="139"/>
      <c r="F35" s="138"/>
      <c r="G35" s="139"/>
      <c r="H35" s="138"/>
      <c r="I35" s="138"/>
      <c r="J35" s="139"/>
      <c r="K35" s="138"/>
      <c r="L35" s="139"/>
      <c r="M35" s="138"/>
      <c r="N35" s="139"/>
      <c r="R35" s="333"/>
      <c r="S35" s="198"/>
      <c r="T35" s="163"/>
      <c r="U35" s="221"/>
      <c r="V35" s="163"/>
      <c r="W35" s="221"/>
      <c r="X35" s="163"/>
      <c r="AA35" s="94"/>
      <c r="AB35" s="108"/>
      <c r="AC35" s="94"/>
      <c r="AD35" s="108"/>
      <c r="AE35" s="94"/>
      <c r="AF35" s="108"/>
      <c r="AH35" s="94"/>
      <c r="AI35" s="108"/>
      <c r="AJ35" s="94"/>
      <c r="AK35" s="108"/>
      <c r="AL35" s="94"/>
      <c r="AM35" s="108"/>
    </row>
    <row r="36" spans="1:39" ht="16" x14ac:dyDescent="0.2">
      <c r="A36" s="271"/>
      <c r="B36" s="337" t="s">
        <v>18</v>
      </c>
      <c r="C36" s="338"/>
      <c r="D36" s="338"/>
      <c r="E36" s="338"/>
      <c r="F36" s="338"/>
      <c r="G36" s="338"/>
      <c r="H36" s="338"/>
      <c r="I36" s="338"/>
      <c r="J36" s="338"/>
      <c r="K36" s="338"/>
      <c r="L36" s="338"/>
      <c r="M36" s="338"/>
      <c r="N36" s="338"/>
      <c r="R36" s="333"/>
      <c r="S36" s="198"/>
      <c r="T36" s="163"/>
      <c r="U36" s="221"/>
      <c r="V36" s="163"/>
      <c r="W36" s="221"/>
      <c r="X36" s="163"/>
      <c r="AA36" s="94"/>
      <c r="AB36" s="108"/>
      <c r="AC36" s="94"/>
      <c r="AD36" s="108"/>
      <c r="AE36" s="94"/>
      <c r="AF36" s="108"/>
      <c r="AH36" s="94"/>
      <c r="AI36" s="108"/>
      <c r="AJ36" s="94"/>
      <c r="AK36" s="108"/>
      <c r="AL36" s="94"/>
      <c r="AM36" s="108"/>
    </row>
    <row r="37" spans="1:39" ht="16" x14ac:dyDescent="0.2">
      <c r="A37" s="336" t="s">
        <v>166</v>
      </c>
      <c r="B37" s="140">
        <v>-671.81410000000005</v>
      </c>
      <c r="C37" s="141" t="str">
        <f>IF(ABS(B37/B38)&gt;=2.56,"**",IF(ABS(B37/B38)&gt;1.96,"*",IF(ABS(B37/B38)&gt;1.64,"~","")))</f>
        <v>**</v>
      </c>
      <c r="D37" s="140">
        <v>-445.06560000000002</v>
      </c>
      <c r="E37" s="103" t="str">
        <f>IF(ABS(D37/D38)&gt;=2.56,"**",IF(ABS(D37/D38)&gt;1.96,"*",IF(ABS(D37/D38)&gt;1.64,"~","")))</f>
        <v>*</v>
      </c>
      <c r="F37" s="140">
        <v>-846.63289999999995</v>
      </c>
      <c r="G37" s="103" t="str">
        <f>IF(ABS(F37/F38)&gt;=2.56,"**",IF(ABS(F37/F38)&gt;1.96,"*",IF(ABS(F37/F38)&gt;1.64,"~","")))</f>
        <v>*</v>
      </c>
      <c r="H37" s="142"/>
      <c r="I37" s="76">
        <v>-0.63600719999999999</v>
      </c>
      <c r="J37" s="55" t="str">
        <f>IF(ABS(I37/I38)&gt;=2.56,"**",IF(ABS(I37/I38)&gt;1.96,"*",IF(ABS(I37/I38)&gt;1.64,"~","")))</f>
        <v>~</v>
      </c>
      <c r="K37" s="76">
        <v>-1.9401499999999999E-2</v>
      </c>
      <c r="L37" s="55" t="str">
        <f>IF(ABS(K37/K38)&gt;=2.56,"**",IF(ABS(K37/K38)&gt;1.96,"*",IF(ABS(K37/K38)&gt;1.64,"~","")))</f>
        <v/>
      </c>
      <c r="M37" s="76">
        <v>0.65540799999999999</v>
      </c>
      <c r="N37" s="57" t="str">
        <f>IF(ABS(M37/M38)&gt;=2.56,"**",IF(ABS(M37/M38)&gt;1.96,"*",IF(ABS(M37/M38)&gt;1.64,"~","")))</f>
        <v>**</v>
      </c>
      <c r="R37" s="212">
        <v>0.3446979</v>
      </c>
      <c r="S37" s="57" t="str">
        <f>IF(ABS(R37/R38)&gt;=2.56,"**",IF(ABS(R37/R38)&gt;1.96,"*",IF(ABS(R37/R38)&gt;1.64,"~","")))</f>
        <v>*</v>
      </c>
      <c r="T37" s="163"/>
      <c r="U37" s="221"/>
      <c r="V37" s="163"/>
      <c r="W37" s="221"/>
      <c r="X37" s="163"/>
      <c r="AA37" s="94"/>
      <c r="AB37" s="108"/>
      <c r="AC37" s="94"/>
      <c r="AD37" s="108"/>
      <c r="AE37" s="94"/>
      <c r="AF37" s="108"/>
      <c r="AH37" s="94"/>
      <c r="AI37" s="108"/>
      <c r="AJ37" s="94"/>
      <c r="AK37" s="108"/>
      <c r="AL37" s="94"/>
      <c r="AM37" s="108"/>
    </row>
    <row r="38" spans="1:39" ht="16" x14ac:dyDescent="0.2">
      <c r="A38" s="336"/>
      <c r="B38" s="80">
        <v>193.24350000000001</v>
      </c>
      <c r="C38" s="143"/>
      <c r="D38" s="80">
        <v>190.93770000000001</v>
      </c>
      <c r="E38" s="143"/>
      <c r="F38" s="80">
        <v>333.7842</v>
      </c>
      <c r="G38" s="144"/>
      <c r="H38" s="145"/>
      <c r="I38" s="117">
        <v>0.34483200000000003</v>
      </c>
      <c r="J38" s="146"/>
      <c r="K38" s="117">
        <v>0.25796530000000001</v>
      </c>
      <c r="L38" s="146"/>
      <c r="M38" s="117">
        <v>0.20264399999999999</v>
      </c>
      <c r="N38" s="146"/>
      <c r="R38" s="215">
        <v>0.14921419999999999</v>
      </c>
      <c r="S38" s="52"/>
      <c r="T38" s="163"/>
      <c r="U38" s="221"/>
      <c r="V38" s="163"/>
      <c r="W38" s="221"/>
      <c r="X38" s="163"/>
      <c r="AA38" s="94"/>
      <c r="AB38" s="108"/>
      <c r="AC38" s="94"/>
      <c r="AD38" s="108"/>
      <c r="AE38" s="94"/>
      <c r="AF38" s="108"/>
      <c r="AH38" s="94"/>
      <c r="AI38" s="108"/>
      <c r="AJ38" s="94"/>
      <c r="AK38" s="108"/>
      <c r="AL38" s="94"/>
      <c r="AM38" s="108"/>
    </row>
    <row r="39" spans="1:39" ht="5" customHeight="1" x14ac:dyDescent="0.2">
      <c r="A39" s="269"/>
      <c r="B39" s="81"/>
      <c r="C39" s="147"/>
      <c r="D39" s="81"/>
      <c r="E39" s="147"/>
      <c r="F39" s="81"/>
      <c r="G39" s="147"/>
      <c r="H39" s="81"/>
      <c r="I39" s="81"/>
      <c r="J39" s="147"/>
      <c r="K39" s="81"/>
      <c r="L39" s="147"/>
      <c r="M39" s="81"/>
      <c r="N39" s="147"/>
      <c r="R39" s="24"/>
      <c r="S39" s="198"/>
      <c r="T39" s="163"/>
      <c r="U39" s="221"/>
      <c r="V39" s="163"/>
      <c r="W39" s="221"/>
      <c r="X39" s="163"/>
      <c r="AA39" s="94"/>
      <c r="AB39" s="108"/>
      <c r="AC39" s="94"/>
      <c r="AD39" s="108"/>
      <c r="AE39" s="94"/>
      <c r="AF39" s="108"/>
      <c r="AH39" s="94"/>
      <c r="AI39" s="108"/>
      <c r="AJ39" s="94"/>
      <c r="AK39" s="108"/>
      <c r="AL39" s="94"/>
      <c r="AM39" s="108"/>
    </row>
    <row r="40" spans="1:39" ht="16" x14ac:dyDescent="0.2">
      <c r="A40" s="271"/>
      <c r="B40" s="337" t="s">
        <v>19</v>
      </c>
      <c r="C40" s="338"/>
      <c r="D40" s="338"/>
      <c r="E40" s="338"/>
      <c r="F40" s="338"/>
      <c r="G40" s="338"/>
      <c r="H40" s="338"/>
      <c r="I40" s="338"/>
      <c r="J40" s="338"/>
      <c r="K40" s="338"/>
      <c r="L40" s="338"/>
      <c r="M40" s="338"/>
      <c r="N40" s="338"/>
      <c r="R40" s="24"/>
      <c r="S40" s="198"/>
      <c r="T40" s="163"/>
      <c r="U40" s="221"/>
      <c r="V40" s="163"/>
      <c r="W40" s="221"/>
      <c r="X40" s="163"/>
      <c r="AA40" s="94"/>
      <c r="AB40" s="108"/>
      <c r="AC40" s="94"/>
      <c r="AD40" s="108"/>
      <c r="AE40" s="94"/>
      <c r="AF40" s="108"/>
      <c r="AH40" s="94"/>
      <c r="AI40" s="108"/>
      <c r="AJ40" s="94"/>
      <c r="AK40" s="108"/>
      <c r="AL40" s="94"/>
      <c r="AM40" s="108"/>
    </row>
    <row r="41" spans="1:39" ht="16" x14ac:dyDescent="0.2">
      <c r="A41" s="336" t="s">
        <v>167</v>
      </c>
      <c r="B41" s="140">
        <v>-2216.3919999999998</v>
      </c>
      <c r="C41" s="141" t="str">
        <f>IF(ABS(B41/B42)&gt;=2.56,"**",IF(ABS(B41/B42)&gt;1.96,"*",IF(ABS(B41/B42)&gt;1.64,"~","")))</f>
        <v>**</v>
      </c>
      <c r="D41" s="140">
        <v>-2944.998</v>
      </c>
      <c r="E41" s="141" t="str">
        <f>IF(ABS(D41/D42)&gt;=2.56,"**",IF(ABS(D41/D42)&gt;1.96,"*",IF(ABS(D41/D42)&gt;1.64,"~","")))</f>
        <v>**</v>
      </c>
      <c r="F41" s="140">
        <v>-3685.4369999999999</v>
      </c>
      <c r="G41" s="141" t="str">
        <f>IF(ABS(F41/F42)&gt;=2.56,"**",IF(ABS(F41/F42)&gt;1.96,"*",IF(ABS(F41/F42)&gt;1.64,"~","")))</f>
        <v>**</v>
      </c>
      <c r="H41" s="142"/>
      <c r="I41" s="76">
        <v>-3.1598860000000002</v>
      </c>
      <c r="J41" s="57" t="str">
        <f>IF(ABS(I41/I42)&gt;=2.56,"**",IF(ABS(I41/I42)&gt;1.96,"*",IF(ABS(I41/I42)&gt;1.64,"~","")))</f>
        <v>**</v>
      </c>
      <c r="K41" s="76">
        <v>0.56301789999999996</v>
      </c>
      <c r="L41" s="148" t="str">
        <f>IF(ABS(K41/K42)&gt;=2.56,"**",IF(ABS(K41/K42)&gt;1.96,"*",IF(ABS(K41/K42)&gt;1.64,"~","")))</f>
        <v/>
      </c>
      <c r="M41" s="76">
        <v>2.596867</v>
      </c>
      <c r="N41" s="148" t="str">
        <f>IF(ABS(M41/M42)&gt;=2.56,"**",IF(ABS(M41/M42)&gt;1.96,"*",IF(ABS(M41/M42)&gt;1.64,"~","")))</f>
        <v>**</v>
      </c>
      <c r="R41" s="212">
        <v>2.1285590000000001</v>
      </c>
      <c r="S41" s="51" t="str">
        <f>IF(ABS(R41/R42)&gt;=2.56,"**",IF(ABS(R41/R42)&gt;1.96,"*",IF(ABS(R41/R42)&gt;1.64,"~","")))</f>
        <v>**</v>
      </c>
      <c r="T41" s="163"/>
      <c r="U41" s="221"/>
      <c r="V41" s="163"/>
      <c r="W41" s="221"/>
      <c r="X41" s="163"/>
      <c r="AA41" s="163"/>
      <c r="AB41" s="221"/>
      <c r="AC41" s="163"/>
      <c r="AD41" s="221"/>
      <c r="AE41" s="163"/>
      <c r="AF41" s="108"/>
      <c r="AH41" s="94"/>
      <c r="AI41" s="108"/>
      <c r="AJ41" s="94"/>
      <c r="AK41" s="108"/>
      <c r="AL41" s="94"/>
      <c r="AM41" s="108"/>
    </row>
    <row r="42" spans="1:39" ht="16" x14ac:dyDescent="0.2">
      <c r="A42" s="336"/>
      <c r="B42" s="80">
        <v>515.66759999999999</v>
      </c>
      <c r="C42" s="143"/>
      <c r="D42" s="80">
        <v>592.6277</v>
      </c>
      <c r="E42" s="143"/>
      <c r="F42" s="80">
        <v>1080.673</v>
      </c>
      <c r="G42" s="144"/>
      <c r="H42" s="145"/>
      <c r="I42" s="117">
        <v>1.026532</v>
      </c>
      <c r="J42" s="146"/>
      <c r="K42" s="117">
        <v>0.72582150000000001</v>
      </c>
      <c r="L42" s="146"/>
      <c r="M42" s="117">
        <v>0.59721519999999995</v>
      </c>
      <c r="N42" s="146"/>
      <c r="R42" s="215">
        <v>0.41355809999999998</v>
      </c>
      <c r="S42" s="52"/>
      <c r="T42" s="163"/>
      <c r="U42" s="221"/>
      <c r="V42" s="163"/>
      <c r="W42" s="221"/>
      <c r="X42" s="163"/>
      <c r="AA42" s="163"/>
      <c r="AB42" s="221"/>
      <c r="AC42" s="163"/>
      <c r="AD42" s="221"/>
      <c r="AE42" s="163"/>
      <c r="AF42" s="108"/>
      <c r="AH42" s="94"/>
      <c r="AI42" s="108"/>
      <c r="AJ42" s="94"/>
      <c r="AK42" s="108"/>
      <c r="AL42" s="94"/>
      <c r="AM42" s="108"/>
    </row>
    <row r="43" spans="1:39" ht="5" customHeight="1" x14ac:dyDescent="0.2">
      <c r="A43" s="269"/>
      <c r="B43" s="81"/>
      <c r="C43" s="147"/>
      <c r="D43" s="81"/>
      <c r="E43" s="147"/>
      <c r="F43" s="81"/>
      <c r="G43" s="147"/>
      <c r="H43" s="81"/>
      <c r="I43" s="81"/>
      <c r="J43" s="78"/>
      <c r="K43" s="81"/>
      <c r="L43" s="78"/>
      <c r="M43" s="81"/>
      <c r="N43" s="78"/>
      <c r="R43" s="34"/>
      <c r="S43" s="45"/>
      <c r="T43" s="163"/>
      <c r="U43" s="221"/>
      <c r="V43" s="163"/>
      <c r="W43" s="221"/>
      <c r="X43" s="163"/>
      <c r="AA43" s="163"/>
      <c r="AB43" s="221"/>
      <c r="AC43" s="163"/>
      <c r="AD43" s="221"/>
      <c r="AE43" s="163"/>
      <c r="AF43" s="108"/>
      <c r="AH43" s="94"/>
      <c r="AI43" s="108"/>
      <c r="AJ43" s="94"/>
      <c r="AK43" s="108"/>
      <c r="AL43" s="94"/>
      <c r="AM43" s="108"/>
    </row>
    <row r="44" spans="1:39" ht="16" x14ac:dyDescent="0.2">
      <c r="A44" s="336" t="s">
        <v>168</v>
      </c>
      <c r="B44" s="140">
        <v>1085.7159999999999</v>
      </c>
      <c r="C44" s="141" t="str">
        <f>IF(ABS(B44/B45)&gt;=2.56,"**",IF(ABS(B44/B45)&gt;1.96,"*",IF(ABS(B44/B45)&gt;1.64,"~","")))</f>
        <v>*</v>
      </c>
      <c r="D44" s="140">
        <v>2399.5340000000001</v>
      </c>
      <c r="E44" s="104" t="str">
        <f>IF(ABS(D44/D45)&gt;=2.56,"**",IF(ABS(D44/D45)&gt;1.96,"*",IF(ABS(D44/D45)&gt;1.64,"~","")))</f>
        <v>**</v>
      </c>
      <c r="F44" s="140">
        <v>2383.56</v>
      </c>
      <c r="G44" s="104" t="str">
        <f>IF(ABS(F44/F45)&gt;=2.56,"**",IF(ABS(F44/F45)&gt;1.96,"*",IF(ABS(F44/F45)&gt;1.64,"~","")))</f>
        <v>**</v>
      </c>
      <c r="H44" s="142"/>
      <c r="I44" s="76">
        <v>2.23584</v>
      </c>
      <c r="J44" s="57" t="str">
        <f>IF(ABS(I44/I45)&gt;=2.56,"**",IF(ABS(I44/I45)&gt;1.96,"*",IF(ABS(I44/I45)&gt;1.64,"~","")))</f>
        <v>*</v>
      </c>
      <c r="K44" s="76">
        <v>-0.68211949999999999</v>
      </c>
      <c r="L44" s="148" t="str">
        <f>IF(ABS(K44/K45)&gt;=2.56,"**",IF(ABS(K44/K45)&gt;1.96,"*",IF(ABS(K44/K45)&gt;1.64,"~","")))</f>
        <v/>
      </c>
      <c r="M44" s="76">
        <v>-1.5537209999999999</v>
      </c>
      <c r="N44" s="148" t="str">
        <f>IF(ABS(M44/M45)&gt;=2.56,"**",IF(ABS(M44/M45)&gt;1.96,"*",IF(ABS(M44/M45)&gt;1.64,"~","")))</f>
        <v>**</v>
      </c>
      <c r="R44" s="212">
        <v>-1.685106</v>
      </c>
      <c r="S44" s="51" t="str">
        <f>IF(ABS(R44/R45)&gt;=2.56,"**",IF(ABS(R44/R45)&gt;1.96,"*",IF(ABS(R44/R45)&gt;1.64,"~","")))</f>
        <v>**</v>
      </c>
      <c r="T44" s="163"/>
      <c r="U44" s="221"/>
      <c r="V44" s="163"/>
      <c r="W44" s="221"/>
      <c r="X44" s="163"/>
      <c r="AA44" s="163"/>
      <c r="AB44" s="221"/>
      <c r="AC44" s="163"/>
      <c r="AD44" s="221"/>
      <c r="AE44" s="163"/>
      <c r="AF44" s="108"/>
      <c r="AH44" s="94"/>
      <c r="AI44" s="108"/>
      <c r="AJ44" s="94"/>
      <c r="AK44" s="108"/>
      <c r="AL44" s="94"/>
      <c r="AM44" s="108"/>
    </row>
    <row r="45" spans="1:39" ht="16" x14ac:dyDescent="0.2">
      <c r="A45" s="336"/>
      <c r="B45" s="80">
        <v>528.96709999999996</v>
      </c>
      <c r="C45" s="143"/>
      <c r="D45" s="80">
        <v>630.03819999999996</v>
      </c>
      <c r="E45" s="143"/>
      <c r="F45" s="80">
        <v>814.15340000000003</v>
      </c>
      <c r="G45" s="144"/>
      <c r="H45" s="145"/>
      <c r="I45" s="117">
        <v>0.91959740000000001</v>
      </c>
      <c r="J45" s="146"/>
      <c r="K45" s="117">
        <v>0.73645550000000004</v>
      </c>
      <c r="L45" s="146"/>
      <c r="M45" s="117">
        <v>0.56421759999999999</v>
      </c>
      <c r="N45" s="146"/>
      <c r="R45" s="215">
        <v>0.42676429999999999</v>
      </c>
      <c r="S45" s="52"/>
      <c r="T45" s="163"/>
      <c r="U45" s="221"/>
      <c r="V45" s="163"/>
      <c r="W45" s="221"/>
      <c r="X45" s="163"/>
      <c r="AA45" s="94"/>
      <c r="AB45" s="108"/>
      <c r="AC45" s="94"/>
      <c r="AD45" s="108"/>
      <c r="AE45" s="94"/>
      <c r="AF45" s="108"/>
      <c r="AH45" s="94"/>
      <c r="AI45" s="108"/>
      <c r="AJ45" s="94"/>
      <c r="AK45" s="108"/>
      <c r="AL45" s="94"/>
      <c r="AM45" s="108"/>
    </row>
    <row r="46" spans="1:39" ht="5" customHeight="1" x14ac:dyDescent="0.2">
      <c r="A46" s="269"/>
      <c r="B46" s="145"/>
      <c r="C46" s="144"/>
      <c r="D46" s="145"/>
      <c r="E46" s="144"/>
      <c r="F46" s="145"/>
      <c r="G46" s="144"/>
      <c r="H46" s="145"/>
      <c r="I46" s="145"/>
      <c r="J46" s="146"/>
      <c r="K46" s="145"/>
      <c r="L46" s="146"/>
      <c r="M46" s="145"/>
      <c r="N46" s="146"/>
      <c r="R46" s="36"/>
      <c r="S46" s="52"/>
      <c r="T46" s="163"/>
      <c r="U46" s="221"/>
      <c r="V46" s="163"/>
      <c r="W46" s="221"/>
      <c r="X46" s="163"/>
      <c r="AA46" s="94"/>
      <c r="AB46" s="108"/>
      <c r="AC46" s="94"/>
      <c r="AD46" s="108"/>
      <c r="AE46" s="94"/>
      <c r="AF46" s="108"/>
      <c r="AH46" s="94"/>
      <c r="AI46" s="108"/>
      <c r="AJ46" s="94"/>
      <c r="AK46" s="108"/>
      <c r="AL46" s="94"/>
      <c r="AM46" s="108"/>
    </row>
    <row r="47" spans="1:39" ht="16" x14ac:dyDescent="0.2">
      <c r="A47" s="269" t="s">
        <v>30</v>
      </c>
      <c r="B47" s="49">
        <v>-1893.8610000000001</v>
      </c>
      <c r="C47" s="105"/>
      <c r="D47" s="49">
        <v>-2125.915</v>
      </c>
      <c r="E47" s="105"/>
      <c r="F47" s="49">
        <v>-2490.6019999999999</v>
      </c>
      <c r="G47" s="106"/>
      <c r="H47" s="30"/>
      <c r="I47" s="19">
        <v>-2.8322639999999999</v>
      </c>
      <c r="J47" s="56"/>
      <c r="K47" s="19">
        <v>-0.2494391</v>
      </c>
      <c r="L47" s="56"/>
      <c r="M47" s="19">
        <v>3.0817030000000001</v>
      </c>
      <c r="N47" s="58"/>
      <c r="R47" s="19">
        <v>2.9317899999999999</v>
      </c>
      <c r="S47" s="58"/>
      <c r="T47" s="163"/>
      <c r="U47" s="221"/>
      <c r="V47" s="163"/>
      <c r="W47" s="221"/>
      <c r="X47" s="163"/>
      <c r="AA47" s="94"/>
      <c r="AB47" s="108"/>
      <c r="AC47" s="94"/>
      <c r="AD47" s="108"/>
      <c r="AE47" s="94"/>
      <c r="AF47" s="108"/>
      <c r="AH47" s="94"/>
      <c r="AI47" s="108"/>
      <c r="AJ47" s="94"/>
      <c r="AK47" s="108"/>
      <c r="AL47" s="94"/>
      <c r="AM47" s="108"/>
    </row>
    <row r="48" spans="1:39" ht="16" x14ac:dyDescent="0.2">
      <c r="A48" s="273" t="s">
        <v>33</v>
      </c>
      <c r="B48" s="266">
        <v>6925.7169999999996</v>
      </c>
      <c r="C48" s="267"/>
      <c r="D48" s="266">
        <v>13375.94</v>
      </c>
      <c r="E48" s="267"/>
      <c r="F48" s="266">
        <v>17489.16</v>
      </c>
      <c r="G48" s="149"/>
      <c r="H48" s="150"/>
      <c r="I48" s="61">
        <v>7.6986410000000003</v>
      </c>
      <c r="J48" s="151"/>
      <c r="K48" s="61">
        <f>100*0.0086562</f>
        <v>0.86561999999999995</v>
      </c>
      <c r="L48" s="151"/>
      <c r="M48" s="61">
        <f>100*-0.0856426</f>
        <v>-8.5642599999999991</v>
      </c>
      <c r="N48" s="152"/>
      <c r="O48" s="88"/>
      <c r="R48" s="19">
        <f>100*-0.1007841</f>
        <v>-10.07841</v>
      </c>
      <c r="S48" s="58"/>
      <c r="T48" s="163"/>
      <c r="U48" s="221"/>
      <c r="V48" s="163"/>
      <c r="W48" s="221"/>
      <c r="X48" s="163"/>
      <c r="AA48" s="94"/>
      <c r="AB48" s="108"/>
      <c r="AC48" s="94"/>
      <c r="AD48" s="108"/>
      <c r="AE48" s="94"/>
      <c r="AF48" s="108"/>
      <c r="AH48" s="94"/>
      <c r="AI48" s="108"/>
      <c r="AJ48" s="94"/>
      <c r="AK48" s="108"/>
      <c r="AL48" s="94"/>
      <c r="AM48" s="108"/>
    </row>
    <row r="49" spans="1:24" x14ac:dyDescent="0.15">
      <c r="A49" s="335" t="s">
        <v>132</v>
      </c>
      <c r="B49" s="336"/>
      <c r="C49" s="336"/>
      <c r="D49" s="336"/>
      <c r="E49" s="336"/>
      <c r="F49" s="336"/>
      <c r="G49" s="336"/>
      <c r="H49" s="336"/>
      <c r="I49" s="336"/>
      <c r="J49" s="336"/>
      <c r="K49" s="336"/>
      <c r="L49" s="336"/>
      <c r="M49" s="336"/>
      <c r="N49" s="336"/>
    </row>
    <row r="50" spans="1:24" x14ac:dyDescent="0.15">
      <c r="A50" s="335"/>
      <c r="B50" s="336"/>
      <c r="C50" s="336"/>
      <c r="D50" s="336"/>
      <c r="E50" s="336"/>
      <c r="F50" s="336"/>
      <c r="G50" s="336"/>
      <c r="H50" s="336"/>
      <c r="I50" s="336"/>
      <c r="J50" s="336"/>
      <c r="K50" s="336"/>
      <c r="L50" s="336"/>
      <c r="M50" s="336"/>
      <c r="N50" s="336"/>
      <c r="V50" s="216"/>
    </row>
    <row r="51" spans="1:24" x14ac:dyDescent="0.15">
      <c r="A51" s="335"/>
      <c r="B51" s="336"/>
      <c r="C51" s="336"/>
      <c r="D51" s="336"/>
      <c r="E51" s="336"/>
      <c r="F51" s="336"/>
      <c r="G51" s="336"/>
      <c r="H51" s="336"/>
      <c r="I51" s="336"/>
      <c r="J51" s="336"/>
      <c r="K51" s="336"/>
      <c r="L51" s="336"/>
      <c r="M51" s="336"/>
      <c r="N51" s="336"/>
      <c r="V51" s="216"/>
    </row>
    <row r="52" spans="1:24" x14ac:dyDescent="0.15">
      <c r="A52" s="335"/>
      <c r="B52" s="336"/>
      <c r="C52" s="336"/>
      <c r="D52" s="336"/>
      <c r="E52" s="336"/>
      <c r="F52" s="336"/>
      <c r="G52" s="336"/>
      <c r="H52" s="336"/>
      <c r="I52" s="336"/>
      <c r="J52" s="336"/>
      <c r="K52" s="336"/>
      <c r="L52" s="336"/>
      <c r="M52" s="336"/>
      <c r="N52" s="336"/>
      <c r="V52" s="216"/>
    </row>
    <row r="53" spans="1:24" x14ac:dyDescent="0.15">
      <c r="A53" s="335"/>
      <c r="B53" s="336"/>
      <c r="C53" s="336"/>
      <c r="D53" s="336"/>
      <c r="E53" s="336"/>
      <c r="F53" s="336"/>
      <c r="G53" s="336"/>
      <c r="H53" s="336"/>
      <c r="I53" s="336"/>
      <c r="J53" s="336"/>
      <c r="K53" s="336"/>
      <c r="L53" s="336"/>
      <c r="M53" s="336"/>
      <c r="N53" s="336"/>
      <c r="V53" s="216"/>
    </row>
    <row r="54" spans="1:24" x14ac:dyDescent="0.15">
      <c r="A54" s="335"/>
      <c r="B54" s="336"/>
      <c r="C54" s="336"/>
      <c r="D54" s="336"/>
      <c r="E54" s="336"/>
      <c r="F54" s="336"/>
      <c r="G54" s="336"/>
      <c r="H54" s="336"/>
      <c r="I54" s="336"/>
      <c r="J54" s="336"/>
      <c r="K54" s="336"/>
      <c r="L54" s="336"/>
      <c r="M54" s="336"/>
      <c r="N54" s="336"/>
      <c r="V54" s="216"/>
    </row>
    <row r="55" spans="1:24" x14ac:dyDescent="0.15">
      <c r="A55" s="335"/>
      <c r="B55" s="336"/>
      <c r="C55" s="336"/>
      <c r="D55" s="336"/>
      <c r="E55" s="336"/>
      <c r="F55" s="336"/>
      <c r="G55" s="336"/>
      <c r="H55" s="336"/>
      <c r="I55" s="336"/>
      <c r="J55" s="336"/>
      <c r="K55" s="336"/>
      <c r="L55" s="336"/>
      <c r="M55" s="336"/>
      <c r="N55" s="336"/>
      <c r="V55" s="216"/>
    </row>
    <row r="56" spans="1:24" x14ac:dyDescent="0.15">
      <c r="A56" s="335"/>
      <c r="B56" s="336"/>
      <c r="C56" s="336"/>
      <c r="D56" s="336"/>
      <c r="E56" s="336"/>
      <c r="F56" s="336"/>
      <c r="G56" s="336"/>
      <c r="H56" s="336"/>
      <c r="I56" s="336"/>
      <c r="J56" s="336"/>
      <c r="K56" s="336"/>
      <c r="L56" s="336"/>
      <c r="M56" s="336"/>
      <c r="N56" s="336"/>
      <c r="V56" s="216"/>
    </row>
    <row r="57" spans="1:24" x14ac:dyDescent="0.15">
      <c r="A57" s="335"/>
      <c r="B57" s="336"/>
      <c r="C57" s="336"/>
      <c r="D57" s="336"/>
      <c r="E57" s="336"/>
      <c r="F57" s="336"/>
      <c r="G57" s="336"/>
      <c r="H57" s="336"/>
      <c r="I57" s="336"/>
      <c r="J57" s="336"/>
      <c r="K57" s="336"/>
      <c r="L57" s="336"/>
      <c r="M57" s="336"/>
      <c r="N57" s="336"/>
      <c r="V57" s="216"/>
    </row>
    <row r="58" spans="1:24" x14ac:dyDescent="0.15">
      <c r="A58" s="335"/>
      <c r="B58" s="336"/>
      <c r="C58" s="336"/>
      <c r="D58" s="336"/>
      <c r="E58" s="336"/>
      <c r="F58" s="336"/>
      <c r="G58" s="336"/>
      <c r="H58" s="336"/>
      <c r="I58" s="336"/>
      <c r="J58" s="336"/>
      <c r="K58" s="336"/>
      <c r="L58" s="336"/>
      <c r="M58" s="336"/>
      <c r="N58" s="336"/>
    </row>
    <row r="59" spans="1:24" ht="12" customHeight="1" x14ac:dyDescent="0.2">
      <c r="A59" s="214"/>
      <c r="B59" s="153"/>
      <c r="C59" s="101"/>
      <c r="D59" s="153"/>
      <c r="E59" s="89"/>
      <c r="F59" s="89"/>
      <c r="G59" s="89"/>
      <c r="H59" s="89"/>
      <c r="I59" s="19"/>
      <c r="J59" s="33"/>
      <c r="K59" s="19"/>
      <c r="L59" s="33"/>
      <c r="M59" s="19"/>
      <c r="N59" s="89"/>
      <c r="O59" s="67"/>
      <c r="P59" s="67"/>
      <c r="Q59" s="67"/>
      <c r="R59" s="17"/>
      <c r="S59" s="17"/>
      <c r="T59" s="17"/>
      <c r="U59" s="17"/>
      <c r="V59" s="17"/>
      <c r="W59" s="17"/>
      <c r="X59" s="17"/>
    </row>
    <row r="60" spans="1:24" ht="12" customHeight="1" x14ac:dyDescent="0.15">
      <c r="A60" s="89"/>
      <c r="B60" s="90"/>
      <c r="C60" s="89"/>
      <c r="D60" s="89"/>
      <c r="E60" s="89"/>
      <c r="F60" s="89"/>
      <c r="G60" s="89"/>
      <c r="H60" s="89"/>
      <c r="I60" s="89"/>
      <c r="J60" s="89"/>
      <c r="K60" s="89"/>
      <c r="L60" s="89"/>
      <c r="M60" s="89"/>
      <c r="N60" s="89"/>
      <c r="R60" s="14"/>
      <c r="T60" s="14"/>
    </row>
    <row r="61" spans="1:24" ht="12" customHeight="1" x14ac:dyDescent="0.2">
      <c r="A61" s="31" t="s">
        <v>109</v>
      </c>
      <c r="B61" s="90"/>
      <c r="C61" s="89"/>
      <c r="D61" s="89"/>
      <c r="E61" s="89"/>
      <c r="F61" s="89"/>
      <c r="G61" s="89"/>
      <c r="H61" s="89"/>
      <c r="I61" s="89"/>
      <c r="J61" s="89"/>
      <c r="K61" s="89"/>
      <c r="L61" s="89"/>
      <c r="M61" s="89"/>
      <c r="N61" s="89"/>
      <c r="O61" s="2"/>
      <c r="P61" s="2"/>
      <c r="Q61" s="2"/>
      <c r="R61" s="185"/>
      <c r="S61" s="185"/>
      <c r="T61" s="185"/>
      <c r="U61" s="185"/>
      <c r="V61" s="185"/>
    </row>
    <row r="62" spans="1:24" ht="12" customHeight="1" x14ac:dyDescent="0.2">
      <c r="A62" s="239" t="s">
        <v>122</v>
      </c>
      <c r="B62" s="91"/>
      <c r="C62" s="92"/>
      <c r="D62" s="91"/>
      <c r="E62" s="92"/>
      <c r="F62" s="91"/>
      <c r="G62" s="92"/>
      <c r="H62" s="91"/>
      <c r="I62" s="91"/>
      <c r="J62" s="92"/>
      <c r="K62" s="91"/>
      <c r="L62" s="92"/>
      <c r="M62" s="91"/>
      <c r="N62" s="92"/>
      <c r="O62" s="2"/>
      <c r="P62" s="2"/>
      <c r="Q62" s="2"/>
      <c r="R62" s="185"/>
      <c r="S62" s="185"/>
      <c r="T62" s="185"/>
      <c r="U62" s="185"/>
      <c r="V62" s="185"/>
    </row>
    <row r="63" spans="1:24" ht="12" customHeight="1" x14ac:dyDescent="0.15">
      <c r="A63" s="35"/>
      <c r="B63" s="90"/>
      <c r="C63" s="89"/>
      <c r="D63" s="89"/>
      <c r="E63" s="89"/>
      <c r="F63" s="89"/>
      <c r="G63" s="89"/>
      <c r="H63" s="89"/>
      <c r="I63" s="89"/>
      <c r="J63" s="89"/>
      <c r="K63" s="89"/>
      <c r="L63" s="89"/>
      <c r="M63" s="89"/>
      <c r="N63" s="89"/>
      <c r="O63" s="2"/>
      <c r="P63" s="2"/>
      <c r="Q63" s="2"/>
      <c r="R63" s="185"/>
      <c r="S63" s="185"/>
      <c r="T63" s="185"/>
      <c r="U63" s="185"/>
      <c r="V63" s="185"/>
    </row>
    <row r="64" spans="1:24" ht="12" customHeight="1" x14ac:dyDescent="0.2">
      <c r="A64" s="31" t="s">
        <v>124</v>
      </c>
      <c r="B64" s="240"/>
      <c r="C64" s="48"/>
      <c r="D64" s="240"/>
      <c r="E64" s="48"/>
      <c r="F64" s="240"/>
      <c r="G64" s="48"/>
      <c r="H64" s="240"/>
      <c r="I64" s="240"/>
      <c r="J64" s="48"/>
      <c r="K64" s="240"/>
      <c r="L64" s="48"/>
      <c r="M64" s="240"/>
      <c r="N64" s="48"/>
      <c r="O64" s="31"/>
      <c r="P64" s="31"/>
      <c r="Q64" s="31"/>
      <c r="R64" s="241"/>
      <c r="S64" s="241"/>
      <c r="T64" s="241"/>
      <c r="U64" s="185"/>
      <c r="V64" s="185"/>
    </row>
    <row r="65" spans="1:23" ht="12" customHeight="1" x14ac:dyDescent="0.2">
      <c r="A65" s="31" t="s">
        <v>123</v>
      </c>
      <c r="B65" s="240"/>
      <c r="C65" s="48"/>
      <c r="D65" s="240"/>
      <c r="E65" s="48"/>
      <c r="F65" s="240"/>
      <c r="G65" s="48"/>
      <c r="H65" s="240"/>
      <c r="I65" s="240"/>
      <c r="J65" s="48"/>
      <c r="K65" s="240"/>
      <c r="L65" s="48"/>
      <c r="M65" s="240"/>
      <c r="N65" s="48"/>
      <c r="O65" s="31"/>
      <c r="P65" s="31"/>
      <c r="Q65" s="31"/>
      <c r="R65" s="241"/>
      <c r="S65" s="241"/>
      <c r="T65" s="241"/>
      <c r="U65" s="185"/>
      <c r="V65" s="185"/>
    </row>
    <row r="66" spans="1:23" ht="3.75" customHeight="1" x14ac:dyDescent="0.2">
      <c r="A66" s="31"/>
      <c r="B66" s="242"/>
      <c r="C66" s="53"/>
      <c r="D66" s="31"/>
      <c r="E66" s="48"/>
      <c r="F66" s="240"/>
      <c r="G66" s="48"/>
      <c r="H66" s="240"/>
      <c r="I66" s="240"/>
      <c r="J66" s="48"/>
      <c r="K66" s="240"/>
      <c r="L66" s="48"/>
      <c r="M66" s="240"/>
      <c r="N66" s="48"/>
      <c r="O66" s="31"/>
      <c r="P66" s="31"/>
      <c r="Q66" s="31"/>
      <c r="R66" s="241"/>
      <c r="S66" s="241"/>
      <c r="T66" s="241"/>
      <c r="U66" s="185"/>
      <c r="V66" s="185"/>
    </row>
    <row r="67" spans="1:23" ht="12" customHeight="1" x14ac:dyDescent="0.2">
      <c r="A67" s="247" t="s">
        <v>11</v>
      </c>
      <c r="B67" s="243" t="s">
        <v>67</v>
      </c>
      <c r="C67" s="32"/>
      <c r="D67" s="243" t="s">
        <v>45</v>
      </c>
      <c r="E67" s="32"/>
      <c r="F67" s="243" t="s">
        <v>46</v>
      </c>
      <c r="G67" s="32"/>
      <c r="H67" s="32"/>
      <c r="I67" s="243" t="s">
        <v>44</v>
      </c>
      <c r="J67" s="43"/>
      <c r="K67" s="243" t="s">
        <v>34</v>
      </c>
      <c r="L67" s="43"/>
      <c r="M67" s="243" t="s">
        <v>114</v>
      </c>
      <c r="N67" s="43"/>
      <c r="P67" s="243"/>
      <c r="Q67" s="243"/>
      <c r="S67" s="241"/>
      <c r="T67" s="241"/>
      <c r="U67" s="185"/>
      <c r="V67" s="185"/>
    </row>
    <row r="68" spans="1:23" ht="12" customHeight="1" x14ac:dyDescent="0.2">
      <c r="A68" s="32" t="s">
        <v>52</v>
      </c>
      <c r="B68" s="240">
        <f>D68+F68</f>
        <v>82.331564</v>
      </c>
      <c r="C68" s="32"/>
      <c r="D68" s="240">
        <v>17.366754</v>
      </c>
      <c r="E68" s="32"/>
      <c r="F68" s="240">
        <v>64.96481</v>
      </c>
      <c r="G68" s="32"/>
      <c r="H68" s="32"/>
      <c r="I68" s="240">
        <v>6.4169270000000003</v>
      </c>
      <c r="J68" s="48"/>
      <c r="K68" s="240">
        <v>13.988195000000001</v>
      </c>
      <c r="L68" s="48"/>
      <c r="M68" s="248">
        <f>100*D68/B68</f>
        <v>21.093676782333446</v>
      </c>
      <c r="N68" s="48"/>
      <c r="P68" s="240"/>
      <c r="Q68" s="240"/>
      <c r="S68" s="241"/>
      <c r="T68" s="243"/>
      <c r="U68" s="185"/>
      <c r="V68" s="185"/>
    </row>
    <row r="69" spans="1:23" ht="12" customHeight="1" x14ac:dyDescent="0.2">
      <c r="A69" s="32" t="s">
        <v>53</v>
      </c>
      <c r="B69" s="240">
        <f>D69+F69</f>
        <v>78.863426000000004</v>
      </c>
      <c r="C69" s="32"/>
      <c r="D69" s="240">
        <v>14.143275999999998</v>
      </c>
      <c r="E69" s="32"/>
      <c r="F69" s="240">
        <v>64.720150000000004</v>
      </c>
      <c r="G69" s="32"/>
      <c r="H69" s="32"/>
      <c r="I69" s="240">
        <v>5.7216360000000002</v>
      </c>
      <c r="J69" s="48"/>
      <c r="K69" s="240">
        <v>17.179275999999998</v>
      </c>
      <c r="L69" s="48"/>
      <c r="M69" s="248">
        <f>100*D69/B69</f>
        <v>17.933884840356793</v>
      </c>
      <c r="N69" s="48"/>
      <c r="P69" s="240"/>
      <c r="Q69" s="240"/>
      <c r="S69" s="241"/>
      <c r="T69" s="243"/>
      <c r="U69" s="185"/>
      <c r="V69" s="185"/>
    </row>
    <row r="70" spans="1:23" ht="12" customHeight="1" x14ac:dyDescent="0.2">
      <c r="A70" s="32" t="s">
        <v>62</v>
      </c>
      <c r="B70" s="240">
        <f>D70+F70</f>
        <v>75.2</v>
      </c>
      <c r="C70" s="32"/>
      <c r="D70" s="240">
        <v>9.5500000000000007</v>
      </c>
      <c r="E70" s="32"/>
      <c r="F70" s="240">
        <v>65.650000000000006</v>
      </c>
      <c r="G70" s="32"/>
      <c r="H70" s="32"/>
      <c r="I70" s="240">
        <v>7.94</v>
      </c>
      <c r="J70" s="240"/>
      <c r="K70" s="240">
        <v>18.21</v>
      </c>
      <c r="L70" s="240"/>
      <c r="M70" s="248">
        <f>100*D70/B70</f>
        <v>12.699468085106384</v>
      </c>
      <c r="N70" s="240"/>
      <c r="P70" s="240"/>
      <c r="Q70" s="240"/>
      <c r="S70" s="241"/>
      <c r="T70" s="243"/>
      <c r="U70" s="185"/>
      <c r="V70" s="185"/>
    </row>
    <row r="71" spans="1:23" ht="3.75" customHeight="1" x14ac:dyDescent="0.2">
      <c r="A71" s="32"/>
      <c r="B71" s="32"/>
      <c r="C71" s="32"/>
      <c r="D71" s="240"/>
      <c r="E71" s="32"/>
      <c r="F71" s="240"/>
      <c r="G71" s="32"/>
      <c r="H71" s="32"/>
      <c r="I71" s="240"/>
      <c r="J71" s="48"/>
      <c r="K71" s="240"/>
      <c r="L71" s="48"/>
      <c r="M71" s="245"/>
      <c r="N71" s="48"/>
      <c r="P71" s="240"/>
      <c r="Q71" s="240"/>
      <c r="S71" s="241"/>
      <c r="T71" s="243"/>
      <c r="U71" s="185"/>
      <c r="V71" s="185"/>
    </row>
    <row r="72" spans="1:23" ht="12" customHeight="1" x14ac:dyDescent="0.2">
      <c r="A72" s="247" t="s">
        <v>12</v>
      </c>
      <c r="B72" s="243"/>
      <c r="C72" s="32"/>
      <c r="D72" s="240"/>
      <c r="E72" s="32"/>
      <c r="F72" s="240"/>
      <c r="G72" s="32"/>
      <c r="H72" s="32"/>
      <c r="I72" s="240"/>
      <c r="J72" s="48"/>
      <c r="K72" s="240"/>
      <c r="L72" s="48"/>
      <c r="M72" s="245"/>
      <c r="N72" s="48"/>
      <c r="P72" s="240"/>
      <c r="Q72" s="240"/>
      <c r="S72" s="241"/>
      <c r="T72" s="243"/>
      <c r="U72" s="185"/>
      <c r="V72" s="185"/>
    </row>
    <row r="73" spans="1:23" ht="12" customHeight="1" x14ac:dyDescent="0.2">
      <c r="A73" s="32" t="s">
        <v>52</v>
      </c>
      <c r="B73" s="240">
        <f>D73+F73</f>
        <v>67.687393</v>
      </c>
      <c r="C73" s="32"/>
      <c r="D73" s="240">
        <v>8.6789729999999992</v>
      </c>
      <c r="E73" s="32"/>
      <c r="F73" s="240">
        <v>59.008420000000001</v>
      </c>
      <c r="G73" s="32"/>
      <c r="H73" s="32"/>
      <c r="I73" s="240">
        <v>5.196059</v>
      </c>
      <c r="J73" s="48"/>
      <c r="K73" s="240">
        <v>27.484141000000001</v>
      </c>
      <c r="L73" s="48"/>
      <c r="M73" s="248">
        <f>100*D73/B73</f>
        <v>12.822141044788058</v>
      </c>
      <c r="N73" s="48"/>
      <c r="P73" s="240"/>
      <c r="Q73" s="240"/>
      <c r="S73" s="241"/>
      <c r="T73" s="241"/>
      <c r="U73" s="185"/>
      <c r="V73" s="185"/>
    </row>
    <row r="74" spans="1:23" ht="12" customHeight="1" x14ac:dyDescent="0.2">
      <c r="A74" s="32" t="s">
        <v>53</v>
      </c>
      <c r="B74" s="240">
        <f>D74+F74</f>
        <v>66.770021999999997</v>
      </c>
      <c r="C74" s="60"/>
      <c r="D74" s="240">
        <v>6.6748219999999998</v>
      </c>
      <c r="E74" s="32"/>
      <c r="F74" s="240">
        <v>60.095199999999998</v>
      </c>
      <c r="G74" s="32"/>
      <c r="H74" s="32"/>
      <c r="I74" s="240">
        <v>5.1812560000000003</v>
      </c>
      <c r="J74" s="48"/>
      <c r="K74" s="240">
        <v>28.361018999999999</v>
      </c>
      <c r="L74" s="48"/>
      <c r="M74" s="248">
        <f>100*D74/B74</f>
        <v>9.9967347621961249</v>
      </c>
      <c r="N74" s="48"/>
      <c r="P74" s="240"/>
      <c r="Q74" s="240"/>
      <c r="S74" s="241"/>
      <c r="T74" s="241"/>
      <c r="U74" s="185"/>
      <c r="V74" s="185"/>
    </row>
    <row r="75" spans="1:23" ht="12" customHeight="1" x14ac:dyDescent="0.2">
      <c r="A75" s="32" t="s">
        <v>62</v>
      </c>
      <c r="B75" s="240">
        <f>D75+F75</f>
        <v>67.02</v>
      </c>
      <c r="C75" s="32"/>
      <c r="D75" s="240">
        <v>3.66</v>
      </c>
      <c r="E75" s="32"/>
      <c r="F75" s="240">
        <v>63.36</v>
      </c>
      <c r="G75" s="32"/>
      <c r="H75" s="32"/>
      <c r="I75" s="240">
        <v>6.67</v>
      </c>
      <c r="J75" s="240"/>
      <c r="K75" s="240">
        <v>26.55</v>
      </c>
      <c r="L75" s="240"/>
      <c r="M75" s="248">
        <f>100*D75/B75</f>
        <v>5.4610564010743063</v>
      </c>
      <c r="N75" s="240"/>
      <c r="P75" s="240"/>
      <c r="Q75" s="240"/>
      <c r="S75" s="272"/>
      <c r="T75" s="243"/>
      <c r="U75" s="243"/>
      <c r="V75" s="185"/>
      <c r="W75" s="271"/>
    </row>
    <row r="76" spans="1:23" ht="12" customHeight="1" x14ac:dyDescent="0.2">
      <c r="S76" s="269"/>
      <c r="T76" s="271"/>
      <c r="U76" s="17"/>
      <c r="V76" s="17"/>
      <c r="W76" s="271"/>
    </row>
    <row r="77" spans="1:23" ht="12" customHeight="1" x14ac:dyDescent="0.2">
      <c r="S77" s="269"/>
      <c r="T77" s="227"/>
      <c r="U77" s="227"/>
      <c r="V77" s="17"/>
      <c r="W77" s="94"/>
    </row>
    <row r="78" spans="1:23" ht="12" customHeight="1" x14ac:dyDescent="0.2">
      <c r="S78" s="269"/>
      <c r="T78" s="227"/>
      <c r="U78" s="227"/>
      <c r="V78" s="17"/>
      <c r="W78" s="94"/>
    </row>
    <row r="79" spans="1:23" ht="12" customHeight="1" x14ac:dyDescent="0.2">
      <c r="S79" s="269"/>
      <c r="T79" s="227"/>
      <c r="U79" s="227"/>
      <c r="V79" s="17"/>
      <c r="W79" s="94"/>
    </row>
    <row r="80" spans="1:23" ht="12" customHeight="1" x14ac:dyDescent="0.2">
      <c r="S80" s="269"/>
      <c r="T80" s="227"/>
      <c r="U80" s="17"/>
      <c r="V80" s="17"/>
      <c r="W80" s="94"/>
    </row>
    <row r="81" spans="19:23" ht="12" customHeight="1" x14ac:dyDescent="0.15">
      <c r="S81" s="226"/>
      <c r="T81" s="228"/>
      <c r="W81" s="94"/>
    </row>
    <row r="82" spans="19:23" ht="12" customHeight="1" x14ac:dyDescent="0.2">
      <c r="S82" s="226"/>
      <c r="T82" s="227"/>
      <c r="U82" s="227"/>
      <c r="V82" s="17"/>
      <c r="W82" s="94"/>
    </row>
    <row r="83" spans="19:23" ht="12" customHeight="1" x14ac:dyDescent="0.2">
      <c r="S83" s="226"/>
      <c r="T83" s="227"/>
      <c r="U83" s="227"/>
      <c r="V83" s="17"/>
      <c r="W83" s="94"/>
    </row>
    <row r="84" spans="19:23" ht="12" customHeight="1" x14ac:dyDescent="0.2">
      <c r="S84" s="269"/>
      <c r="T84" s="227"/>
      <c r="U84" s="227"/>
      <c r="V84" s="17"/>
      <c r="W84" s="94"/>
    </row>
    <row r="85" spans="19:23" ht="12" customHeight="1" x14ac:dyDescent="0.15"/>
    <row r="86" spans="19:23" ht="12" customHeight="1" x14ac:dyDescent="0.15"/>
    <row r="87" spans="19:23" ht="12" customHeight="1" x14ac:dyDescent="0.15"/>
    <row r="88" spans="19:23" ht="12" customHeight="1" x14ac:dyDescent="0.15"/>
    <row r="89" spans="19:23" ht="12" customHeight="1" x14ac:dyDescent="0.15"/>
    <row r="90" spans="19:23" ht="12" customHeight="1" x14ac:dyDescent="0.15"/>
    <row r="91" spans="19:23" ht="12" customHeight="1" x14ac:dyDescent="0.15"/>
    <row r="92" spans="19:23" ht="12" customHeight="1" x14ac:dyDescent="0.15"/>
    <row r="93" spans="19:23" ht="12" customHeight="1" x14ac:dyDescent="0.15"/>
    <row r="94" spans="19:23" ht="12" customHeight="1" x14ac:dyDescent="0.15"/>
    <row r="95" spans="19:23" ht="12" customHeight="1" x14ac:dyDescent="0.15"/>
  </sheetData>
  <mergeCells count="21">
    <mergeCell ref="AA12:AF13"/>
    <mergeCell ref="AH12:AM13"/>
    <mergeCell ref="A49:N58"/>
    <mergeCell ref="A18:A19"/>
    <mergeCell ref="B21:N21"/>
    <mergeCell ref="T21:X21"/>
    <mergeCell ref="A22:A23"/>
    <mergeCell ref="A25:A26"/>
    <mergeCell ref="B31:G32"/>
    <mergeCell ref="I31:N31"/>
    <mergeCell ref="B36:N36"/>
    <mergeCell ref="A37:A38"/>
    <mergeCell ref="B40:N40"/>
    <mergeCell ref="A41:A42"/>
    <mergeCell ref="A44:A45"/>
    <mergeCell ref="B17:N17"/>
    <mergeCell ref="T17:X17"/>
    <mergeCell ref="A1:N9"/>
    <mergeCell ref="B12:G13"/>
    <mergeCell ref="I12:N13"/>
    <mergeCell ref="R34:R36"/>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showGridLines="0" zoomScale="144" zoomScaleNormal="85" zoomScalePageLayoutView="85" workbookViewId="0">
      <selection activeCell="A27" sqref="A7:T32"/>
    </sheetView>
  </sheetViews>
  <sheetFormatPr baseColWidth="10" defaultColWidth="8.83203125" defaultRowHeight="16" x14ac:dyDescent="0.2"/>
  <cols>
    <col min="1" max="1" width="21.83203125" style="16" customWidth="1"/>
    <col min="2" max="2" width="6.6640625" style="16" customWidth="1"/>
    <col min="3" max="3" width="1.83203125" style="35" customWidth="1"/>
    <col min="4" max="4" width="6.6640625" style="16" customWidth="1"/>
    <col min="5" max="5" width="1.83203125" style="35" customWidth="1"/>
    <col min="6" max="6" width="1" style="16" customWidth="1"/>
    <col min="7" max="7" width="6.6640625" style="20" customWidth="1"/>
    <col min="8" max="8" width="1.6640625" style="311" customWidth="1"/>
    <col min="9" max="9" width="6.6640625" style="16" customWidth="1"/>
    <col min="10" max="10" width="1.6640625" style="307" customWidth="1"/>
    <col min="11" max="11" width="6.6640625" style="16" customWidth="1"/>
    <col min="12" max="12" width="1.6640625" style="307" customWidth="1"/>
    <col min="13" max="13" width="6.6640625" style="23" customWidth="1"/>
    <col min="14" max="14" width="1.6640625" style="307" customWidth="1"/>
    <col min="15" max="15" width="6.6640625" style="16" customWidth="1"/>
    <col min="16" max="16" width="1.6640625" style="307" customWidth="1"/>
    <col min="17" max="17" width="6.6640625" style="16" customWidth="1"/>
    <col min="18" max="18" width="1.6640625" style="307" customWidth="1"/>
    <col min="19" max="19" width="6.6640625" style="200" customWidth="1"/>
    <col min="20" max="20" width="1.6640625" style="307" customWidth="1"/>
    <col min="21" max="21" width="8.83203125" style="16"/>
    <col min="22" max="22" width="8.83203125" style="17"/>
    <col min="23" max="23" width="1.83203125" style="17" customWidth="1"/>
    <col min="24" max="24" width="10.33203125" style="17" customWidth="1"/>
    <col min="25" max="25" width="1.83203125" style="17" customWidth="1"/>
    <col min="26" max="26" width="10.33203125" style="17" customWidth="1"/>
    <col min="27" max="27" width="1.83203125" style="17" customWidth="1"/>
    <col min="28" max="28" width="10.33203125" style="17" customWidth="1"/>
    <col min="29" max="29" width="1.83203125" style="17" customWidth="1"/>
    <col min="30" max="30" width="10.33203125" style="17" customWidth="1"/>
    <col min="31" max="31" width="2.6640625" style="17" customWidth="1"/>
    <col min="32" max="32" width="8.83203125" style="17"/>
    <col min="33" max="16384" width="8.83203125" style="16"/>
  </cols>
  <sheetData>
    <row r="1" spans="1:31" s="16" customFormat="1" ht="15.75" customHeight="1" x14ac:dyDescent="0.2">
      <c r="A1" s="329" t="s">
        <v>104</v>
      </c>
      <c r="B1" s="329"/>
      <c r="C1" s="329"/>
      <c r="D1" s="329"/>
      <c r="E1" s="329"/>
      <c r="F1" s="329"/>
      <c r="G1" s="329"/>
      <c r="H1" s="329"/>
      <c r="I1" s="329"/>
      <c r="J1" s="329"/>
      <c r="K1" s="329"/>
      <c r="L1" s="329"/>
      <c r="M1" s="329"/>
      <c r="N1" s="329"/>
      <c r="O1" s="329"/>
      <c r="P1" s="329"/>
      <c r="Q1" s="329"/>
      <c r="R1" s="329"/>
      <c r="S1" s="329"/>
      <c r="T1" s="329"/>
      <c r="V1" s="17"/>
      <c r="W1" s="17"/>
      <c r="X1" s="17"/>
      <c r="Y1" s="17"/>
      <c r="Z1" s="17"/>
      <c r="AA1" s="17"/>
      <c r="AB1" s="17"/>
      <c r="AC1" s="17"/>
      <c r="AD1" s="17"/>
      <c r="AE1" s="17"/>
    </row>
    <row r="2" spans="1:31" s="16" customFormat="1" ht="15.75" customHeight="1" x14ac:dyDescent="0.2">
      <c r="A2" s="329"/>
      <c r="B2" s="329"/>
      <c r="C2" s="329"/>
      <c r="D2" s="329"/>
      <c r="E2" s="329"/>
      <c r="F2" s="329"/>
      <c r="G2" s="329"/>
      <c r="H2" s="329"/>
      <c r="I2" s="329"/>
      <c r="J2" s="329"/>
      <c r="K2" s="329"/>
      <c r="L2" s="329"/>
      <c r="M2" s="329"/>
      <c r="N2" s="329"/>
      <c r="O2" s="329"/>
      <c r="P2" s="329"/>
      <c r="Q2" s="329"/>
      <c r="R2" s="329"/>
      <c r="S2" s="329"/>
      <c r="T2" s="329"/>
      <c r="V2" s="17"/>
      <c r="W2" s="17"/>
      <c r="X2" s="17"/>
      <c r="Y2" s="17"/>
      <c r="Z2" s="17"/>
      <c r="AA2" s="17"/>
      <c r="AB2" s="17"/>
      <c r="AC2" s="17"/>
      <c r="AD2" s="17"/>
      <c r="AE2" s="17"/>
    </row>
    <row r="3" spans="1:31" s="16" customFormat="1" ht="15.75" customHeight="1" x14ac:dyDescent="0.2">
      <c r="A3" s="329"/>
      <c r="B3" s="329"/>
      <c r="C3" s="329"/>
      <c r="D3" s="329"/>
      <c r="E3" s="329"/>
      <c r="F3" s="329"/>
      <c r="G3" s="329"/>
      <c r="H3" s="329"/>
      <c r="I3" s="329"/>
      <c r="J3" s="329"/>
      <c r="K3" s="329"/>
      <c r="L3" s="329"/>
      <c r="M3" s="329"/>
      <c r="N3" s="329"/>
      <c r="O3" s="329"/>
      <c r="P3" s="329"/>
      <c r="Q3" s="329"/>
      <c r="R3" s="329"/>
      <c r="S3" s="329"/>
      <c r="T3" s="329"/>
      <c r="V3" s="17"/>
      <c r="W3" s="17"/>
      <c r="X3" s="17"/>
      <c r="Y3" s="17"/>
      <c r="Z3" s="17"/>
      <c r="AA3" s="17"/>
      <c r="AB3" s="17"/>
      <c r="AC3" s="17"/>
      <c r="AD3" s="17"/>
      <c r="AE3" s="17"/>
    </row>
    <row r="4" spans="1:31" s="16" customFormat="1" ht="15.75" customHeight="1" x14ac:dyDescent="0.2">
      <c r="A4" s="329"/>
      <c r="B4" s="329"/>
      <c r="C4" s="329"/>
      <c r="D4" s="329"/>
      <c r="E4" s="329"/>
      <c r="F4" s="329"/>
      <c r="G4" s="329"/>
      <c r="H4" s="329"/>
      <c r="I4" s="329"/>
      <c r="J4" s="329"/>
      <c r="K4" s="329"/>
      <c r="L4" s="329"/>
      <c r="M4" s="329"/>
      <c r="N4" s="329"/>
      <c r="O4" s="329"/>
      <c r="P4" s="329"/>
      <c r="Q4" s="329"/>
      <c r="R4" s="329"/>
      <c r="S4" s="329"/>
      <c r="T4" s="329"/>
      <c r="V4" s="17"/>
      <c r="W4" s="17"/>
      <c r="X4" s="17"/>
      <c r="Y4" s="17"/>
      <c r="Z4" s="17"/>
      <c r="AA4" s="17"/>
      <c r="AB4" s="17"/>
      <c r="AC4" s="17"/>
      <c r="AD4" s="17"/>
      <c r="AE4" s="17"/>
    </row>
    <row r="5" spans="1:31" s="16" customFormat="1" ht="5" customHeight="1" x14ac:dyDescent="0.2">
      <c r="A5" s="275"/>
      <c r="B5" s="275"/>
      <c r="C5" s="110"/>
      <c r="D5" s="275"/>
      <c r="E5" s="110"/>
      <c r="F5" s="275"/>
      <c r="G5" s="118"/>
      <c r="H5" s="302"/>
      <c r="I5" s="275"/>
      <c r="J5" s="312"/>
      <c r="K5" s="75"/>
      <c r="L5" s="312"/>
      <c r="M5" s="118"/>
      <c r="N5" s="312"/>
      <c r="O5" s="75"/>
      <c r="P5" s="312"/>
      <c r="Q5" s="75"/>
      <c r="R5" s="312"/>
      <c r="S5" s="275"/>
      <c r="T5" s="312"/>
      <c r="V5" s="17"/>
      <c r="W5" s="17"/>
      <c r="X5" s="17"/>
      <c r="Y5" s="17"/>
      <c r="Z5" s="17"/>
      <c r="AA5" s="17"/>
      <c r="AB5" s="17"/>
      <c r="AC5" s="17"/>
      <c r="AD5" s="17"/>
      <c r="AE5" s="17"/>
    </row>
    <row r="6" spans="1:31" s="16" customFormat="1" ht="5" customHeight="1" x14ac:dyDescent="0.2">
      <c r="A6" s="320"/>
      <c r="B6" s="320"/>
      <c r="C6" s="43"/>
      <c r="D6" s="320"/>
      <c r="E6" s="43"/>
      <c r="F6" s="320"/>
      <c r="G6" s="9"/>
      <c r="H6" s="303"/>
      <c r="I6" s="320"/>
      <c r="J6" s="188"/>
      <c r="K6" s="17"/>
      <c r="L6" s="188"/>
      <c r="M6" s="9"/>
      <c r="N6" s="188"/>
      <c r="O6" s="17"/>
      <c r="P6" s="188"/>
      <c r="Q6" s="17"/>
      <c r="R6" s="188"/>
      <c r="S6" s="320"/>
      <c r="T6" s="188"/>
      <c r="V6" s="17"/>
      <c r="W6" s="17"/>
      <c r="X6" s="17"/>
      <c r="Y6" s="17"/>
      <c r="Z6" s="17"/>
      <c r="AA6" s="17"/>
      <c r="AB6" s="17"/>
      <c r="AC6" s="17"/>
      <c r="AD6" s="17"/>
      <c r="AE6" s="17"/>
    </row>
    <row r="7" spans="1:31" s="16" customFormat="1" ht="15" customHeight="1" x14ac:dyDescent="0.2">
      <c r="A7" s="299"/>
      <c r="B7" s="331" t="s">
        <v>84</v>
      </c>
      <c r="C7" s="331"/>
      <c r="D7" s="331"/>
      <c r="E7" s="331"/>
      <c r="F7" s="299"/>
      <c r="G7" s="331" t="s">
        <v>87</v>
      </c>
      <c r="H7" s="331"/>
      <c r="I7" s="331"/>
      <c r="J7" s="331"/>
      <c r="K7" s="331"/>
      <c r="L7" s="331"/>
      <c r="M7" s="331"/>
      <c r="N7" s="331"/>
      <c r="O7" s="331"/>
      <c r="P7" s="331"/>
      <c r="Q7" s="331"/>
      <c r="R7" s="331"/>
      <c r="S7" s="331"/>
      <c r="T7" s="370"/>
      <c r="U7" s="17"/>
      <c r="V7" s="17"/>
      <c r="W7" s="17"/>
      <c r="X7" s="17"/>
      <c r="Y7" s="17"/>
      <c r="Z7" s="17"/>
      <c r="AA7" s="17"/>
      <c r="AB7" s="17"/>
      <c r="AC7" s="17"/>
      <c r="AD7" s="17"/>
      <c r="AE7" s="17"/>
    </row>
    <row r="8" spans="1:31" s="16" customFormat="1" ht="15" customHeight="1" x14ac:dyDescent="0.2">
      <c r="A8" s="299"/>
      <c r="B8" s="331"/>
      <c r="C8" s="331"/>
      <c r="D8" s="331"/>
      <c r="E8" s="331"/>
      <c r="F8" s="299"/>
      <c r="G8" s="334" t="s">
        <v>24</v>
      </c>
      <c r="H8" s="334"/>
      <c r="I8" s="334" t="s">
        <v>81</v>
      </c>
      <c r="J8" s="334"/>
      <c r="K8" s="334" t="s">
        <v>190</v>
      </c>
      <c r="L8" s="334"/>
      <c r="M8" s="334" t="s">
        <v>189</v>
      </c>
      <c r="N8" s="334"/>
      <c r="O8" s="334" t="s">
        <v>25</v>
      </c>
      <c r="P8" s="334"/>
      <c r="Q8" s="334" t="s">
        <v>191</v>
      </c>
      <c r="R8" s="334"/>
      <c r="S8" s="334" t="s">
        <v>35</v>
      </c>
      <c r="T8" s="334"/>
      <c r="U8" s="17"/>
      <c r="V8" s="17"/>
      <c r="W8" s="17"/>
      <c r="X8" s="17"/>
      <c r="Y8" s="17"/>
      <c r="Z8" s="17"/>
      <c r="AA8" s="17"/>
      <c r="AB8" s="17"/>
      <c r="AC8" s="17"/>
      <c r="AD8" s="17"/>
      <c r="AE8" s="17"/>
    </row>
    <row r="9" spans="1:31" s="16" customFormat="1" ht="15" customHeight="1" x14ac:dyDescent="0.2">
      <c r="A9" s="299"/>
      <c r="B9" s="334" t="s">
        <v>77</v>
      </c>
      <c r="C9" s="334"/>
      <c r="D9" s="334" t="s">
        <v>78</v>
      </c>
      <c r="E9" s="334"/>
      <c r="F9" s="299"/>
      <c r="G9" s="334"/>
      <c r="H9" s="334"/>
      <c r="I9" s="334"/>
      <c r="J9" s="334"/>
      <c r="K9" s="334"/>
      <c r="L9" s="334"/>
      <c r="M9" s="334"/>
      <c r="N9" s="334"/>
      <c r="O9" s="334"/>
      <c r="P9" s="334"/>
      <c r="Q9" s="334"/>
      <c r="R9" s="334"/>
      <c r="S9" s="334"/>
      <c r="T9" s="334"/>
      <c r="U9" s="189"/>
      <c r="V9" s="189"/>
      <c r="W9" s="229"/>
      <c r="X9" s="229"/>
      <c r="Y9" s="229"/>
      <c r="Z9" s="229"/>
      <c r="AA9" s="229"/>
      <c r="AB9" s="229"/>
      <c r="AC9" s="229"/>
      <c r="AD9" s="229"/>
      <c r="AE9" s="229"/>
    </row>
    <row r="10" spans="1:31" s="16" customFormat="1" ht="15.75" customHeight="1" x14ac:dyDescent="0.2">
      <c r="A10" s="299"/>
      <c r="B10" s="371" t="s">
        <v>0</v>
      </c>
      <c r="C10" s="371"/>
      <c r="D10" s="371" t="s">
        <v>1</v>
      </c>
      <c r="E10" s="371"/>
      <c r="F10" s="299"/>
      <c r="G10" s="372" t="s">
        <v>2</v>
      </c>
      <c r="H10" s="372"/>
      <c r="I10" s="372" t="s">
        <v>3</v>
      </c>
      <c r="J10" s="372"/>
      <c r="K10" s="372" t="s">
        <v>4</v>
      </c>
      <c r="L10" s="372"/>
      <c r="M10" s="372" t="s">
        <v>7</v>
      </c>
      <c r="N10" s="372"/>
      <c r="O10" s="372" t="s">
        <v>8</v>
      </c>
      <c r="P10" s="372"/>
      <c r="Q10" s="372" t="s">
        <v>9</v>
      </c>
      <c r="R10" s="372"/>
      <c r="S10" s="372" t="s">
        <v>10</v>
      </c>
      <c r="T10" s="372"/>
      <c r="U10" s="189"/>
      <c r="V10" s="189"/>
      <c r="W10" s="320"/>
      <c r="X10" s="230"/>
      <c r="Y10" s="320"/>
      <c r="Z10" s="230"/>
      <c r="AA10" s="320"/>
      <c r="AB10" s="230"/>
      <c r="AC10" s="320"/>
      <c r="AD10" s="230"/>
      <c r="AE10" s="320"/>
    </row>
    <row r="11" spans="1:31" s="16" customFormat="1" ht="6" customHeight="1" x14ac:dyDescent="0.2">
      <c r="A11" s="299"/>
      <c r="B11" s="299"/>
      <c r="C11" s="41"/>
      <c r="D11" s="299"/>
      <c r="E11" s="41"/>
      <c r="F11" s="299"/>
      <c r="G11" s="299"/>
      <c r="H11" s="304"/>
      <c r="I11" s="299"/>
      <c r="J11" s="304"/>
      <c r="K11" s="356"/>
      <c r="L11" s="370"/>
      <c r="M11" s="299"/>
      <c r="N11" s="304"/>
      <c r="O11" s="356"/>
      <c r="P11" s="370"/>
      <c r="Q11" s="356"/>
      <c r="R11" s="370"/>
      <c r="S11" s="356"/>
      <c r="T11" s="370"/>
      <c r="U11" s="190"/>
      <c r="V11" s="190"/>
      <c r="W11" s="320"/>
      <c r="X11" s="320"/>
      <c r="Y11" s="320"/>
      <c r="Z11" s="320"/>
      <c r="AA11" s="320"/>
      <c r="AB11" s="320"/>
      <c r="AC11" s="320"/>
      <c r="AD11" s="320"/>
      <c r="AE11" s="320"/>
    </row>
    <row r="12" spans="1:31" s="17" customFormat="1" ht="15" customHeight="1" x14ac:dyDescent="0.2">
      <c r="A12" s="299"/>
      <c r="B12" s="331" t="s">
        <v>18</v>
      </c>
      <c r="C12" s="331"/>
      <c r="D12" s="331"/>
      <c r="E12" s="331"/>
      <c r="F12" s="331"/>
      <c r="G12" s="331"/>
      <c r="H12" s="331"/>
      <c r="I12" s="331"/>
      <c r="J12" s="331"/>
      <c r="K12" s="331"/>
      <c r="L12" s="331"/>
      <c r="M12" s="331"/>
      <c r="N12" s="331"/>
      <c r="O12" s="331"/>
      <c r="P12" s="331"/>
      <c r="Q12" s="331"/>
      <c r="R12" s="331"/>
      <c r="S12" s="331"/>
      <c r="T12" s="321"/>
    </row>
    <row r="13" spans="1:31" s="16" customFormat="1" x14ac:dyDescent="0.2">
      <c r="A13" s="373" t="s">
        <v>166</v>
      </c>
      <c r="B13" s="24">
        <f>100* -0.00246</f>
        <v>-0.246</v>
      </c>
      <c r="C13" s="374" t="str">
        <f>IF(ABS(B13/B14)&gt;=2.56,"**",IF(ABS(B13/B14)&gt;1.96,"*",IF(ABS(B13/B14)&gt;1.64,"~","")))</f>
        <v>*</v>
      </c>
      <c r="D13" s="24">
        <f>100*-0.0028284</f>
        <v>-0.28283999999999998</v>
      </c>
      <c r="E13" s="374" t="str">
        <f>IF(ABS(D13/D14)&gt;=2.56,"**",IF(ABS(D13/D14)&gt;1.96,"*",IF(ABS(D13/D14)&gt;1.64,"~","")))</f>
        <v>~</v>
      </c>
      <c r="F13" s="375"/>
      <c r="G13" s="376">
        <v>64.355540000000005</v>
      </c>
      <c r="H13" s="305" t="str">
        <f>IF(ABS(G13/G14)&gt;=2.56,"**",IF(ABS(G13/G14)&gt;1.96,"*",IF(ABS(G13/G14)&gt;1.64,"~","")))</f>
        <v>**</v>
      </c>
      <c r="I13" s="376">
        <v>19.470759999999999</v>
      </c>
      <c r="J13" s="305" t="str">
        <f>IF(ABS(I13/I14)&gt;=2.56,"**",IF(ABS(I13/I14)&gt;1.96,"*",IF(ABS(I13/I14)&gt;1.64,"~","")))</f>
        <v>**</v>
      </c>
      <c r="K13" s="377">
        <v>21.594840000000001</v>
      </c>
      <c r="L13" s="305" t="str">
        <f>IF(ABS(K13/K14)&gt;=2.56,"**",IF(ABS(K13/K14)&gt;1.96,"*",IF(ABS(K13/K14)&gt;1.64,"~","")))</f>
        <v>*</v>
      </c>
      <c r="M13" s="376">
        <v>14.02434</v>
      </c>
      <c r="N13" s="305" t="str">
        <f>IF(ABS(M13/M14)&gt;=2.56,"**",IF(ABS(M13/M14)&gt;1.96,"*",IF(ABS(M13/M14)&gt;1.64,"~","")))</f>
        <v>~</v>
      </c>
      <c r="O13" s="377">
        <v>-2.4169239999999999</v>
      </c>
      <c r="P13" s="305" t="str">
        <f>IF(ABS(O13/O14)&gt;=2.56,"**",IF(ABS(O13/O14)&gt;1.96,"*",IF(ABS(O13/O14)&gt;1.64,"~","")))</f>
        <v/>
      </c>
      <c r="Q13" s="376">
        <v>3.9897320000000001</v>
      </c>
      <c r="R13" s="305" t="str">
        <f>IF(ABS(Q13/Q14)&gt;=2.56,"**",IF(ABS(Q13/Q14)&gt;1.96,"*",IF(ABS(Q13/Q14)&gt;1.64,"~","")))</f>
        <v/>
      </c>
      <c r="S13" s="377">
        <v>7.6928010000000002</v>
      </c>
      <c r="T13" s="305" t="str">
        <f>IF(ABS(S13/S14)&gt;=2.56,"**",IF(ABS(S13/S14)&gt;1.96,"*",IF(ABS(S13/S14)&gt;1.64,"~","")))</f>
        <v/>
      </c>
      <c r="U13" s="322"/>
      <c r="V13" s="191"/>
      <c r="W13" s="231"/>
      <c r="X13" s="82"/>
      <c r="Y13" s="231"/>
      <c r="Z13" s="82"/>
      <c r="AA13" s="231"/>
      <c r="AB13" s="82"/>
      <c r="AC13" s="231"/>
      <c r="AD13" s="83"/>
      <c r="AE13" s="231"/>
    </row>
    <row r="14" spans="1:31" s="16" customFormat="1" x14ac:dyDescent="0.2">
      <c r="A14" s="373"/>
      <c r="B14" s="363">
        <f>100*0.0011384</f>
        <v>0.11384</v>
      </c>
      <c r="C14" s="364"/>
      <c r="D14" s="363">
        <f>100*  0.0015858</f>
        <v>0.15858</v>
      </c>
      <c r="E14" s="364"/>
      <c r="F14" s="375"/>
      <c r="G14" s="378">
        <v>22.263780000000001</v>
      </c>
      <c r="H14" s="379"/>
      <c r="I14" s="378">
        <v>6.686979</v>
      </c>
      <c r="J14" s="379"/>
      <c r="K14" s="378">
        <v>8.6091359999999995</v>
      </c>
      <c r="L14" s="379"/>
      <c r="M14" s="378">
        <v>8.5332480000000004</v>
      </c>
      <c r="N14" s="379"/>
      <c r="O14" s="378">
        <v>4.3344480000000001</v>
      </c>
      <c r="P14" s="379"/>
      <c r="Q14" s="378">
        <v>8.4310150000000004</v>
      </c>
      <c r="R14" s="379"/>
      <c r="S14" s="378">
        <v>5.4926599999999999</v>
      </c>
      <c r="T14" s="306"/>
      <c r="U14" s="17"/>
      <c r="V14" s="191"/>
      <c r="W14" s="85"/>
      <c r="X14" s="84"/>
      <c r="Y14" s="85"/>
      <c r="Z14" s="84"/>
      <c r="AA14" s="323"/>
      <c r="AB14" s="84"/>
      <c r="AC14" s="85"/>
      <c r="AD14" s="84"/>
      <c r="AE14" s="85"/>
    </row>
    <row r="15" spans="1:31" s="16" customFormat="1" ht="6" customHeight="1" x14ac:dyDescent="0.2">
      <c r="A15" s="375"/>
      <c r="B15" s="375"/>
      <c r="C15" s="380"/>
      <c r="D15" s="375"/>
      <c r="E15" s="380"/>
      <c r="F15" s="375"/>
      <c r="G15" s="66"/>
      <c r="H15" s="306"/>
      <c r="I15" s="66"/>
      <c r="J15" s="306"/>
      <c r="K15" s="356"/>
      <c r="L15" s="306"/>
      <c r="M15" s="66"/>
      <c r="N15" s="306"/>
      <c r="O15" s="356"/>
      <c r="P15" s="306"/>
      <c r="Q15" s="356"/>
      <c r="R15" s="306"/>
      <c r="S15" s="66"/>
      <c r="T15" s="306"/>
      <c r="V15" s="17"/>
      <c r="W15" s="85"/>
      <c r="X15" s="85"/>
      <c r="Y15" s="85"/>
      <c r="Z15" s="85"/>
      <c r="AA15" s="85"/>
      <c r="AB15" s="320"/>
      <c r="AC15" s="85"/>
      <c r="AD15" s="320"/>
      <c r="AE15" s="85"/>
    </row>
    <row r="16" spans="1:31" s="17" customFormat="1" ht="15" customHeight="1" x14ac:dyDescent="0.2">
      <c r="A16" s="299"/>
      <c r="B16" s="331" t="s">
        <v>83</v>
      </c>
      <c r="C16" s="331"/>
      <c r="D16" s="331"/>
      <c r="E16" s="331"/>
      <c r="F16" s="331"/>
      <c r="G16" s="331"/>
      <c r="H16" s="331"/>
      <c r="I16" s="331"/>
      <c r="J16" s="331"/>
      <c r="K16" s="331"/>
      <c r="L16" s="331"/>
      <c r="M16" s="331"/>
      <c r="N16" s="331"/>
      <c r="O16" s="331"/>
      <c r="P16" s="331"/>
      <c r="Q16" s="331"/>
      <c r="R16" s="331"/>
      <c r="S16" s="331"/>
      <c r="T16" s="321"/>
    </row>
    <row r="17" spans="1:32" x14ac:dyDescent="0.2">
      <c r="A17" s="373" t="s">
        <v>192</v>
      </c>
      <c r="B17" s="24">
        <f>100* -0.0061867</f>
        <v>-0.61866999999999994</v>
      </c>
      <c r="C17" s="362" t="str">
        <f>IF(ABS(B17/B18)&gt;=2.56,"**",IF(ABS(B17/B18)&gt;1.96,"*",IF(ABS(B17/B18)&gt;1.64,"~","")))</f>
        <v>*</v>
      </c>
      <c r="D17" s="24">
        <f>100* -0.0076187</f>
        <v>-0.76187000000000005</v>
      </c>
      <c r="E17" s="374" t="str">
        <f>IF(ABS(D17/D18)&gt;=2.56,"**",IF(ABS(D17/D18)&gt;1.96,"*",IF(ABS(D17/D18)&gt;1.64,"~","")))</f>
        <v>~</v>
      </c>
      <c r="F17" s="375"/>
      <c r="G17" s="376">
        <v>189.69970000000001</v>
      </c>
      <c r="H17" s="305" t="str">
        <f>IF(ABS(G17/G18)&gt;=2.56,"**",IF(ABS(G17/G18)&gt;1.96,"*",IF(ABS(G17/G18)&gt;1.64,"~","")))</f>
        <v>**</v>
      </c>
      <c r="I17" s="376">
        <v>60.290489999999998</v>
      </c>
      <c r="J17" s="305" t="str">
        <f>IF(ABS(I17/I18)&gt;=2.56,"**",IF(ABS(I17/I18)&gt;1.96,"*",IF(ABS(I17/I18)&gt;1.64,"~","")))</f>
        <v>*</v>
      </c>
      <c r="K17" s="377">
        <v>66.504840000000002</v>
      </c>
      <c r="L17" s="305" t="str">
        <f>IF(ABS(K17/K18)&gt;=2.56,"**",IF(ABS(K17/K18)&gt;1.96,"*",IF(ABS(K17/K18)&gt;1.64,"~","")))</f>
        <v>**</v>
      </c>
      <c r="M17" s="376">
        <v>102.9961</v>
      </c>
      <c r="N17" s="305" t="str">
        <f>IF(ABS(M17/M18)&gt;=2.56,"**",IF(ABS(M17/M18)&gt;1.96,"*",IF(ABS(M17/M18)&gt;1.64,"~","")))</f>
        <v>**</v>
      </c>
      <c r="O17" s="377">
        <v>-9.8477449999999997</v>
      </c>
      <c r="P17" s="305" t="str">
        <f>IF(ABS(O17/O18)&gt;=2.56,"**",IF(ABS(O17/O18)&gt;1.96,"*",IF(ABS(O17/O18)&gt;1.64,"~","")))</f>
        <v/>
      </c>
      <c r="Q17" s="377">
        <v>-40.190179999999998</v>
      </c>
      <c r="R17" s="305" t="str">
        <f>IF(ABS(Q17/Q18)&gt;=2.56,"**",IF(ABS(Q17/Q18)&gt;1.96,"*",IF(ABS(Q17/Q18)&gt;1.64,"~","")))</f>
        <v/>
      </c>
      <c r="S17" s="377">
        <v>9.9462360000000007</v>
      </c>
      <c r="T17" s="305"/>
      <c r="W17" s="231"/>
      <c r="X17" s="82"/>
      <c r="Y17" s="231"/>
      <c r="Z17" s="82"/>
      <c r="AA17" s="231"/>
      <c r="AB17" s="82"/>
      <c r="AC17" s="231"/>
      <c r="AD17" s="83"/>
      <c r="AE17" s="231"/>
      <c r="AF17" s="197"/>
    </row>
    <row r="18" spans="1:32" x14ac:dyDescent="0.2">
      <c r="A18" s="373"/>
      <c r="B18" s="363">
        <f>100* 0.0026997</f>
        <v>0.26997000000000004</v>
      </c>
      <c r="C18" s="364"/>
      <c r="D18" s="363">
        <f>100*0.0043087</f>
        <v>0.43087000000000003</v>
      </c>
      <c r="E18" s="364"/>
      <c r="F18" s="375"/>
      <c r="G18" s="378">
        <v>59.961300000000001</v>
      </c>
      <c r="H18" s="379"/>
      <c r="I18" s="378">
        <v>23.612649999999999</v>
      </c>
      <c r="J18" s="379"/>
      <c r="K18" s="378">
        <v>20.340890000000002</v>
      </c>
      <c r="L18" s="379"/>
      <c r="M18" s="378">
        <v>27.52421</v>
      </c>
      <c r="N18" s="379"/>
      <c r="O18" s="378">
        <v>11.13081</v>
      </c>
      <c r="P18" s="379"/>
      <c r="Q18" s="378">
        <v>27.159400000000002</v>
      </c>
      <c r="R18" s="379"/>
      <c r="S18" s="378">
        <v>16.305720000000001</v>
      </c>
      <c r="T18" s="306"/>
      <c r="W18" s="85"/>
      <c r="X18" s="84"/>
      <c r="Y18" s="82"/>
      <c r="Z18" s="84"/>
      <c r="AA18" s="82"/>
      <c r="AB18" s="84"/>
      <c r="AC18" s="82"/>
      <c r="AD18" s="84"/>
      <c r="AE18" s="82"/>
    </row>
    <row r="19" spans="1:32" ht="6" customHeight="1" x14ac:dyDescent="0.2">
      <c r="A19" s="375"/>
      <c r="B19" s="66"/>
      <c r="C19" s="364"/>
      <c r="D19" s="66"/>
      <c r="E19" s="364"/>
      <c r="F19" s="375"/>
      <c r="G19" s="66"/>
      <c r="H19" s="306"/>
      <c r="I19" s="66"/>
      <c r="J19" s="306"/>
      <c r="K19" s="361"/>
      <c r="L19" s="381"/>
      <c r="M19" s="66"/>
      <c r="N19" s="306"/>
      <c r="O19" s="361"/>
      <c r="P19" s="381"/>
      <c r="Q19" s="361"/>
      <c r="R19" s="381"/>
      <c r="S19" s="361"/>
      <c r="T19" s="306"/>
      <c r="W19" s="85"/>
      <c r="X19" s="82"/>
      <c r="Y19" s="82"/>
      <c r="Z19" s="82"/>
      <c r="AA19" s="82"/>
      <c r="AB19" s="82"/>
      <c r="AC19" s="82"/>
      <c r="AD19" s="83"/>
      <c r="AE19" s="82"/>
    </row>
    <row r="20" spans="1:32" x14ac:dyDescent="0.2">
      <c r="A20" s="373" t="s">
        <v>168</v>
      </c>
      <c r="B20" s="24">
        <f>100*  0.0017806</f>
        <v>0.17806</v>
      </c>
      <c r="C20" s="382" t="str">
        <f>IF(ABS(B20/B21)&gt;=2.56,"**",IF(ABS(B20/B21)&gt;1.96,"*",IF(ABS(B20/B21)&gt;1.64,"~","")))</f>
        <v/>
      </c>
      <c r="D20" s="24">
        <f>100*0.0026224</f>
        <v>0.26223999999999997</v>
      </c>
      <c r="E20" s="374" t="str">
        <f>IF(ABS(D20/D21)&gt;=2.56,"**",IF(ABS(D20/D21)&gt;1.96,"*",IF(ABS(D20/D21)&gt;1.64,"~","")))</f>
        <v/>
      </c>
      <c r="F20" s="375"/>
      <c r="G20" s="231">
        <v>-77.139939999999996</v>
      </c>
      <c r="H20" s="305" t="str">
        <f>IF(ABS(G20/G21)&gt;=2.56,"**",IF(ABS(G20/G21)&gt;1.96,"*",IF(ABS(G20/G21)&gt;1.64,"~","")))</f>
        <v/>
      </c>
      <c r="I20" s="231">
        <v>-26.608820000000001</v>
      </c>
      <c r="J20" s="305" t="str">
        <f>IF(ABS(I20/I21)&gt;=2.56,"**",IF(ABS(I20/I21)&gt;1.96,"*",IF(ABS(I20/I21)&gt;1.64,"~","")))</f>
        <v/>
      </c>
      <c r="K20" s="383">
        <v>-29.102070000000001</v>
      </c>
      <c r="L20" s="305" t="str">
        <f>IF(ABS(K20/K21)&gt;=2.56,"**",IF(ABS(K20/K21)&gt;1.96,"*",IF(ABS(K20/K21)&gt;1.64,"~","")))</f>
        <v>~</v>
      </c>
      <c r="M20" s="231">
        <v>-86.41189</v>
      </c>
      <c r="N20" s="305" t="str">
        <f>IF(ABS(M20/M21)&gt;=2.56,"**",IF(ABS(M20/M21)&gt;1.96,"*",IF(ABS(M20/M21)&gt;1.64,"~","")))</f>
        <v>**</v>
      </c>
      <c r="O20" s="377">
        <v>5.9713989999999999</v>
      </c>
      <c r="P20" s="305" t="str">
        <f>IF(ABS(O20/O21)&gt;=2.56,"**",IF(ABS(O20/O21)&gt;1.96,"*",IF(ABS(O20/O21)&gt;1.64,"~","")))</f>
        <v/>
      </c>
      <c r="Q20" s="377">
        <v>53.862459999999999</v>
      </c>
      <c r="R20" s="305" t="str">
        <f>IF(ABS(Q20/Q21)&gt;=2.56,"**",IF(ABS(Q20/Q21)&gt;1.96,"*",IF(ABS(Q20/Q21)&gt;1.64,"~","")))</f>
        <v>*</v>
      </c>
      <c r="S20" s="377">
        <v>5.1489979999999997</v>
      </c>
      <c r="T20" s="305"/>
      <c r="W20" s="231"/>
      <c r="X20" s="82"/>
      <c r="Y20" s="231"/>
      <c r="Z20" s="82"/>
      <c r="AA20" s="231"/>
      <c r="AB20" s="82"/>
      <c r="AC20" s="231"/>
      <c r="AD20" s="83"/>
      <c r="AE20" s="231"/>
      <c r="AF20" s="197"/>
    </row>
    <row r="21" spans="1:32" x14ac:dyDescent="0.2">
      <c r="A21" s="373"/>
      <c r="B21" s="363">
        <f>100*0.0015281</f>
        <v>0.15281</v>
      </c>
      <c r="C21" s="364"/>
      <c r="D21" s="363">
        <f>100*0.0029388</f>
        <v>0.29388000000000003</v>
      </c>
      <c r="E21" s="364"/>
      <c r="F21" s="375"/>
      <c r="G21" s="384">
        <v>48.99324</v>
      </c>
      <c r="H21" s="385"/>
      <c r="I21" s="384">
        <v>18.872710000000001</v>
      </c>
      <c r="J21" s="385"/>
      <c r="K21" s="378">
        <v>15.50337</v>
      </c>
      <c r="L21" s="385"/>
      <c r="M21" s="384">
        <v>29.223790000000001</v>
      </c>
      <c r="N21" s="385"/>
      <c r="O21" s="378">
        <v>10.8582</v>
      </c>
      <c r="P21" s="385"/>
      <c r="Q21" s="378">
        <v>27.079059999999998</v>
      </c>
      <c r="R21" s="385"/>
      <c r="S21" s="378">
        <v>16.69894</v>
      </c>
      <c r="T21" s="324"/>
      <c r="W21" s="85"/>
      <c r="X21" s="84"/>
      <c r="Y21" s="82"/>
      <c r="Z21" s="84"/>
      <c r="AA21" s="82"/>
      <c r="AB21" s="84"/>
      <c r="AC21" s="82"/>
      <c r="AD21" s="84"/>
      <c r="AE21" s="82"/>
    </row>
    <row r="22" spans="1:32" ht="6" customHeight="1" x14ac:dyDescent="0.2">
      <c r="A22" s="386"/>
      <c r="B22" s="386"/>
      <c r="C22" s="357"/>
      <c r="D22" s="386"/>
      <c r="E22" s="357"/>
      <c r="F22" s="386"/>
      <c r="G22" s="356"/>
      <c r="H22" s="370"/>
      <c r="I22" s="356"/>
      <c r="J22" s="370"/>
      <c r="K22" s="356"/>
      <c r="L22" s="306"/>
      <c r="M22" s="356"/>
      <c r="N22" s="370"/>
      <c r="O22" s="356"/>
      <c r="P22" s="306"/>
      <c r="Q22" s="356"/>
      <c r="R22" s="306"/>
      <c r="S22" s="66"/>
      <c r="T22" s="306"/>
      <c r="W22" s="85"/>
      <c r="X22" s="85"/>
      <c r="Y22" s="85"/>
      <c r="Z22" s="85"/>
      <c r="AA22" s="85"/>
      <c r="AB22" s="320"/>
      <c r="AC22" s="85"/>
      <c r="AD22" s="320"/>
      <c r="AE22" s="85"/>
    </row>
    <row r="23" spans="1:32" x14ac:dyDescent="0.2">
      <c r="A23" s="386"/>
      <c r="B23" s="331" t="s">
        <v>105</v>
      </c>
      <c r="C23" s="331"/>
      <c r="D23" s="331"/>
      <c r="E23" s="331"/>
      <c r="F23" s="331"/>
      <c r="G23" s="331"/>
      <c r="H23" s="331"/>
      <c r="I23" s="331"/>
      <c r="J23" s="331"/>
      <c r="K23" s="331"/>
      <c r="L23" s="331"/>
      <c r="M23" s="331"/>
      <c r="N23" s="331"/>
      <c r="O23" s="331"/>
      <c r="P23" s="331"/>
      <c r="Q23" s="331"/>
      <c r="R23" s="331"/>
      <c r="S23" s="331"/>
      <c r="T23" s="325"/>
      <c r="W23" s="232"/>
      <c r="X23" s="82"/>
      <c r="Y23" s="82"/>
      <c r="Z23" s="82"/>
      <c r="AA23" s="82"/>
      <c r="AB23" s="83"/>
      <c r="AC23" s="82"/>
      <c r="AD23" s="83"/>
      <c r="AE23" s="82"/>
    </row>
    <row r="24" spans="1:32" x14ac:dyDescent="0.2">
      <c r="A24" s="375" t="s">
        <v>106</v>
      </c>
      <c r="B24" s="299"/>
      <c r="C24" s="41"/>
      <c r="D24" s="299"/>
      <c r="E24" s="41"/>
      <c r="F24" s="387">
        <v>935.95600000000002</v>
      </c>
      <c r="G24" s="387"/>
      <c r="H24" s="387">
        <v>93.806920000000005</v>
      </c>
      <c r="I24" s="387"/>
      <c r="J24" s="387">
        <v>110.297</v>
      </c>
      <c r="K24" s="387"/>
      <c r="L24" s="387">
        <v>154.35120000000001</v>
      </c>
      <c r="M24" s="387"/>
      <c r="N24" s="387">
        <v>168.8854</v>
      </c>
      <c r="O24" s="387"/>
      <c r="P24" s="387">
        <v>262.51249999999999</v>
      </c>
      <c r="Q24" s="387"/>
      <c r="R24" s="388">
        <v>653.8877</v>
      </c>
      <c r="S24" s="82">
        <v>146.10290000000001</v>
      </c>
      <c r="T24" s="324"/>
      <c r="W24" s="232"/>
      <c r="X24" s="82"/>
      <c r="Y24" s="82"/>
      <c r="Z24" s="82"/>
      <c r="AA24" s="82"/>
      <c r="AB24" s="83"/>
      <c r="AC24" s="82"/>
      <c r="AD24" s="83"/>
      <c r="AE24" s="82"/>
    </row>
    <row r="25" spans="1:32" x14ac:dyDescent="0.2">
      <c r="A25" s="375" t="s">
        <v>11</v>
      </c>
      <c r="B25" s="231"/>
      <c r="C25" s="389"/>
      <c r="D25" s="231"/>
      <c r="E25" s="390"/>
      <c r="F25" s="391">
        <v>1644.6089999999999</v>
      </c>
      <c r="G25" s="391"/>
      <c r="H25" s="391">
        <v>153.31030000000001</v>
      </c>
      <c r="I25" s="391"/>
      <c r="J25" s="391">
        <v>146.5779</v>
      </c>
      <c r="K25" s="391"/>
      <c r="L25" s="391">
        <v>198.63140000000001</v>
      </c>
      <c r="M25" s="391"/>
      <c r="N25" s="391">
        <v>218.58170000000001</v>
      </c>
      <c r="O25" s="391"/>
      <c r="P25" s="391">
        <v>378.58839999999998</v>
      </c>
      <c r="Q25" s="391"/>
      <c r="R25" s="392">
        <v>1218.7829999999999</v>
      </c>
      <c r="S25" s="82">
        <v>548.91880000000003</v>
      </c>
      <c r="T25" s="325"/>
      <c r="W25" s="232"/>
      <c r="X25" s="82"/>
      <c r="Y25" s="82"/>
      <c r="Z25" s="82"/>
      <c r="AA25" s="82"/>
      <c r="AB25" s="83"/>
      <c r="AC25" s="82"/>
      <c r="AD25" s="83"/>
      <c r="AE25" s="82"/>
    </row>
    <row r="26" spans="1:32" x14ac:dyDescent="0.2">
      <c r="A26" s="375" t="s">
        <v>12</v>
      </c>
      <c r="B26" s="299"/>
      <c r="C26" s="41"/>
      <c r="D26" s="299"/>
      <c r="E26" s="41"/>
      <c r="F26" s="393">
        <v>708.65260000000001</v>
      </c>
      <c r="G26" s="393"/>
      <c r="H26" s="393">
        <v>59.503399999999999</v>
      </c>
      <c r="I26" s="393"/>
      <c r="J26" s="393">
        <v>36.280909999999999</v>
      </c>
      <c r="K26" s="393"/>
      <c r="L26" s="393">
        <v>44.280230000000003</v>
      </c>
      <c r="M26" s="393"/>
      <c r="N26" s="393">
        <v>49.696219999999997</v>
      </c>
      <c r="O26" s="393"/>
      <c r="P26" s="393">
        <v>116.0759</v>
      </c>
      <c r="Q26" s="393"/>
      <c r="R26" s="392">
        <v>564.89570000000003</v>
      </c>
      <c r="S26" s="394">
        <v>402.8159</v>
      </c>
      <c r="T26" s="324"/>
      <c r="W26" s="85"/>
      <c r="X26" s="87"/>
      <c r="Y26" s="82"/>
      <c r="Z26" s="87"/>
      <c r="AA26" s="82"/>
      <c r="AB26" s="86"/>
      <c r="AC26" s="82"/>
      <c r="AD26" s="86"/>
      <c r="AE26" s="82"/>
    </row>
    <row r="27" spans="1:32" ht="15.25" customHeight="1" x14ac:dyDescent="0.2">
      <c r="A27" s="395" t="s">
        <v>193</v>
      </c>
      <c r="B27" s="395"/>
      <c r="C27" s="395"/>
      <c r="D27" s="395"/>
      <c r="E27" s="395"/>
      <c r="F27" s="395"/>
      <c r="G27" s="395"/>
      <c r="H27" s="395"/>
      <c r="I27" s="395"/>
      <c r="J27" s="395"/>
      <c r="K27" s="395"/>
      <c r="L27" s="395"/>
      <c r="M27" s="395"/>
      <c r="N27" s="395"/>
      <c r="O27" s="395"/>
      <c r="P27" s="395"/>
      <c r="Q27" s="395"/>
      <c r="R27" s="395"/>
      <c r="S27" s="395"/>
      <c r="T27" s="395"/>
    </row>
    <row r="28" spans="1:32" ht="15.25" customHeight="1" x14ac:dyDescent="0.2">
      <c r="A28" s="396"/>
      <c r="B28" s="396"/>
      <c r="C28" s="396"/>
      <c r="D28" s="396"/>
      <c r="E28" s="396"/>
      <c r="F28" s="396"/>
      <c r="G28" s="396"/>
      <c r="H28" s="396"/>
      <c r="I28" s="396"/>
      <c r="J28" s="396"/>
      <c r="K28" s="396"/>
      <c r="L28" s="396"/>
      <c r="M28" s="396"/>
      <c r="N28" s="396"/>
      <c r="O28" s="396"/>
      <c r="P28" s="396"/>
      <c r="Q28" s="396"/>
      <c r="R28" s="396"/>
      <c r="S28" s="396"/>
      <c r="T28" s="396"/>
    </row>
    <row r="29" spans="1:32" ht="15.25" customHeight="1" x14ac:dyDescent="0.2">
      <c r="A29" s="396"/>
      <c r="B29" s="396"/>
      <c r="C29" s="396"/>
      <c r="D29" s="396"/>
      <c r="E29" s="396"/>
      <c r="F29" s="396"/>
      <c r="G29" s="396"/>
      <c r="H29" s="396"/>
      <c r="I29" s="396"/>
      <c r="J29" s="396"/>
      <c r="K29" s="396"/>
      <c r="L29" s="396"/>
      <c r="M29" s="396"/>
      <c r="N29" s="396"/>
      <c r="O29" s="396"/>
      <c r="P29" s="396"/>
      <c r="Q29" s="396"/>
      <c r="R29" s="396"/>
      <c r="S29" s="396"/>
      <c r="T29" s="396"/>
    </row>
    <row r="30" spans="1:32" ht="15.25" customHeight="1" x14ac:dyDescent="0.2">
      <c r="A30" s="396"/>
      <c r="B30" s="396"/>
      <c r="C30" s="396"/>
      <c r="D30" s="396"/>
      <c r="E30" s="396"/>
      <c r="F30" s="396"/>
      <c r="G30" s="396"/>
      <c r="H30" s="396"/>
      <c r="I30" s="396"/>
      <c r="J30" s="396"/>
      <c r="K30" s="396"/>
      <c r="L30" s="396"/>
      <c r="M30" s="396"/>
      <c r="N30" s="396"/>
      <c r="O30" s="396"/>
      <c r="P30" s="396"/>
      <c r="Q30" s="396"/>
      <c r="R30" s="396"/>
      <c r="S30" s="396"/>
      <c r="T30" s="396"/>
    </row>
    <row r="31" spans="1:32" ht="15.25" customHeight="1" x14ac:dyDescent="0.2">
      <c r="A31" s="396"/>
      <c r="B31" s="396"/>
      <c r="C31" s="396"/>
      <c r="D31" s="396"/>
      <c r="E31" s="396"/>
      <c r="F31" s="396"/>
      <c r="G31" s="396"/>
      <c r="H31" s="396"/>
      <c r="I31" s="396"/>
      <c r="J31" s="396"/>
      <c r="K31" s="396"/>
      <c r="L31" s="396"/>
      <c r="M31" s="396"/>
      <c r="N31" s="396"/>
      <c r="O31" s="396"/>
      <c r="P31" s="396"/>
      <c r="Q31" s="396"/>
      <c r="R31" s="396"/>
      <c r="S31" s="396"/>
      <c r="T31" s="396"/>
    </row>
    <row r="32" spans="1:32" ht="15.25" customHeight="1" x14ac:dyDescent="0.2">
      <c r="A32" s="396"/>
      <c r="B32" s="396"/>
      <c r="C32" s="396"/>
      <c r="D32" s="396"/>
      <c r="E32" s="396"/>
      <c r="F32" s="396"/>
      <c r="G32" s="396"/>
      <c r="H32" s="396"/>
      <c r="I32" s="396"/>
      <c r="J32" s="396"/>
      <c r="K32" s="396"/>
      <c r="L32" s="396"/>
      <c r="M32" s="396"/>
      <c r="N32" s="396"/>
      <c r="O32" s="396"/>
      <c r="P32" s="396"/>
      <c r="Q32" s="396"/>
      <c r="R32" s="396"/>
      <c r="S32" s="396"/>
      <c r="T32" s="396"/>
    </row>
    <row r="33" spans="1:33" x14ac:dyDescent="0.2">
      <c r="A33" s="214"/>
      <c r="B33" s="214"/>
      <c r="C33" s="32"/>
      <c r="D33" s="214"/>
      <c r="E33" s="32"/>
      <c r="F33" s="214"/>
      <c r="G33" s="74"/>
      <c r="H33" s="308"/>
      <c r="I33" s="24"/>
      <c r="J33" s="308"/>
      <c r="M33" s="214"/>
      <c r="N33" s="308"/>
      <c r="S33" s="16"/>
    </row>
    <row r="34" spans="1:33" ht="12" customHeight="1" x14ac:dyDescent="0.2">
      <c r="A34" s="214"/>
      <c r="B34" s="214"/>
      <c r="C34" s="32"/>
      <c r="D34" s="214"/>
      <c r="E34" s="32"/>
      <c r="F34" s="214"/>
      <c r="G34" s="74"/>
      <c r="H34" s="308"/>
      <c r="I34" s="24"/>
      <c r="J34" s="308"/>
      <c r="M34" s="214"/>
      <c r="N34" s="308"/>
      <c r="S34" s="16"/>
    </row>
    <row r="35" spans="1:33" s="1" customFormat="1" ht="12" customHeight="1" x14ac:dyDescent="0.2">
      <c r="A35" s="31" t="s">
        <v>109</v>
      </c>
      <c r="B35" s="90"/>
      <c r="C35" s="89"/>
      <c r="D35" s="89"/>
      <c r="E35" s="89"/>
      <c r="F35" s="89"/>
      <c r="G35" s="89"/>
      <c r="H35" s="309"/>
      <c r="I35" s="89"/>
      <c r="J35" s="309"/>
      <c r="K35" s="89"/>
      <c r="L35" s="309"/>
      <c r="M35" s="89"/>
      <c r="N35" s="309"/>
      <c r="O35" s="2"/>
      <c r="P35" s="301"/>
      <c r="Q35" s="2"/>
      <c r="R35" s="186"/>
      <c r="S35" s="185"/>
      <c r="T35" s="186"/>
      <c r="U35" s="185"/>
      <c r="V35" s="185"/>
      <c r="W35" s="14"/>
      <c r="X35" s="14"/>
      <c r="Y35" s="14"/>
      <c r="Z35" s="14"/>
      <c r="AA35" s="14"/>
      <c r="AB35" s="14"/>
      <c r="AC35" s="14"/>
      <c r="AD35" s="14"/>
      <c r="AE35" s="14"/>
      <c r="AF35" s="14"/>
      <c r="AG35" s="14"/>
    </row>
    <row r="36" spans="1:33" s="1" customFormat="1" ht="12" customHeight="1" x14ac:dyDescent="0.2">
      <c r="A36" s="239" t="s">
        <v>125</v>
      </c>
      <c r="B36" s="91"/>
      <c r="C36" s="92"/>
      <c r="D36" s="91"/>
      <c r="E36" s="92"/>
      <c r="F36" s="91"/>
      <c r="G36" s="92"/>
      <c r="H36" s="310"/>
      <c r="I36" s="91"/>
      <c r="J36" s="310"/>
      <c r="K36" s="91"/>
      <c r="L36" s="310"/>
      <c r="M36" s="91"/>
      <c r="N36" s="310"/>
      <c r="O36" s="2"/>
      <c r="P36" s="301"/>
      <c r="Q36" s="2"/>
      <c r="R36" s="186"/>
      <c r="S36" s="185"/>
      <c r="T36" s="186"/>
      <c r="U36" s="185"/>
      <c r="V36" s="185"/>
      <c r="W36" s="14"/>
      <c r="X36" s="14"/>
      <c r="Y36" s="14"/>
      <c r="Z36" s="14"/>
      <c r="AA36" s="14"/>
      <c r="AB36" s="14"/>
      <c r="AC36" s="14"/>
      <c r="AD36" s="14"/>
      <c r="AE36" s="14"/>
      <c r="AF36" s="14"/>
      <c r="AG36" s="14"/>
    </row>
    <row r="37" spans="1:33" ht="12" customHeight="1" x14ac:dyDescent="0.2">
      <c r="A37" s="35" t="s">
        <v>126</v>
      </c>
      <c r="B37" s="32"/>
      <c r="C37" s="32"/>
      <c r="D37" s="32"/>
      <c r="E37" s="32"/>
      <c r="F37" s="32"/>
      <c r="G37" s="244"/>
      <c r="H37" s="308"/>
      <c r="I37" s="249"/>
      <c r="J37" s="308"/>
      <c r="K37" s="31"/>
      <c r="M37" s="32"/>
      <c r="N37" s="308"/>
      <c r="O37" s="31"/>
      <c r="Q37" s="31"/>
      <c r="S37" s="31"/>
      <c r="U37" s="31"/>
      <c r="V37" s="241"/>
      <c r="W37" s="241"/>
    </row>
    <row r="38" spans="1:33" ht="12" customHeight="1" x14ac:dyDescent="0.2">
      <c r="A38" s="32"/>
      <c r="B38" s="32"/>
      <c r="C38" s="32"/>
      <c r="D38" s="32"/>
      <c r="E38" s="32"/>
      <c r="F38" s="32"/>
      <c r="G38" s="244"/>
      <c r="H38" s="308"/>
      <c r="I38" s="249"/>
      <c r="J38" s="308"/>
      <c r="K38" s="31"/>
      <c r="M38" s="32"/>
      <c r="N38" s="308"/>
      <c r="O38" s="31"/>
      <c r="Q38" s="31"/>
      <c r="S38" s="31"/>
      <c r="U38" s="31"/>
      <c r="V38" s="241"/>
      <c r="W38" s="241"/>
    </row>
    <row r="39" spans="1:33" ht="12" customHeight="1" x14ac:dyDescent="0.2">
      <c r="A39" s="31"/>
      <c r="B39" s="31"/>
      <c r="D39" s="31"/>
      <c r="F39" s="31"/>
      <c r="G39" s="244"/>
      <c r="H39" s="308"/>
      <c r="I39" s="249"/>
      <c r="J39" s="308"/>
      <c r="K39" s="31"/>
      <c r="M39" s="32"/>
      <c r="N39" s="308"/>
      <c r="O39" s="31"/>
      <c r="Q39" s="31"/>
      <c r="S39" s="31"/>
      <c r="U39" s="31"/>
      <c r="V39" s="241"/>
      <c r="W39" s="241"/>
    </row>
    <row r="40" spans="1:33" ht="13.75" customHeight="1" x14ac:dyDescent="0.2">
      <c r="A40" s="31"/>
      <c r="B40" s="31"/>
      <c r="D40" s="31"/>
      <c r="F40" s="31"/>
      <c r="G40" s="244"/>
      <c r="H40" s="308"/>
      <c r="I40" s="249"/>
      <c r="J40" s="308"/>
      <c r="K40" s="31"/>
      <c r="M40" s="32"/>
      <c r="N40" s="308"/>
      <c r="O40" s="31"/>
      <c r="Q40" s="31"/>
      <c r="S40" s="31"/>
      <c r="U40" s="31"/>
      <c r="V40" s="241"/>
      <c r="W40" s="241"/>
    </row>
    <row r="41" spans="1:33" ht="13.75" customHeight="1" x14ac:dyDescent="0.2">
      <c r="A41" s="31"/>
      <c r="B41" s="31"/>
      <c r="D41" s="31"/>
      <c r="F41" s="31"/>
      <c r="G41" s="242"/>
      <c r="I41" s="31"/>
      <c r="K41" s="31"/>
      <c r="M41" s="250"/>
      <c r="O41" s="31"/>
      <c r="Q41" s="31"/>
      <c r="S41" s="326"/>
      <c r="U41" s="31"/>
      <c r="V41" s="241"/>
      <c r="W41" s="241"/>
    </row>
    <row r="42" spans="1:33" x14ac:dyDescent="0.2">
      <c r="A42" s="31"/>
      <c r="B42" s="31"/>
      <c r="D42" s="31"/>
      <c r="F42" s="31"/>
      <c r="G42" s="258"/>
      <c r="H42" s="300"/>
      <c r="I42" s="258"/>
      <c r="J42" s="300"/>
      <c r="K42" s="258"/>
      <c r="L42" s="300"/>
      <c r="M42" s="258"/>
      <c r="N42" s="300"/>
      <c r="O42" s="258"/>
      <c r="P42" s="300"/>
      <c r="Q42" s="258"/>
      <c r="R42" s="300"/>
      <c r="S42" s="258"/>
      <c r="U42" s="31"/>
      <c r="V42" s="241"/>
      <c r="W42" s="241"/>
    </row>
    <row r="43" spans="1:33" ht="16" customHeight="1" x14ac:dyDescent="0.2">
      <c r="A43" s="343"/>
      <c r="B43" s="343"/>
      <c r="C43" s="343"/>
      <c r="D43" s="31"/>
      <c r="F43" s="31"/>
      <c r="G43" s="242"/>
      <c r="I43" s="31"/>
      <c r="K43" s="31"/>
      <c r="M43" s="250"/>
      <c r="O43" s="31"/>
      <c r="Q43" s="31"/>
      <c r="S43" s="326"/>
      <c r="U43" s="31"/>
      <c r="V43" s="241"/>
      <c r="W43" s="241"/>
    </row>
    <row r="44" spans="1:33" x14ac:dyDescent="0.2">
      <c r="A44" s="31"/>
      <c r="B44" s="31"/>
      <c r="D44" s="31"/>
      <c r="F44" s="31"/>
      <c r="G44" s="242"/>
      <c r="I44" s="31"/>
      <c r="K44" s="31"/>
      <c r="M44" s="250"/>
      <c r="O44" s="31"/>
      <c r="Q44" s="31"/>
      <c r="S44" s="326"/>
      <c r="U44" s="31"/>
      <c r="V44" s="241"/>
      <c r="W44" s="241"/>
    </row>
    <row r="45" spans="1:33" x14ac:dyDescent="0.2">
      <c r="A45" s="31"/>
      <c r="B45" s="31"/>
      <c r="D45" s="31"/>
      <c r="F45" s="31"/>
      <c r="G45" s="242"/>
      <c r="I45" s="31"/>
      <c r="K45" s="31"/>
      <c r="M45" s="250"/>
      <c r="O45" s="31"/>
      <c r="Q45" s="31"/>
      <c r="S45" s="326"/>
      <c r="U45" s="31"/>
      <c r="V45" s="241"/>
      <c r="W45" s="241"/>
    </row>
  </sheetData>
  <mergeCells count="47">
    <mergeCell ref="A1:T4"/>
    <mergeCell ref="G7:S7"/>
    <mergeCell ref="P25:Q25"/>
    <mergeCell ref="P26:Q26"/>
    <mergeCell ref="P24:Q24"/>
    <mergeCell ref="N26:O26"/>
    <mergeCell ref="N24:O24"/>
    <mergeCell ref="L25:M25"/>
    <mergeCell ref="L26:M26"/>
    <mergeCell ref="L24:M24"/>
    <mergeCell ref="N25:O25"/>
    <mergeCell ref="H25:I25"/>
    <mergeCell ref="H26:I26"/>
    <mergeCell ref="H24:I24"/>
    <mergeCell ref="J25:K25"/>
    <mergeCell ref="J26:K26"/>
    <mergeCell ref="B7:E8"/>
    <mergeCell ref="O10:P10"/>
    <mergeCell ref="Q8:R9"/>
    <mergeCell ref="Q10:R10"/>
    <mergeCell ref="I10:J10"/>
    <mergeCell ref="B9:C9"/>
    <mergeCell ref="I8:J9"/>
    <mergeCell ref="D9:E9"/>
    <mergeCell ref="F25:G25"/>
    <mergeCell ref="F26:G26"/>
    <mergeCell ref="F24:G24"/>
    <mergeCell ref="O8:P9"/>
    <mergeCell ref="G8:H9"/>
    <mergeCell ref="G10:H10"/>
    <mergeCell ref="J24:K24"/>
    <mergeCell ref="A27:T32"/>
    <mergeCell ref="A43:C43"/>
    <mergeCell ref="S8:T9"/>
    <mergeCell ref="S10:T10"/>
    <mergeCell ref="B12:S12"/>
    <mergeCell ref="B16:S16"/>
    <mergeCell ref="B23:S23"/>
    <mergeCell ref="A13:A14"/>
    <mergeCell ref="K8:L9"/>
    <mergeCell ref="K10:L10"/>
    <mergeCell ref="M8:N9"/>
    <mergeCell ref="M10:N10"/>
    <mergeCell ref="B10:C10"/>
    <mergeCell ref="D10:E10"/>
    <mergeCell ref="A17:A18"/>
    <mergeCell ref="A20:A21"/>
  </mergeCells>
  <phoneticPr fontId="2"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showGridLines="0" tabSelected="1" zoomScale="131" workbookViewId="0">
      <selection activeCell="M15" sqref="M15"/>
    </sheetView>
  </sheetViews>
  <sheetFormatPr baseColWidth="10" defaultColWidth="8.83203125" defaultRowHeight="16" x14ac:dyDescent="0.2"/>
  <cols>
    <col min="1" max="1" width="17.5" style="16" customWidth="1"/>
    <col min="2" max="2" width="7.6640625" style="16" customWidth="1"/>
    <col min="3" max="3" width="2.6640625" style="35" customWidth="1"/>
    <col min="4" max="4" width="7.6640625" style="20" customWidth="1"/>
    <col min="5" max="5" width="2.6640625" style="53" customWidth="1"/>
    <col min="6" max="6" width="7.6640625" style="16" customWidth="1"/>
    <col min="7" max="7" width="2.6640625" style="35" customWidth="1"/>
    <col min="8" max="8" width="2.83203125" style="35" customWidth="1"/>
    <col min="9" max="9" width="7.6640625" style="23" customWidth="1"/>
    <col min="10" max="10" width="2.6640625" style="53" customWidth="1"/>
    <col min="11" max="11" width="7.6640625" style="20" customWidth="1"/>
    <col min="12" max="12" width="2.6640625" style="53" customWidth="1"/>
    <col min="13" max="13" width="7.6640625" style="16" customWidth="1"/>
    <col min="14" max="14" width="2.6640625" style="35" customWidth="1"/>
    <col min="15" max="15" width="7.6640625" style="23" customWidth="1"/>
    <col min="16" max="16" width="2.6640625" style="53" customWidth="1"/>
    <col min="17" max="18" width="8.83203125" style="16"/>
    <col min="19" max="19" width="2" style="16" customWidth="1"/>
    <col min="20" max="20" width="3" style="17" customWidth="1"/>
    <col min="21" max="21" width="5.83203125" style="17" bestFit="1" customWidth="1"/>
    <col min="22" max="30" width="5.5" style="17" customWidth="1"/>
    <col min="31" max="31" width="6.83203125" style="17" customWidth="1"/>
    <col min="32" max="37" width="8.83203125" style="17"/>
    <col min="38" max="16384" width="8.83203125" style="16"/>
  </cols>
  <sheetData>
    <row r="1" spans="1:37" ht="16" customHeight="1" x14ac:dyDescent="0.2">
      <c r="A1" s="329" t="s">
        <v>188</v>
      </c>
      <c r="B1" s="329"/>
      <c r="C1" s="329"/>
      <c r="D1" s="329"/>
      <c r="E1" s="329"/>
      <c r="F1" s="329"/>
      <c r="G1" s="329"/>
      <c r="H1" s="329"/>
      <c r="I1" s="329"/>
      <c r="J1" s="329"/>
      <c r="K1" s="329"/>
      <c r="L1" s="329"/>
      <c r="M1" s="329"/>
      <c r="N1" s="329"/>
      <c r="O1" s="329"/>
      <c r="P1" s="329"/>
    </row>
    <row r="2" spans="1:37" ht="16" customHeight="1" x14ac:dyDescent="0.2">
      <c r="A2" s="329"/>
      <c r="B2" s="329"/>
      <c r="C2" s="329"/>
      <c r="D2" s="329"/>
      <c r="E2" s="329"/>
      <c r="F2" s="329"/>
      <c r="G2" s="329"/>
      <c r="H2" s="329"/>
      <c r="I2" s="329"/>
      <c r="J2" s="329"/>
      <c r="K2" s="329"/>
      <c r="L2" s="329"/>
      <c r="M2" s="329"/>
      <c r="N2" s="329"/>
      <c r="O2" s="329"/>
      <c r="P2" s="329"/>
    </row>
    <row r="3" spans="1:37" ht="16" customHeight="1" x14ac:dyDescent="0.2">
      <c r="A3" s="329"/>
      <c r="B3" s="329"/>
      <c r="C3" s="329"/>
      <c r="D3" s="329"/>
      <c r="E3" s="329"/>
      <c r="F3" s="329"/>
      <c r="G3" s="329"/>
      <c r="H3" s="329"/>
      <c r="I3" s="329"/>
      <c r="J3" s="329"/>
      <c r="K3" s="329"/>
      <c r="L3" s="329"/>
      <c r="M3" s="329"/>
      <c r="N3" s="329"/>
      <c r="O3" s="329"/>
      <c r="P3" s="329"/>
    </row>
    <row r="4" spans="1:37" ht="16" customHeight="1" x14ac:dyDescent="0.2">
      <c r="A4" s="329"/>
      <c r="B4" s="329"/>
      <c r="C4" s="329"/>
      <c r="D4" s="329"/>
      <c r="E4" s="329"/>
      <c r="F4" s="329"/>
      <c r="G4" s="329"/>
      <c r="H4" s="329"/>
      <c r="I4" s="329"/>
      <c r="J4" s="329"/>
      <c r="K4" s="329"/>
      <c r="L4" s="329"/>
      <c r="M4" s="329"/>
      <c r="N4" s="329"/>
      <c r="O4" s="329"/>
      <c r="P4" s="329"/>
    </row>
    <row r="5" spans="1:37" ht="16" customHeight="1" x14ac:dyDescent="0.2">
      <c r="A5" s="329"/>
      <c r="B5" s="329"/>
      <c r="C5" s="329"/>
      <c r="D5" s="329"/>
      <c r="E5" s="329"/>
      <c r="F5" s="329"/>
      <c r="G5" s="329"/>
      <c r="H5" s="329"/>
      <c r="I5" s="329"/>
      <c r="J5" s="329"/>
      <c r="K5" s="329"/>
      <c r="L5" s="329"/>
      <c r="M5" s="329"/>
      <c r="N5" s="329"/>
      <c r="O5" s="329"/>
      <c r="P5" s="329"/>
    </row>
    <row r="6" spans="1:37" ht="16" customHeight="1" x14ac:dyDescent="0.2">
      <c r="A6" s="199"/>
      <c r="B6" s="199"/>
      <c r="C6" s="196"/>
      <c r="D6" s="199"/>
      <c r="E6" s="196"/>
      <c r="F6" s="199"/>
      <c r="G6" s="196"/>
      <c r="H6" s="196"/>
      <c r="I6" s="199"/>
      <c r="J6" s="196"/>
      <c r="K6" s="199"/>
      <c r="L6" s="196"/>
      <c r="M6" s="199"/>
      <c r="N6" s="196"/>
      <c r="O6" s="199"/>
      <c r="P6" s="196"/>
    </row>
    <row r="7" spans="1:37" ht="6" customHeight="1" x14ac:dyDescent="0.2">
      <c r="A7" s="260"/>
      <c r="B7" s="260"/>
      <c r="C7" s="43"/>
      <c r="D7" s="9"/>
      <c r="E7" s="40"/>
      <c r="F7" s="260"/>
      <c r="G7" s="43"/>
      <c r="H7" s="43"/>
      <c r="I7" s="9"/>
      <c r="J7" s="40"/>
      <c r="K7" s="9"/>
      <c r="L7" s="40"/>
      <c r="M7" s="260"/>
      <c r="N7" s="43"/>
      <c r="O7" s="9"/>
      <c r="P7" s="40"/>
    </row>
    <row r="8" spans="1:37" ht="16" customHeight="1" x14ac:dyDescent="0.2">
      <c r="A8" s="260"/>
      <c r="B8" s="345" t="s">
        <v>102</v>
      </c>
      <c r="C8" s="345"/>
      <c r="D8" s="345"/>
      <c r="E8" s="345"/>
      <c r="F8" s="345"/>
      <c r="G8" s="345"/>
      <c r="H8" s="16"/>
      <c r="I8" s="345" t="s">
        <v>103</v>
      </c>
      <c r="J8" s="345"/>
      <c r="K8" s="345"/>
      <c r="L8" s="345"/>
      <c r="M8" s="345"/>
      <c r="N8" s="345"/>
      <c r="O8" s="339" t="s">
        <v>101</v>
      </c>
      <c r="P8" s="339"/>
      <c r="AF8" s="339"/>
      <c r="AG8" s="339"/>
      <c r="AH8" s="339"/>
      <c r="AI8" s="339"/>
      <c r="AJ8" s="339"/>
      <c r="AK8" s="339"/>
    </row>
    <row r="9" spans="1:37" ht="15" customHeight="1" x14ac:dyDescent="0.2">
      <c r="A9" s="260"/>
      <c r="B9" s="329" t="s">
        <v>6</v>
      </c>
      <c r="C9" s="329"/>
      <c r="D9" s="329" t="s">
        <v>48</v>
      </c>
      <c r="E9" s="329"/>
      <c r="F9" s="329" t="s">
        <v>17</v>
      </c>
      <c r="G9" s="329"/>
      <c r="H9" s="259"/>
      <c r="I9" s="329" t="s">
        <v>97</v>
      </c>
      <c r="J9" s="329"/>
      <c r="K9" s="329" t="s">
        <v>99</v>
      </c>
      <c r="L9" s="329"/>
      <c r="M9" s="329" t="s">
        <v>98</v>
      </c>
      <c r="N9" s="329"/>
      <c r="O9" s="339"/>
      <c r="P9" s="339"/>
      <c r="AF9" s="329"/>
      <c r="AG9" s="329"/>
      <c r="AH9" s="329"/>
      <c r="AI9" s="329"/>
      <c r="AJ9" s="329"/>
      <c r="AK9" s="329"/>
    </row>
    <row r="10" spans="1:37" ht="15" customHeight="1" x14ac:dyDescent="0.2">
      <c r="A10" s="260"/>
      <c r="B10" s="329"/>
      <c r="C10" s="329"/>
      <c r="D10" s="329"/>
      <c r="E10" s="329"/>
      <c r="F10" s="329"/>
      <c r="G10" s="329"/>
      <c r="H10" s="259"/>
      <c r="I10" s="329"/>
      <c r="J10" s="329"/>
      <c r="K10" s="329"/>
      <c r="L10" s="329"/>
      <c r="M10" s="329"/>
      <c r="N10" s="329"/>
      <c r="O10" s="339"/>
      <c r="P10" s="339"/>
      <c r="AF10" s="329"/>
      <c r="AG10" s="329"/>
      <c r="AH10" s="329"/>
      <c r="AI10" s="329"/>
      <c r="AJ10" s="329"/>
      <c r="AK10" s="329"/>
    </row>
    <row r="11" spans="1:37" x14ac:dyDescent="0.2">
      <c r="A11" s="260"/>
      <c r="B11" s="329"/>
      <c r="C11" s="329"/>
      <c r="D11" s="329"/>
      <c r="E11" s="329"/>
      <c r="F11" s="329"/>
      <c r="G11" s="329"/>
      <c r="H11" s="259"/>
      <c r="I11" s="329"/>
      <c r="J11" s="329"/>
      <c r="K11" s="329"/>
      <c r="L11" s="329"/>
      <c r="M11" s="329"/>
      <c r="N11" s="329"/>
      <c r="O11" s="339"/>
      <c r="P11" s="339"/>
      <c r="AF11" s="329"/>
      <c r="AG11" s="329"/>
      <c r="AH11" s="329"/>
      <c r="AI11" s="329"/>
      <c r="AJ11" s="329"/>
      <c r="AK11" s="329"/>
    </row>
    <row r="12" spans="1:37" ht="15.75" customHeight="1" x14ac:dyDescent="0.2">
      <c r="A12" s="260"/>
      <c r="B12" s="344" t="s">
        <v>0</v>
      </c>
      <c r="C12" s="344"/>
      <c r="D12" s="344" t="s">
        <v>1</v>
      </c>
      <c r="E12" s="344"/>
      <c r="F12" s="344" t="s">
        <v>2</v>
      </c>
      <c r="G12" s="344"/>
      <c r="H12" s="264"/>
      <c r="I12" s="344" t="s">
        <v>3</v>
      </c>
      <c r="J12" s="344"/>
      <c r="K12" s="263" t="s">
        <v>4</v>
      </c>
      <c r="L12" s="50"/>
      <c r="M12" s="344" t="s">
        <v>7</v>
      </c>
      <c r="N12" s="344"/>
      <c r="O12" s="344" t="s">
        <v>8</v>
      </c>
      <c r="P12" s="344"/>
      <c r="U12" s="264"/>
      <c r="V12" s="264"/>
      <c r="W12" s="264"/>
      <c r="X12" s="264"/>
      <c r="Y12" s="264"/>
      <c r="Z12" s="264"/>
      <c r="AA12" s="264"/>
      <c r="AB12" s="230"/>
      <c r="AC12" s="230"/>
      <c r="AD12" s="230"/>
      <c r="AE12" s="230"/>
      <c r="AF12" s="346"/>
      <c r="AG12" s="346"/>
      <c r="AH12" s="346"/>
      <c r="AI12" s="346"/>
      <c r="AJ12" s="346"/>
      <c r="AK12" s="346"/>
    </row>
    <row r="13" spans="1:37" ht="6" customHeight="1" x14ac:dyDescent="0.2">
      <c r="A13" s="260"/>
      <c r="B13" s="260"/>
      <c r="C13" s="43"/>
      <c r="D13" s="260"/>
      <c r="E13" s="43"/>
      <c r="F13" s="260"/>
      <c r="G13" s="43"/>
      <c r="H13" s="16"/>
      <c r="I13" s="260"/>
      <c r="J13" s="43"/>
      <c r="K13" s="16"/>
      <c r="L13" s="16"/>
      <c r="N13" s="16"/>
      <c r="O13" s="260"/>
      <c r="P13" s="43"/>
      <c r="AF13" s="260"/>
      <c r="AG13" s="43"/>
      <c r="AH13" s="260"/>
      <c r="AI13" s="43"/>
      <c r="AJ13" s="260"/>
      <c r="AK13" s="43"/>
    </row>
    <row r="14" spans="1:37" s="17" customFormat="1" ht="15" customHeight="1" x14ac:dyDescent="0.2">
      <c r="A14" s="260"/>
      <c r="B14" s="341" t="s">
        <v>18</v>
      </c>
      <c r="C14" s="341"/>
      <c r="D14" s="341"/>
      <c r="E14" s="341"/>
      <c r="F14" s="341"/>
      <c r="G14" s="341"/>
      <c r="H14" s="341"/>
      <c r="I14" s="341"/>
      <c r="J14" s="341"/>
      <c r="K14" s="341"/>
      <c r="L14" s="341"/>
      <c r="M14" s="341"/>
      <c r="N14" s="341"/>
      <c r="O14" s="341"/>
      <c r="P14" s="341"/>
      <c r="S14" s="213"/>
      <c r="T14" s="213"/>
      <c r="AF14" s="203"/>
      <c r="AG14" s="203"/>
      <c r="AH14" s="203"/>
      <c r="AI14" s="203"/>
      <c r="AJ14" s="203"/>
      <c r="AK14" s="203"/>
    </row>
    <row r="15" spans="1:37" x14ac:dyDescent="0.2">
      <c r="A15" s="336" t="s">
        <v>166</v>
      </c>
      <c r="B15" s="212">
        <v>-0.95176649999999996</v>
      </c>
      <c r="C15" s="51" t="str">
        <f>IF(ABS(B15/B16)&gt;=2.56,"**",IF(ABS(B15/B16)&gt;1.96,"*",IF(ABS(B15/B16)&gt;1.64,"~","")))</f>
        <v>**</v>
      </c>
      <c r="D15" s="212">
        <v>-0.2131111</v>
      </c>
      <c r="E15" s="63" t="str">
        <f>IF(ABS(D15/D16)&gt;=2.56,"**",IF(ABS(D15/D16)&gt;1.96,"*",IF(ABS(D15/D16)&gt;1.64,"~","")))</f>
        <v>*</v>
      </c>
      <c r="F15" s="212">
        <v>1.1648780000000001</v>
      </c>
      <c r="G15" s="59" t="str">
        <f>IF(ABS(F15/F16)&gt;=2.56,"**",IF(ABS(F15/F16)&gt;1.96,"*",IF(ABS(F15/F16)&gt;1.64,"~","")))</f>
        <v>**</v>
      </c>
      <c r="H15" s="51"/>
      <c r="I15" s="24">
        <v>-1.5359419999999999</v>
      </c>
      <c r="J15" s="362" t="str">
        <f>IF(ABS(I15/I16)&gt;=2.56,"**",IF(ABS(I15/I16)&gt;1.96,"*",IF(ABS(I15/I16)&gt;1.64,"~","")))</f>
        <v>**</v>
      </c>
      <c r="K15" s="212">
        <v>-0.66488650000000005</v>
      </c>
      <c r="L15" s="51" t="str">
        <f>IF(ABS(K15/K16)&gt;=2.56,"**",IF(ABS(K15/K16)&gt;1.96,"*",IF(ABS(K15/K16)&gt;1.64,"~","")))</f>
        <v>**</v>
      </c>
      <c r="M15" s="212">
        <v>0.52121220000000001</v>
      </c>
      <c r="N15" s="51" t="str">
        <f>IF(ABS(M15/M16)&gt;=2.56,"**",IF(ABS(M15/M16)&gt;1.96,"*",IF(ABS(M15/M16)&gt;1.64,"~","")))</f>
        <v>~</v>
      </c>
      <c r="O15" s="212">
        <v>0.60976830000000004</v>
      </c>
      <c r="P15" s="44" t="str">
        <f>IF(ABS(O15/O16)&gt;=2.56,"**",IF(ABS(O15/O16)&gt;1.96,"*",IF(ABS(O15/O16)&gt;1.64,"~","")))</f>
        <v>*</v>
      </c>
      <c r="T15" s="233"/>
      <c r="U15" s="197"/>
      <c r="V15" s="197"/>
      <c r="W15" s="197"/>
      <c r="X15" s="197"/>
      <c r="Y15" s="197"/>
      <c r="Z15" s="197"/>
      <c r="AA15" s="197"/>
      <c r="AB15" s="197"/>
      <c r="AC15" s="197"/>
      <c r="AD15" s="197"/>
      <c r="AE15" s="197"/>
    </row>
    <row r="16" spans="1:37" ht="15" customHeight="1" x14ac:dyDescent="0.2">
      <c r="A16" s="336"/>
      <c r="B16" s="215">
        <v>0.30383759999999999</v>
      </c>
      <c r="C16" s="62"/>
      <c r="D16" s="215">
        <v>0.10576199999999999</v>
      </c>
      <c r="E16" s="62"/>
      <c r="F16" s="215">
        <v>0.33065240000000001</v>
      </c>
      <c r="G16" s="62"/>
      <c r="H16" s="62"/>
      <c r="I16" s="363">
        <v>0.36733909999999997</v>
      </c>
      <c r="J16" s="364"/>
      <c r="K16" s="215">
        <v>0.2310403</v>
      </c>
      <c r="L16" s="62"/>
      <c r="M16" s="215">
        <v>0.30859110000000001</v>
      </c>
      <c r="N16" s="62"/>
      <c r="O16" s="215">
        <v>0.264822</v>
      </c>
      <c r="P16" s="45"/>
      <c r="T16" s="234"/>
      <c r="U16" s="197"/>
      <c r="V16" s="197"/>
      <c r="W16" s="197"/>
      <c r="X16" s="197"/>
      <c r="Y16" s="197"/>
      <c r="Z16" s="197"/>
      <c r="AA16" s="197"/>
      <c r="AB16" s="197"/>
      <c r="AC16" s="197"/>
      <c r="AD16" s="197"/>
      <c r="AE16" s="197"/>
    </row>
    <row r="17" spans="1:31" ht="9" customHeight="1" x14ac:dyDescent="0.2">
      <c r="A17" s="261"/>
      <c r="B17" s="34"/>
      <c r="C17" s="45"/>
      <c r="D17" s="34"/>
      <c r="E17" s="45"/>
      <c r="F17" s="34"/>
      <c r="G17" s="45"/>
      <c r="H17" s="16"/>
      <c r="I17" s="318"/>
      <c r="J17" s="317"/>
      <c r="K17" s="16"/>
      <c r="L17" s="16"/>
      <c r="N17" s="16"/>
      <c r="O17" s="34"/>
      <c r="P17" s="45"/>
      <c r="S17" s="34"/>
      <c r="T17" s="234"/>
      <c r="U17" s="197"/>
      <c r="V17" s="197"/>
      <c r="W17" s="197"/>
      <c r="X17" s="197"/>
      <c r="Y17" s="197"/>
      <c r="Z17" s="197"/>
      <c r="AA17" s="197"/>
      <c r="AB17" s="197"/>
      <c r="AC17" s="197"/>
      <c r="AD17" s="197"/>
      <c r="AE17" s="197"/>
    </row>
    <row r="18" spans="1:31" s="17" customFormat="1" ht="15" customHeight="1" x14ac:dyDescent="0.2">
      <c r="A18" s="260"/>
      <c r="B18" s="341" t="s">
        <v>83</v>
      </c>
      <c r="C18" s="341"/>
      <c r="D18" s="341"/>
      <c r="E18" s="341"/>
      <c r="F18" s="341"/>
      <c r="G18" s="341"/>
      <c r="H18" s="341"/>
      <c r="I18" s="341"/>
      <c r="J18" s="341"/>
      <c r="K18" s="341"/>
      <c r="L18" s="341"/>
      <c r="M18" s="341"/>
      <c r="N18" s="341"/>
      <c r="O18" s="341"/>
      <c r="P18" s="341"/>
      <c r="S18" s="213"/>
      <c r="T18" s="213"/>
      <c r="U18" s="197"/>
      <c r="V18" s="197"/>
      <c r="W18" s="197"/>
      <c r="X18" s="197"/>
      <c r="Y18" s="197"/>
      <c r="Z18" s="197"/>
      <c r="AA18" s="197"/>
      <c r="AB18" s="197"/>
      <c r="AC18" s="197"/>
      <c r="AD18" s="197"/>
      <c r="AE18" s="197"/>
    </row>
    <row r="19" spans="1:31" x14ac:dyDescent="0.2">
      <c r="A19" s="336" t="s">
        <v>171</v>
      </c>
      <c r="B19" s="212">
        <v>-3.5710030000000001</v>
      </c>
      <c r="C19" s="63" t="str">
        <f>IF(ABS(B19/B20)&gt;=2.56,"**",IF(ABS(B19/B20)&gt;1.96,"*",IF(ABS(B19/B20)&gt;1.64,"~","")))</f>
        <v>**</v>
      </c>
      <c r="D19" s="212">
        <v>-0.65600630000000004</v>
      </c>
      <c r="E19" s="59" t="str">
        <f>IF(ABS(D19/D20)&gt;=2.56,"**",IF(ABS(D19/D20)&gt;1.96,"*",IF(ABS(D19/D20)&gt;1.64,"~","")))</f>
        <v>**</v>
      </c>
      <c r="F19" s="212">
        <v>4.2270110000000001</v>
      </c>
      <c r="G19" s="63" t="str">
        <f>IF(ABS(F19/F20)&gt;=2.56,"**",IF(ABS(F19/F20)&gt;1.96,"*",IF(ABS(F19/F20)&gt;1.64,"~","")))</f>
        <v>**</v>
      </c>
      <c r="H19" s="16"/>
      <c r="I19" s="24">
        <v>-4.6485510000000003</v>
      </c>
      <c r="J19" s="362" t="str">
        <f>IF(ABS(I19/I20)&gt;=2.56,"**",IF(ABS(I19/I20)&gt;1.96,"*",IF(ABS(I19/I20)&gt;1.64,"~","")))</f>
        <v>**</v>
      </c>
      <c r="K19" s="212">
        <v>-1.7931870000000001</v>
      </c>
      <c r="L19" s="51" t="str">
        <f>IF(ABS(K19/K20)&gt;=2.56,"**",IF(ABS(K19/K20)&gt;1.96,"*",IF(ABS(K19/K20)&gt;1.64,"~","")))</f>
        <v>**</v>
      </c>
      <c r="M19" s="212">
        <v>3.283957</v>
      </c>
      <c r="N19" s="44" t="str">
        <f>IF(ABS(M19/M20)&gt;=2.56,"**",IF(ABS(M19/M20)&gt;1.96,"*",IF(ABS(M19/M20)&gt;1.64,"~","")))</f>
        <v>**</v>
      </c>
      <c r="O19" s="212">
        <v>2.1342910000000002</v>
      </c>
      <c r="P19" s="44" t="str">
        <f>IF(ABS(O19/O20)&gt;=2.56,"**",IF(ABS(O19/O20)&gt;1.96,"*",IF(ABS(O19/O20)&gt;1.64,"~","")))</f>
        <v>**</v>
      </c>
      <c r="T19" s="235"/>
      <c r="U19" s="197"/>
      <c r="V19" s="197"/>
      <c r="W19" s="197"/>
      <c r="X19" s="197"/>
      <c r="Y19" s="197"/>
      <c r="Z19" s="197"/>
      <c r="AA19" s="197"/>
      <c r="AB19" s="197"/>
      <c r="AC19" s="197"/>
      <c r="AD19" s="197"/>
      <c r="AE19" s="197"/>
    </row>
    <row r="20" spans="1:31" x14ac:dyDescent="0.2">
      <c r="A20" s="336"/>
      <c r="B20" s="215">
        <v>0.62001070000000003</v>
      </c>
      <c r="C20" s="62"/>
      <c r="D20" s="215">
        <v>0.22373119999999999</v>
      </c>
      <c r="E20" s="62"/>
      <c r="F20" s="215">
        <v>0.64476259999999996</v>
      </c>
      <c r="G20" s="62"/>
      <c r="H20" s="16"/>
      <c r="I20" s="363">
        <v>0.84042910000000004</v>
      </c>
      <c r="J20" s="364"/>
      <c r="K20" s="215">
        <v>0.63114720000000002</v>
      </c>
      <c r="L20" s="62"/>
      <c r="M20" s="215">
        <v>0.72765899999999994</v>
      </c>
      <c r="N20" s="16"/>
      <c r="O20" s="215">
        <v>0.70422229999999997</v>
      </c>
      <c r="P20" s="45"/>
      <c r="T20" s="225"/>
      <c r="U20" s="197"/>
      <c r="V20" s="197"/>
      <c r="W20" s="197"/>
      <c r="X20" s="197"/>
      <c r="Y20" s="197"/>
      <c r="Z20" s="197"/>
      <c r="AA20" s="197"/>
      <c r="AB20" s="197"/>
      <c r="AC20" s="197"/>
      <c r="AD20" s="197"/>
      <c r="AE20" s="197"/>
    </row>
    <row r="21" spans="1:31" ht="6" customHeight="1" x14ac:dyDescent="0.2">
      <c r="A21" s="261"/>
      <c r="B21" s="34"/>
      <c r="C21" s="45"/>
      <c r="D21" s="34"/>
      <c r="E21" s="45"/>
      <c r="F21" s="34"/>
      <c r="G21" s="45"/>
      <c r="H21" s="16"/>
      <c r="I21" s="299"/>
      <c r="J21" s="41"/>
      <c r="K21" s="34"/>
      <c r="L21" s="45"/>
      <c r="M21" s="34"/>
      <c r="N21" s="16"/>
      <c r="O21" s="34"/>
      <c r="P21" s="45"/>
      <c r="T21" s="95"/>
      <c r="U21" s="197"/>
      <c r="V21" s="197"/>
      <c r="W21" s="197"/>
      <c r="X21" s="197"/>
      <c r="Y21" s="197"/>
      <c r="Z21" s="197"/>
      <c r="AA21" s="197"/>
      <c r="AB21" s="197"/>
      <c r="AC21" s="197"/>
      <c r="AD21" s="197"/>
      <c r="AE21" s="197"/>
    </row>
    <row r="22" spans="1:31" x14ac:dyDescent="0.2">
      <c r="A22" s="336" t="s">
        <v>172</v>
      </c>
      <c r="B22" s="212">
        <v>2.0285859999999998</v>
      </c>
      <c r="C22" s="59" t="str">
        <f>IF(ABS(B22/B23)&gt;=2.56,"**",IF(ABS(B22/B23)&gt;1.96,"*",IF(ABS(B22/B23)&gt;1.64,"~","")))</f>
        <v>**</v>
      </c>
      <c r="D22" s="37">
        <v>0.2908464</v>
      </c>
      <c r="E22" s="63" t="str">
        <f>IF(ABS(D22/D23)&gt;=2.56,"**",IF(ABS(D22/D23)&gt;1.96,"*",IF(ABS(D22/D23)&gt;1.64,"~","")))</f>
        <v/>
      </c>
      <c r="F22" s="212">
        <v>-2.3194330000000001</v>
      </c>
      <c r="G22" s="59" t="str">
        <f>IF(ABS(F22/F23)&gt;=2.56,"**",IF(ABS(F22/F23)&gt;1.96,"*",IF(ABS(F22/F23)&gt;1.64,"~","")))</f>
        <v>**</v>
      </c>
      <c r="H22" s="16"/>
      <c r="I22" s="24">
        <v>2.0058050000000001</v>
      </c>
      <c r="J22" s="365" t="str">
        <f>IF(ABS(I22/I23)&gt;=2.56,"**",IF(ABS(I22/I23)&gt;1.96,"*",IF(ABS(I22/I23)&gt;1.64,"~","")))</f>
        <v>*</v>
      </c>
      <c r="K22" s="212">
        <v>0.61897360000000001</v>
      </c>
      <c r="L22" s="51" t="str">
        <f>IF(ABS(K22/K23)&gt;=2.56,"**",IF(ABS(K22/K23)&gt;1.96,"*",IF(ABS(K22/K23)&gt;1.64,"~","")))</f>
        <v/>
      </c>
      <c r="M22" s="212">
        <v>-2.6224340000000002</v>
      </c>
      <c r="N22" s="44" t="str">
        <f>IF(ABS(M22/M23)&gt;=2.56,"**",IF(ABS(M22/M23)&gt;1.96,"*",IF(ABS(M22/M23)&gt;1.64,"~","")))</f>
        <v>**</v>
      </c>
      <c r="O22" s="212">
        <v>-1.124941</v>
      </c>
      <c r="P22" s="65" t="str">
        <f>IF(ABS(O22/O23)&gt;=2.56,"**",IF(ABS(O22/O23)&gt;1.96,"*",IF(ABS(O22/O23)&gt;1.64,"~","")))</f>
        <v/>
      </c>
      <c r="T22" s="235"/>
      <c r="U22" s="319"/>
      <c r="V22" s="197"/>
      <c r="W22" s="197"/>
      <c r="X22" s="197"/>
      <c r="Y22" s="197"/>
      <c r="Z22" s="197"/>
      <c r="AA22" s="197"/>
      <c r="AB22" s="197"/>
      <c r="AC22" s="197"/>
      <c r="AD22" s="197"/>
      <c r="AE22" s="197"/>
    </row>
    <row r="23" spans="1:31" ht="15" customHeight="1" x14ac:dyDescent="0.2">
      <c r="A23" s="336"/>
      <c r="B23" s="215">
        <v>0.545234</v>
      </c>
      <c r="C23" s="62"/>
      <c r="D23" s="215">
        <v>0.1904912</v>
      </c>
      <c r="E23" s="62"/>
      <c r="F23" s="215">
        <v>0.58226789999999995</v>
      </c>
      <c r="G23" s="62"/>
      <c r="H23" s="16"/>
      <c r="I23" s="363">
        <v>0.87042520000000001</v>
      </c>
      <c r="J23" s="366"/>
      <c r="K23" s="215">
        <v>0.51811180000000001</v>
      </c>
      <c r="L23" s="62"/>
      <c r="M23" s="215">
        <v>0.84763840000000001</v>
      </c>
      <c r="N23" s="16"/>
      <c r="O23" s="215">
        <v>0.82474210000000003</v>
      </c>
      <c r="P23" s="45"/>
      <c r="T23" s="225"/>
      <c r="U23" s="319"/>
    </row>
    <row r="24" spans="1:31" ht="7" customHeight="1" x14ac:dyDescent="0.2">
      <c r="A24" s="261"/>
      <c r="B24" s="36"/>
      <c r="C24" s="52"/>
      <c r="D24" s="36"/>
      <c r="E24" s="52"/>
      <c r="F24" s="36"/>
      <c r="G24" s="52"/>
      <c r="H24" s="16"/>
      <c r="I24" s="85"/>
      <c r="J24" s="366"/>
      <c r="K24" s="36"/>
      <c r="L24" s="52"/>
      <c r="M24" s="36"/>
      <c r="N24" s="16"/>
      <c r="O24" s="34"/>
      <c r="P24" s="45"/>
      <c r="T24" s="225"/>
    </row>
    <row r="25" spans="1:31" x14ac:dyDescent="0.2">
      <c r="A25" s="261" t="s">
        <v>49</v>
      </c>
      <c r="B25" s="19">
        <v>-6.924798</v>
      </c>
      <c r="C25" s="48"/>
      <c r="D25" s="19">
        <v>-1.624547</v>
      </c>
      <c r="E25" s="48"/>
      <c r="F25" s="19">
        <v>8.5493450000000006</v>
      </c>
      <c r="G25" s="48"/>
      <c r="H25" s="16"/>
      <c r="I25" s="367">
        <v>-1.4456389999999999</v>
      </c>
      <c r="J25" s="366"/>
      <c r="K25" s="19">
        <v>-3.529522</v>
      </c>
      <c r="L25" s="52"/>
      <c r="M25" s="19">
        <v>6.5605380000000002</v>
      </c>
      <c r="N25" s="16"/>
      <c r="O25" s="212">
        <v>1.6473359999999999</v>
      </c>
      <c r="P25" s="59"/>
      <c r="T25" s="225"/>
    </row>
    <row r="26" spans="1:31" x14ac:dyDescent="0.2">
      <c r="A26" s="261" t="s">
        <v>33</v>
      </c>
      <c r="B26" s="94">
        <f>100* 0.5304782</f>
        <v>53.047820000000002</v>
      </c>
      <c r="C26" s="108"/>
      <c r="D26" s="94">
        <f>100*0.1210976</f>
        <v>12.10976</v>
      </c>
      <c r="E26" s="108"/>
      <c r="F26" s="94">
        <f>100*0.3484241</f>
        <v>34.842410000000001</v>
      </c>
      <c r="G26" s="108"/>
      <c r="H26" s="16"/>
      <c r="I26" s="368">
        <v>86.873480000000001</v>
      </c>
      <c r="J26" s="369"/>
      <c r="K26" s="94">
        <f>100*  0.5323565</f>
        <v>53.23565</v>
      </c>
      <c r="L26" s="52"/>
      <c r="M26" s="94">
        <f>100-76.0216</f>
        <v>23.978399999999993</v>
      </c>
      <c r="N26" s="16"/>
      <c r="O26" s="94">
        <f>100*0.1798568</f>
        <v>17.985680000000002</v>
      </c>
      <c r="P26" s="48"/>
      <c r="T26" s="225"/>
    </row>
    <row r="27" spans="1:31" ht="6" customHeight="1" x14ac:dyDescent="0.2">
      <c r="A27" s="261"/>
      <c r="C27" s="16"/>
      <c r="D27" s="16"/>
      <c r="E27" s="16"/>
      <c r="G27" s="16"/>
      <c r="H27" s="108"/>
      <c r="I27" s="260"/>
      <c r="J27" s="43"/>
      <c r="K27" s="94"/>
      <c r="L27" s="108"/>
      <c r="M27" s="94"/>
      <c r="N27" s="108"/>
      <c r="O27" s="94"/>
      <c r="P27" s="109"/>
      <c r="Q27" s="36"/>
      <c r="R27" s="36"/>
      <c r="S27" s="36"/>
      <c r="T27" s="225"/>
    </row>
    <row r="28" spans="1:31" ht="16" customHeight="1" x14ac:dyDescent="0.2">
      <c r="A28" s="261"/>
      <c r="C28" s="16"/>
      <c r="D28" s="16"/>
      <c r="E28" s="16"/>
      <c r="G28" s="16"/>
      <c r="H28" s="203"/>
      <c r="I28" s="341" t="s">
        <v>96</v>
      </c>
      <c r="J28" s="341"/>
      <c r="K28" s="341"/>
      <c r="L28" s="341"/>
      <c r="M28" s="341"/>
      <c r="N28" s="341"/>
      <c r="O28" s="341"/>
      <c r="P28" s="341"/>
      <c r="Q28" s="36"/>
      <c r="S28" s="36"/>
      <c r="T28" s="225"/>
    </row>
    <row r="29" spans="1:31" ht="16" customHeight="1" x14ac:dyDescent="0.2">
      <c r="A29" s="261"/>
      <c r="B29" s="345" t="s">
        <v>100</v>
      </c>
      <c r="C29" s="345"/>
      <c r="D29" s="345"/>
      <c r="E29" s="345"/>
      <c r="F29" s="345"/>
      <c r="G29" s="345"/>
      <c r="H29" s="259"/>
      <c r="I29" s="329" t="s">
        <v>82</v>
      </c>
      <c r="J29" s="329"/>
      <c r="K29" s="329" t="s">
        <v>93</v>
      </c>
      <c r="L29" s="329"/>
      <c r="M29" s="329" t="s">
        <v>94</v>
      </c>
      <c r="N29" s="329"/>
      <c r="O29" s="329" t="s">
        <v>95</v>
      </c>
      <c r="P29" s="329"/>
      <c r="Q29" s="36"/>
      <c r="R29" s="36"/>
      <c r="S29" s="36"/>
      <c r="T29" s="225"/>
    </row>
    <row r="30" spans="1:31" x14ac:dyDescent="0.2">
      <c r="A30" s="261"/>
      <c r="B30" s="329" t="s">
        <v>63</v>
      </c>
      <c r="C30" s="329"/>
      <c r="D30" s="329" t="s">
        <v>64</v>
      </c>
      <c r="E30" s="329"/>
      <c r="F30" s="329" t="s">
        <v>80</v>
      </c>
      <c r="G30" s="329"/>
      <c r="H30" s="259"/>
      <c r="I30" s="329"/>
      <c r="J30" s="329"/>
      <c r="K30" s="329"/>
      <c r="L30" s="329"/>
      <c r="M30" s="329"/>
      <c r="N30" s="329"/>
      <c r="O30" s="329"/>
      <c r="P30" s="329"/>
      <c r="Q30" s="36"/>
      <c r="R30" s="36"/>
      <c r="S30" s="36"/>
      <c r="T30" s="225"/>
    </row>
    <row r="31" spans="1:31" ht="16" customHeight="1" x14ac:dyDescent="0.2">
      <c r="A31" s="261"/>
      <c r="B31" s="329"/>
      <c r="C31" s="329"/>
      <c r="D31" s="329"/>
      <c r="E31" s="329"/>
      <c r="F31" s="329"/>
      <c r="G31" s="329"/>
      <c r="H31" s="259"/>
      <c r="I31" s="329"/>
      <c r="J31" s="329"/>
      <c r="K31" s="329"/>
      <c r="L31" s="329"/>
      <c r="M31" s="329"/>
      <c r="N31" s="329"/>
      <c r="O31" s="329"/>
      <c r="P31" s="329"/>
      <c r="Q31" s="36"/>
      <c r="R31" s="36"/>
      <c r="S31" s="36"/>
      <c r="T31" s="225"/>
    </row>
    <row r="32" spans="1:31" ht="16" customHeight="1" x14ac:dyDescent="0.2">
      <c r="A32" s="261"/>
      <c r="B32" s="344" t="s">
        <v>0</v>
      </c>
      <c r="C32" s="344"/>
      <c r="D32" s="344" t="s">
        <v>1</v>
      </c>
      <c r="E32" s="344"/>
      <c r="F32" s="344" t="s">
        <v>2</v>
      </c>
      <c r="G32" s="344"/>
      <c r="H32" s="264"/>
      <c r="I32" s="344" t="s">
        <v>3</v>
      </c>
      <c r="J32" s="344"/>
      <c r="K32" s="263" t="s">
        <v>4</v>
      </c>
      <c r="L32" s="50"/>
      <c r="M32" s="344" t="s">
        <v>7</v>
      </c>
      <c r="N32" s="344"/>
      <c r="O32" s="344" t="s">
        <v>8</v>
      </c>
      <c r="P32" s="344"/>
      <c r="Q32" s="36"/>
      <c r="R32" s="36"/>
      <c r="S32" s="36"/>
      <c r="T32" s="225"/>
      <c r="U32" s="264"/>
      <c r="V32" s="264"/>
      <c r="W32" s="264"/>
      <c r="X32" s="264"/>
      <c r="Y32" s="264"/>
      <c r="Z32" s="264"/>
      <c r="AA32" s="264"/>
      <c r="AB32" s="230"/>
      <c r="AC32" s="230"/>
      <c r="AD32" s="230"/>
      <c r="AE32" s="230"/>
    </row>
    <row r="33" spans="1:37" ht="6" customHeight="1" x14ac:dyDescent="0.2">
      <c r="A33" s="261"/>
      <c r="B33" s="200"/>
      <c r="D33" s="260"/>
      <c r="E33" s="43"/>
      <c r="F33" s="260"/>
      <c r="G33" s="43"/>
      <c r="H33" s="43"/>
      <c r="I33" s="260"/>
      <c r="J33" s="43"/>
      <c r="K33" s="260"/>
      <c r="L33" s="43"/>
      <c r="M33" s="260"/>
      <c r="N33" s="43"/>
      <c r="O33" s="94"/>
      <c r="P33" s="109"/>
      <c r="Q33" s="36"/>
      <c r="R33" s="36"/>
      <c r="S33" s="36"/>
      <c r="T33" s="225"/>
    </row>
    <row r="34" spans="1:37" ht="16" customHeight="1" x14ac:dyDescent="0.2">
      <c r="A34" s="261"/>
      <c r="B34" s="339" t="s">
        <v>18</v>
      </c>
      <c r="C34" s="339"/>
      <c r="D34" s="339"/>
      <c r="E34" s="339"/>
      <c r="F34" s="339"/>
      <c r="G34" s="339"/>
      <c r="H34" s="339"/>
      <c r="I34" s="339"/>
      <c r="J34" s="339"/>
      <c r="K34" s="339"/>
      <c r="L34" s="339"/>
      <c r="M34" s="339"/>
      <c r="N34" s="339"/>
      <c r="O34" s="339"/>
      <c r="P34" s="339"/>
      <c r="Q34" s="36"/>
      <c r="R34" s="36"/>
      <c r="S34" s="36"/>
      <c r="T34" s="225"/>
    </row>
    <row r="35" spans="1:37" ht="16" customHeight="1" x14ac:dyDescent="0.2">
      <c r="A35" s="336" t="s">
        <v>166</v>
      </c>
      <c r="B35" s="212">
        <v>-0.80726909999999996</v>
      </c>
      <c r="C35" s="59" t="str">
        <f>IF(ABS(B35/B36)&gt;=2.56,"**",IF(ABS(B35/B36)&gt;1.96,"*",IF(ABS(B35/B36)&gt;1.64,"~","")))</f>
        <v>**</v>
      </c>
      <c r="D35" s="212">
        <v>-0.2197691</v>
      </c>
      <c r="E35" s="59" t="str">
        <f>IF(ABS(D35/D36)&gt;=2.56,"**",IF(ABS(D35/D36)&gt;1.96,"*",IF(ABS(D35/D36)&gt;1.64,"~","")))</f>
        <v>~</v>
      </c>
      <c r="F35" s="212">
        <v>1.0270379999999999</v>
      </c>
      <c r="G35" s="51" t="str">
        <f>IF(ABS(F35/F36)&gt;=2.56,"**",IF(ABS(F35/F36)&gt;1.96,"*",IF(ABS(F35/F36)&gt;1.64,"~","")))</f>
        <v>**</v>
      </c>
      <c r="H35" s="51"/>
      <c r="I35" s="212">
        <v>-0.34883189999999997</v>
      </c>
      <c r="J35" s="44" t="str">
        <f>IF(ABS(I35/I36)&gt;=2.56,"**",IF(ABS(I35/I36)&gt;1.96,"*",IF(ABS(I35/I36)&gt;1.64,"~","")))</f>
        <v>~</v>
      </c>
      <c r="K35" s="212">
        <v>-0.10721600000000001</v>
      </c>
      <c r="L35" s="44" t="str">
        <f>IF(ABS(K35/K36)&gt;=2.56,"**",IF(ABS(K35/K36)&gt;1.96,"*",IF(ABS(K35/K36)&gt;1.64,"~","")))</f>
        <v/>
      </c>
      <c r="M35" s="212">
        <v>0.30138670000000001</v>
      </c>
      <c r="N35" s="46" t="str">
        <f>IF(ABS(M35/M36)&gt;=2.56,"**",IF(ABS(M35/M36)&gt;1.96,"*",IF(ABS(M35/M36)&gt;1.64,"~","")))</f>
        <v>**</v>
      </c>
      <c r="O35" s="212">
        <v>0.15466170000000001</v>
      </c>
      <c r="P35" s="44"/>
      <c r="Q35" s="36"/>
      <c r="R35" s="36"/>
      <c r="S35" s="36"/>
      <c r="T35" s="225"/>
      <c r="U35" s="197"/>
      <c r="V35" s="197"/>
      <c r="W35" s="197"/>
      <c r="X35" s="197"/>
      <c r="Y35" s="197"/>
      <c r="Z35" s="197"/>
      <c r="AA35" s="197"/>
      <c r="AB35" s="197"/>
      <c r="AC35" s="197"/>
      <c r="AD35" s="197"/>
      <c r="AE35" s="197"/>
    </row>
    <row r="36" spans="1:37" x14ac:dyDescent="0.2">
      <c r="A36" s="336"/>
      <c r="B36" s="215">
        <v>0.26564759999999998</v>
      </c>
      <c r="C36" s="62"/>
      <c r="D36" s="215">
        <v>0.1206639</v>
      </c>
      <c r="E36" s="62"/>
      <c r="F36" s="215">
        <v>0.30186479999999999</v>
      </c>
      <c r="G36" s="62"/>
      <c r="H36" s="62"/>
      <c r="I36" s="215">
        <v>0.18848039999999999</v>
      </c>
      <c r="J36" s="45"/>
      <c r="K36" s="215">
        <v>7.0609699999999997E-2</v>
      </c>
      <c r="L36" s="45"/>
      <c r="M36" s="215">
        <v>0.1061148</v>
      </c>
      <c r="N36" s="45"/>
      <c r="O36" s="215">
        <v>0.16052820000000001</v>
      </c>
      <c r="P36" s="45"/>
      <c r="Q36" s="36"/>
      <c r="R36" s="36"/>
      <c r="S36" s="36"/>
      <c r="T36" s="225"/>
      <c r="U36" s="197"/>
      <c r="V36" s="197"/>
      <c r="W36" s="197"/>
      <c r="X36" s="197"/>
      <c r="Y36" s="197"/>
      <c r="Z36" s="197"/>
      <c r="AA36" s="197"/>
      <c r="AB36" s="197"/>
      <c r="AC36" s="197"/>
      <c r="AD36" s="197"/>
      <c r="AE36" s="197"/>
    </row>
    <row r="37" spans="1:37" ht="5" customHeight="1" x14ac:dyDescent="0.2">
      <c r="A37" s="261"/>
      <c r="B37" s="34"/>
      <c r="C37" s="45"/>
      <c r="D37" s="34"/>
      <c r="E37" s="45"/>
      <c r="F37" s="34"/>
      <c r="G37" s="45"/>
      <c r="H37" s="45"/>
      <c r="I37" s="34"/>
      <c r="J37" s="45"/>
      <c r="K37" s="34"/>
      <c r="L37" s="45"/>
      <c r="M37" s="34"/>
      <c r="N37" s="45"/>
      <c r="O37" s="94"/>
      <c r="P37" s="109"/>
      <c r="Q37" s="36"/>
      <c r="R37" s="36"/>
      <c r="S37" s="36"/>
      <c r="T37" s="225"/>
      <c r="U37" s="197"/>
      <c r="V37" s="197"/>
      <c r="W37" s="197"/>
      <c r="X37" s="197"/>
      <c r="Y37" s="197"/>
      <c r="Z37" s="197"/>
      <c r="AA37" s="197"/>
      <c r="AB37" s="197"/>
      <c r="AC37" s="197"/>
      <c r="AD37" s="197"/>
      <c r="AE37" s="197"/>
      <c r="AF37" s="97"/>
      <c r="AG37" s="107"/>
      <c r="AH37" s="97"/>
      <c r="AI37" s="43"/>
      <c r="AJ37" s="97"/>
      <c r="AK37" s="108"/>
    </row>
    <row r="38" spans="1:37" ht="5" customHeight="1" x14ac:dyDescent="0.2">
      <c r="A38" s="261"/>
      <c r="B38" s="34"/>
      <c r="C38" s="45"/>
      <c r="D38" s="34"/>
      <c r="E38" s="45"/>
      <c r="F38" s="34"/>
      <c r="G38" s="45"/>
      <c r="H38" s="45"/>
      <c r="I38" s="34"/>
      <c r="J38" s="45"/>
      <c r="K38" s="34"/>
      <c r="L38" s="45"/>
      <c r="M38" s="34"/>
      <c r="N38" s="45"/>
      <c r="O38" s="94"/>
      <c r="P38" s="109"/>
      <c r="Q38" s="36"/>
      <c r="R38" s="36"/>
      <c r="S38" s="36"/>
      <c r="T38" s="225"/>
      <c r="U38" s="197"/>
      <c r="V38" s="197"/>
      <c r="W38" s="197"/>
      <c r="X38" s="197"/>
      <c r="Y38" s="197"/>
      <c r="Z38" s="197"/>
      <c r="AA38" s="197"/>
      <c r="AB38" s="197"/>
      <c r="AC38" s="197"/>
      <c r="AD38" s="197"/>
      <c r="AE38" s="197"/>
      <c r="AF38" s="97"/>
      <c r="AG38" s="107"/>
      <c r="AH38" s="97"/>
      <c r="AI38" s="43"/>
      <c r="AJ38" s="97"/>
      <c r="AK38" s="108"/>
    </row>
    <row r="39" spans="1:37" ht="16" customHeight="1" x14ac:dyDescent="0.2">
      <c r="A39" s="260"/>
      <c r="B39" s="341" t="s">
        <v>83</v>
      </c>
      <c r="C39" s="341"/>
      <c r="D39" s="341"/>
      <c r="E39" s="341"/>
      <c r="F39" s="341"/>
      <c r="G39" s="341"/>
      <c r="H39" s="341"/>
      <c r="I39" s="341"/>
      <c r="J39" s="341"/>
      <c r="K39" s="341"/>
      <c r="L39" s="341"/>
      <c r="M39" s="341"/>
      <c r="N39" s="341"/>
      <c r="O39" s="341"/>
      <c r="P39" s="341"/>
      <c r="Q39" s="36"/>
      <c r="R39" s="36"/>
      <c r="S39" s="36"/>
      <c r="T39" s="225"/>
      <c r="U39" s="197"/>
      <c r="V39" s="197"/>
      <c r="W39" s="197"/>
      <c r="X39" s="197"/>
      <c r="Y39" s="197"/>
      <c r="Z39" s="197"/>
      <c r="AA39" s="197"/>
      <c r="AB39" s="197"/>
      <c r="AC39" s="197"/>
      <c r="AD39" s="197"/>
      <c r="AE39" s="197"/>
    </row>
    <row r="40" spans="1:37" ht="16" customHeight="1" x14ac:dyDescent="0.2">
      <c r="A40" s="336" t="s">
        <v>171</v>
      </c>
      <c r="B40" s="212">
        <v>-3.212145</v>
      </c>
      <c r="C40" s="59" t="str">
        <f>IF(ABS(B40/B41)&gt;=2.56,"**",IF(ABS(B40/B41)&gt;1.96,"*",IF(ABS(B40/B41)&gt;1.64,"~","")))</f>
        <v>**</v>
      </c>
      <c r="D40" s="212">
        <v>4.4872700000000001E-2</v>
      </c>
      <c r="E40" s="59" t="str">
        <f>IF(ABS(D40/D41)&gt;=2.56,"**",IF(ABS(D40/D41)&gt;1.96,"*",IF(ABS(D40/D41)&gt;1.64,"~","")))</f>
        <v/>
      </c>
      <c r="F40" s="212">
        <v>3.1672720000000001</v>
      </c>
      <c r="G40" s="51" t="str">
        <f>IF(ABS(F40/F41)&gt;=2.56,"**",IF(ABS(F40/F41)&gt;1.96,"*",IF(ABS(F40/F41)&gt;1.64,"~","")))</f>
        <v>**</v>
      </c>
      <c r="H40" s="51"/>
      <c r="I40" s="212">
        <v>-1.8545959999999999</v>
      </c>
      <c r="J40" s="46" t="str">
        <f>IF(ABS(I40/I41)&gt;=2.56,"**",IF(ABS(I40/I41)&gt;1.96,"*",IF(ABS(I40/I41)&gt;1.64,"~","")))</f>
        <v>**</v>
      </c>
      <c r="K40" s="212">
        <v>0.28497080000000002</v>
      </c>
      <c r="L40" s="44" t="str">
        <f>IF(ABS(K40/K41)&gt;=2.56,"**",IF(ABS(K40/K41)&gt;1.96,"*",IF(ABS(K40/K41)&gt;1.64,"~","")))</f>
        <v/>
      </c>
      <c r="M40" s="212">
        <v>1.430234</v>
      </c>
      <c r="N40" s="47" t="str">
        <f>IF(ABS(M40/M41)&gt;=2.56,"**",IF(ABS(M40/M41)&gt;1.96,"*",IF(ABS(M40/M41)&gt;1.64,"~","")))</f>
        <v>**</v>
      </c>
      <c r="O40" s="212">
        <v>0.13939260000000001</v>
      </c>
      <c r="P40" s="44"/>
      <c r="Q40" s="36"/>
      <c r="R40" s="36"/>
      <c r="S40" s="36"/>
      <c r="T40" s="225"/>
      <c r="U40" s="197"/>
      <c r="V40" s="197"/>
      <c r="W40" s="197"/>
      <c r="X40" s="197"/>
      <c r="Y40" s="197"/>
      <c r="Z40" s="197"/>
      <c r="AA40" s="197"/>
      <c r="AB40" s="197"/>
      <c r="AC40" s="197"/>
      <c r="AD40" s="197"/>
      <c r="AE40" s="197"/>
    </row>
    <row r="41" spans="1:37" x14ac:dyDescent="0.2">
      <c r="A41" s="336"/>
      <c r="B41" s="215">
        <v>0.54878769999999999</v>
      </c>
      <c r="C41" s="62"/>
      <c r="D41" s="215">
        <v>0.28139740000000002</v>
      </c>
      <c r="E41" s="62"/>
      <c r="F41" s="215">
        <v>0.59998779999999996</v>
      </c>
      <c r="G41" s="52"/>
      <c r="H41" s="52"/>
      <c r="I41" s="215">
        <v>0.49756899999999998</v>
      </c>
      <c r="J41" s="45"/>
      <c r="K41" s="215">
        <v>0.22768050000000001</v>
      </c>
      <c r="L41" s="45"/>
      <c r="M41" s="215">
        <v>0.31588860000000002</v>
      </c>
      <c r="N41" s="45"/>
      <c r="O41" s="215">
        <v>0.41603079999999998</v>
      </c>
      <c r="P41" s="45"/>
      <c r="Q41" s="36"/>
      <c r="R41" s="36"/>
      <c r="S41" s="36"/>
      <c r="T41" s="225"/>
      <c r="U41" s="197"/>
      <c r="V41" s="197"/>
      <c r="W41" s="197"/>
      <c r="X41" s="197"/>
      <c r="Y41" s="197"/>
      <c r="Z41" s="197"/>
      <c r="AA41" s="197"/>
      <c r="AB41" s="197"/>
      <c r="AC41" s="197"/>
      <c r="AD41" s="197"/>
      <c r="AE41" s="197"/>
    </row>
    <row r="42" spans="1:37" ht="6" customHeight="1" x14ac:dyDescent="0.2">
      <c r="A42" s="261"/>
      <c r="Q42" s="36"/>
      <c r="R42" s="36"/>
      <c r="S42" s="36"/>
      <c r="T42" s="225"/>
      <c r="U42" s="197"/>
      <c r="V42" s="197"/>
      <c r="W42" s="197"/>
      <c r="X42" s="197"/>
      <c r="Y42" s="197"/>
      <c r="Z42" s="197"/>
      <c r="AA42" s="197"/>
      <c r="AB42" s="197"/>
      <c r="AC42" s="197"/>
      <c r="AD42" s="197"/>
      <c r="AE42" s="197"/>
    </row>
    <row r="43" spans="1:37" x14ac:dyDescent="0.2">
      <c r="A43" s="336" t="s">
        <v>172</v>
      </c>
      <c r="B43" s="212">
        <v>1.9291689999999999</v>
      </c>
      <c r="C43" s="64" t="str">
        <f>IF(ABS(B43/B44)&gt;=2.56,"**",IF(ABS(B43/B44)&gt;1.96,"*",IF(ABS(B43/B44)&gt;1.64,"~","")))</f>
        <v>**</v>
      </c>
      <c r="D43" s="212">
        <v>-0.5208971</v>
      </c>
      <c r="E43" s="59" t="str">
        <f>IF(ABS(D43/D44)&gt;=2.56,"**",IF(ABS(D43/D44)&gt;1.96,"*",IF(ABS(D43/D44)&gt;1.64,"~","")))</f>
        <v>**</v>
      </c>
      <c r="F43" s="212">
        <v>-1.408272</v>
      </c>
      <c r="G43" s="54" t="str">
        <f>IF(ABS(F43/F44)&gt;=2.56,"**",IF(ABS(F43/F44)&gt;1.96,"*",IF(ABS(F43/F44)&gt;1.64,"~","")))</f>
        <v>**</v>
      </c>
      <c r="H43" s="54"/>
      <c r="I43" s="212">
        <v>1.364533</v>
      </c>
      <c r="J43" s="44" t="str">
        <f>IF(ABS(I43/I44)&gt;=2.56,"**",IF(ABS(I43/I44)&gt;1.96,"*",IF(ABS(I43/I44)&gt;1.64,"~","")))</f>
        <v>*</v>
      </c>
      <c r="K43" s="212">
        <v>-0.55347380000000002</v>
      </c>
      <c r="L43" s="44" t="str">
        <f>IF(ABS(K43/K44)&gt;=2.56,"**",IF(ABS(K43/K44)&gt;1.96,"*",IF(ABS(K43/K44)&gt;1.64,"~","")))</f>
        <v>*</v>
      </c>
      <c r="M43" s="212">
        <v>-0.9830951</v>
      </c>
      <c r="N43" s="47" t="str">
        <f>IF(ABS(M43/M44)&gt;=2.56,"**",IF(ABS(M43/M44)&gt;1.96,"*",IF(ABS(M43/M44)&gt;1.64,"~","")))</f>
        <v>*</v>
      </c>
      <c r="O43" s="212">
        <v>0.17203599999999999</v>
      </c>
      <c r="P43" s="44"/>
      <c r="Q43" s="36"/>
      <c r="R43" s="36"/>
      <c r="S43" s="36"/>
      <c r="T43" s="225"/>
      <c r="U43" s="197"/>
      <c r="V43" s="197"/>
      <c r="W43" s="197"/>
      <c r="X43" s="197"/>
      <c r="Y43" s="197"/>
      <c r="Z43" s="197"/>
      <c r="AA43" s="197"/>
      <c r="AB43" s="197"/>
      <c r="AC43" s="197"/>
      <c r="AD43" s="197"/>
      <c r="AE43" s="197"/>
    </row>
    <row r="44" spans="1:37" x14ac:dyDescent="0.2">
      <c r="A44" s="336"/>
      <c r="B44" s="215">
        <v>0.5421435</v>
      </c>
      <c r="C44" s="62"/>
      <c r="D44" s="215">
        <v>0.19728029999999999</v>
      </c>
      <c r="E44" s="62"/>
      <c r="F44" s="215">
        <v>0.52120560000000005</v>
      </c>
      <c r="G44" s="52"/>
      <c r="H44" s="52"/>
      <c r="I44" s="215">
        <v>0.54771570000000003</v>
      </c>
      <c r="J44" s="45"/>
      <c r="K44" s="215">
        <v>0.24856329999999999</v>
      </c>
      <c r="L44" s="45"/>
      <c r="M44" s="215">
        <v>0.41558210000000001</v>
      </c>
      <c r="N44" s="45"/>
      <c r="O44" s="215">
        <v>0.29127320000000001</v>
      </c>
      <c r="P44" s="45"/>
      <c r="Q44" s="36"/>
      <c r="R44" s="36"/>
      <c r="S44" s="36"/>
      <c r="T44" s="225"/>
    </row>
    <row r="45" spans="1:37" ht="5" customHeight="1" x14ac:dyDescent="0.2">
      <c r="A45" s="261"/>
      <c r="B45" s="36"/>
      <c r="C45" s="52"/>
      <c r="D45" s="36"/>
      <c r="E45" s="52"/>
      <c r="F45" s="36"/>
      <c r="G45" s="52"/>
      <c r="H45" s="52"/>
      <c r="I45" s="34"/>
      <c r="J45" s="45"/>
      <c r="K45" s="34"/>
      <c r="L45" s="45"/>
      <c r="M45" s="34"/>
      <c r="N45" s="45"/>
      <c r="O45" s="34"/>
      <c r="P45" s="45"/>
      <c r="Q45" s="36"/>
      <c r="R45" s="36"/>
      <c r="S45" s="36"/>
      <c r="T45" s="225"/>
    </row>
    <row r="46" spans="1:37" x14ac:dyDescent="0.2">
      <c r="A46" s="261" t="s">
        <v>49</v>
      </c>
      <c r="B46" s="19">
        <v>-7.5739150000000004</v>
      </c>
      <c r="C46" s="48"/>
      <c r="D46" s="19">
        <v>1.648862</v>
      </c>
      <c r="E46" s="48"/>
      <c r="F46" s="19">
        <v>5.9250530000000001</v>
      </c>
      <c r="G46" s="52"/>
      <c r="H46" s="52"/>
      <c r="I46" s="212">
        <v>-4.6887420000000004</v>
      </c>
      <c r="J46" s="59"/>
      <c r="K46" s="212">
        <v>1.6173379999999999</v>
      </c>
      <c r="L46" s="59"/>
      <c r="M46" s="212">
        <v>1.7916650000000001</v>
      </c>
      <c r="N46" s="59"/>
      <c r="O46" s="212">
        <v>1.279739</v>
      </c>
      <c r="P46" s="45"/>
      <c r="Q46" s="36"/>
      <c r="R46" s="36"/>
      <c r="S46" s="36"/>
      <c r="T46" s="225"/>
    </row>
    <row r="47" spans="1:37" x14ac:dyDescent="0.2">
      <c r="A47" s="261" t="s">
        <v>33</v>
      </c>
      <c r="B47" s="94">
        <f>100* 0.5030341</f>
        <v>50.303410000000007</v>
      </c>
      <c r="C47" s="108"/>
      <c r="D47" s="94">
        <f>100*   0.0524656</f>
        <v>5.2465600000000006</v>
      </c>
      <c r="E47" s="108"/>
      <c r="F47" s="94">
        <f>100* 0.4445003</f>
        <v>44.450029999999998</v>
      </c>
      <c r="G47" s="109"/>
      <c r="H47" s="109"/>
      <c r="I47" s="19">
        <f>100 *  0.7139435</f>
        <v>71.394349999999989</v>
      </c>
      <c r="J47" s="48"/>
      <c r="K47" s="19">
        <f>100 * 0.028218</f>
        <v>2.8218000000000001</v>
      </c>
      <c r="L47" s="48"/>
      <c r="M47" s="19">
        <f>100 * 0.1682095</f>
        <v>16.82095</v>
      </c>
      <c r="N47" s="48"/>
      <c r="O47" s="19">
        <v>8.9628990000000002</v>
      </c>
      <c r="P47" s="45"/>
      <c r="Q47" s="36"/>
      <c r="R47" s="36"/>
      <c r="S47" s="36"/>
      <c r="T47" s="225"/>
    </row>
    <row r="48" spans="1:37" x14ac:dyDescent="0.2">
      <c r="A48" s="75" t="s">
        <v>194</v>
      </c>
      <c r="B48" s="201" t="s">
        <v>27</v>
      </c>
      <c r="C48" s="75"/>
      <c r="D48" s="201" t="s">
        <v>27</v>
      </c>
      <c r="E48" s="193"/>
      <c r="F48" s="201" t="s">
        <v>27</v>
      </c>
      <c r="G48" s="110"/>
      <c r="H48" s="110"/>
      <c r="I48" s="194">
        <v>8.7400000000000005E-2</v>
      </c>
      <c r="J48" s="195"/>
      <c r="K48" s="194">
        <v>0.4234</v>
      </c>
      <c r="L48" s="195"/>
      <c r="M48" s="194">
        <v>0.47420000000000001</v>
      </c>
      <c r="N48" s="195"/>
      <c r="O48" s="194">
        <v>0.28770000000000001</v>
      </c>
      <c r="P48" s="110"/>
      <c r="Q48" s="36"/>
    </row>
    <row r="49" spans="1:20" x14ac:dyDescent="0.2">
      <c r="A49" s="335" t="s">
        <v>133</v>
      </c>
      <c r="B49" s="335"/>
      <c r="C49" s="335"/>
      <c r="D49" s="335"/>
      <c r="E49" s="335"/>
      <c r="F49" s="335"/>
      <c r="G49" s="335"/>
      <c r="H49" s="335"/>
      <c r="I49" s="335"/>
      <c r="J49" s="335"/>
      <c r="K49" s="335"/>
      <c r="L49" s="335"/>
      <c r="M49" s="335"/>
      <c r="N49" s="335"/>
      <c r="O49" s="335"/>
      <c r="P49" s="335"/>
      <c r="Q49" s="36"/>
    </row>
    <row r="50" spans="1:20" x14ac:dyDescent="0.2">
      <c r="A50" s="335"/>
      <c r="B50" s="335"/>
      <c r="C50" s="335"/>
      <c r="D50" s="335"/>
      <c r="E50" s="335"/>
      <c r="F50" s="335"/>
      <c r="G50" s="335"/>
      <c r="H50" s="335"/>
      <c r="I50" s="335"/>
      <c r="J50" s="335"/>
      <c r="K50" s="335"/>
      <c r="L50" s="335"/>
      <c r="M50" s="335"/>
      <c r="N50" s="335"/>
      <c r="O50" s="335"/>
      <c r="P50" s="335"/>
      <c r="Q50" s="36"/>
    </row>
    <row r="51" spans="1:20" x14ac:dyDescent="0.2">
      <c r="A51" s="335"/>
      <c r="B51" s="335"/>
      <c r="C51" s="335"/>
      <c r="D51" s="335"/>
      <c r="E51" s="335"/>
      <c r="F51" s="335"/>
      <c r="G51" s="335"/>
      <c r="H51" s="335"/>
      <c r="I51" s="335"/>
      <c r="J51" s="335"/>
      <c r="K51" s="335"/>
      <c r="L51" s="335"/>
      <c r="M51" s="335"/>
      <c r="N51" s="335"/>
      <c r="O51" s="335"/>
      <c r="P51" s="335"/>
      <c r="Q51" s="36"/>
    </row>
    <row r="52" spans="1:20" x14ac:dyDescent="0.2">
      <c r="A52" s="335"/>
      <c r="B52" s="335"/>
      <c r="C52" s="335"/>
      <c r="D52" s="335"/>
      <c r="E52" s="335"/>
      <c r="F52" s="335"/>
      <c r="G52" s="335"/>
      <c r="H52" s="335"/>
      <c r="I52" s="335"/>
      <c r="J52" s="335"/>
      <c r="K52" s="335"/>
      <c r="L52" s="335"/>
      <c r="M52" s="335"/>
      <c r="N52" s="335"/>
      <c r="O52" s="335"/>
      <c r="P52" s="335"/>
      <c r="Q52" s="36"/>
    </row>
    <row r="53" spans="1:20" x14ac:dyDescent="0.2">
      <c r="A53" s="335"/>
      <c r="B53" s="335"/>
      <c r="C53" s="335"/>
      <c r="D53" s="335"/>
      <c r="E53" s="335"/>
      <c r="F53" s="335"/>
      <c r="G53" s="335"/>
      <c r="H53" s="335"/>
      <c r="I53" s="335"/>
      <c r="J53" s="335"/>
      <c r="K53" s="335"/>
      <c r="L53" s="335"/>
      <c r="M53" s="335"/>
      <c r="N53" s="335"/>
      <c r="O53" s="335"/>
      <c r="P53" s="335"/>
      <c r="Q53" s="36"/>
      <c r="R53" s="36"/>
      <c r="S53" s="36"/>
      <c r="T53" s="225"/>
    </row>
    <row r="54" spans="1:20" x14ac:dyDescent="0.2">
      <c r="A54" s="335"/>
      <c r="B54" s="335"/>
      <c r="C54" s="335"/>
      <c r="D54" s="335"/>
      <c r="E54" s="335"/>
      <c r="F54" s="335"/>
      <c r="G54" s="335"/>
      <c r="H54" s="335"/>
      <c r="I54" s="335"/>
      <c r="J54" s="335"/>
      <c r="K54" s="335"/>
      <c r="L54" s="335"/>
      <c r="M54" s="335"/>
      <c r="N54" s="335"/>
      <c r="O54" s="335"/>
      <c r="P54" s="335"/>
      <c r="Q54" s="36"/>
      <c r="R54" s="36"/>
      <c r="S54" s="36"/>
      <c r="T54" s="225"/>
    </row>
    <row r="55" spans="1:20" x14ac:dyDescent="0.2">
      <c r="A55" s="335"/>
      <c r="B55" s="335"/>
      <c r="C55" s="335"/>
      <c r="D55" s="335"/>
      <c r="E55" s="335"/>
      <c r="F55" s="335"/>
      <c r="G55" s="335"/>
      <c r="H55" s="335"/>
      <c r="I55" s="335"/>
      <c r="J55" s="335"/>
      <c r="K55" s="335"/>
      <c r="L55" s="335"/>
      <c r="M55" s="335"/>
      <c r="N55" s="335"/>
      <c r="O55" s="335"/>
      <c r="P55" s="335"/>
      <c r="Q55" s="36"/>
      <c r="R55" s="36"/>
      <c r="S55" s="36"/>
      <c r="T55" s="225"/>
    </row>
    <row r="56" spans="1:20" x14ac:dyDescent="0.2">
      <c r="A56" s="335"/>
      <c r="B56" s="335"/>
      <c r="C56" s="335"/>
      <c r="D56" s="335"/>
      <c r="E56" s="335"/>
      <c r="F56" s="335"/>
      <c r="G56" s="335"/>
      <c r="H56" s="335"/>
      <c r="I56" s="335"/>
      <c r="J56" s="335"/>
      <c r="K56" s="335"/>
      <c r="L56" s="335"/>
      <c r="M56" s="335"/>
      <c r="N56" s="335"/>
      <c r="O56" s="335"/>
      <c r="P56" s="335"/>
      <c r="Q56" s="36"/>
      <c r="R56" s="36"/>
      <c r="S56" s="36"/>
      <c r="T56" s="225"/>
    </row>
    <row r="57" spans="1:20" x14ac:dyDescent="0.2">
      <c r="A57" s="335"/>
      <c r="B57" s="335"/>
      <c r="C57" s="335"/>
      <c r="D57" s="335"/>
      <c r="E57" s="335"/>
      <c r="F57" s="335"/>
      <c r="G57" s="335"/>
      <c r="H57" s="335"/>
      <c r="I57" s="335"/>
      <c r="J57" s="335"/>
      <c r="K57" s="335"/>
      <c r="L57" s="335"/>
      <c r="M57" s="335"/>
      <c r="N57" s="335"/>
      <c r="O57" s="335"/>
      <c r="P57" s="335"/>
    </row>
    <row r="58" spans="1:20" x14ac:dyDescent="0.2">
      <c r="A58" s="335"/>
      <c r="B58" s="335"/>
      <c r="C58" s="335"/>
      <c r="D58" s="335"/>
      <c r="E58" s="335"/>
      <c r="F58" s="335"/>
      <c r="G58" s="335"/>
      <c r="H58" s="335"/>
      <c r="I58" s="335"/>
      <c r="J58" s="335"/>
      <c r="K58" s="335"/>
      <c r="L58" s="335"/>
      <c r="M58" s="335"/>
      <c r="N58" s="335"/>
      <c r="O58" s="335"/>
      <c r="P58" s="335"/>
    </row>
    <row r="59" spans="1:20" x14ac:dyDescent="0.2">
      <c r="A59" s="335"/>
      <c r="B59" s="335"/>
      <c r="C59" s="335"/>
      <c r="D59" s="335"/>
      <c r="E59" s="335"/>
      <c r="F59" s="335"/>
      <c r="G59" s="335"/>
      <c r="H59" s="335"/>
      <c r="I59" s="335"/>
      <c r="J59" s="335"/>
      <c r="K59" s="335"/>
      <c r="L59" s="335"/>
      <c r="M59" s="335"/>
      <c r="N59" s="335"/>
      <c r="O59" s="335"/>
      <c r="P59" s="335"/>
    </row>
    <row r="60" spans="1:20" x14ac:dyDescent="0.2">
      <c r="A60" s="335"/>
      <c r="B60" s="335"/>
      <c r="C60" s="335"/>
      <c r="D60" s="335"/>
      <c r="E60" s="335"/>
      <c r="F60" s="335"/>
      <c r="G60" s="335"/>
      <c r="H60" s="335"/>
      <c r="I60" s="335"/>
      <c r="J60" s="335"/>
      <c r="K60" s="335"/>
      <c r="L60" s="335"/>
      <c r="M60" s="335"/>
      <c r="N60" s="335"/>
      <c r="O60" s="335"/>
      <c r="P60" s="335"/>
    </row>
    <row r="61" spans="1:20" x14ac:dyDescent="0.2">
      <c r="A61" s="265"/>
      <c r="B61" s="265"/>
      <c r="C61" s="265"/>
      <c r="D61" s="265"/>
      <c r="E61" s="265"/>
      <c r="F61" s="265"/>
      <c r="G61" s="265"/>
      <c r="H61" s="265"/>
      <c r="I61" s="265"/>
      <c r="J61" s="265"/>
      <c r="K61" s="265"/>
      <c r="L61" s="265"/>
      <c r="M61" s="265"/>
      <c r="N61" s="265"/>
      <c r="O61" s="265"/>
      <c r="P61" s="265"/>
    </row>
    <row r="62" spans="1:20" x14ac:dyDescent="0.2">
      <c r="A62" s="265"/>
      <c r="B62" s="265"/>
      <c r="C62" s="265"/>
      <c r="D62" s="265"/>
      <c r="E62" s="265"/>
      <c r="F62" s="265"/>
      <c r="G62" s="265"/>
      <c r="H62" s="265"/>
      <c r="I62" s="265"/>
      <c r="J62" s="265"/>
      <c r="K62" s="265"/>
      <c r="L62" s="265"/>
      <c r="M62" s="265"/>
      <c r="N62" s="265"/>
      <c r="O62" s="265"/>
      <c r="P62" s="265"/>
    </row>
    <row r="63" spans="1:20" x14ac:dyDescent="0.2">
      <c r="A63" s="31" t="s">
        <v>109</v>
      </c>
      <c r="B63" s="265"/>
      <c r="C63" s="265"/>
      <c r="D63" s="265"/>
      <c r="E63" s="265"/>
      <c r="F63" s="265"/>
      <c r="G63" s="265"/>
      <c r="H63" s="265"/>
      <c r="I63" s="265"/>
      <c r="J63" s="265"/>
      <c r="K63" s="265"/>
      <c r="L63" s="265"/>
      <c r="M63" s="265"/>
      <c r="N63" s="265"/>
      <c r="O63" s="265"/>
      <c r="P63" s="265"/>
    </row>
    <row r="64" spans="1:20" x14ac:dyDescent="0.2">
      <c r="A64" s="239" t="s">
        <v>127</v>
      </c>
      <c r="B64" s="265"/>
      <c r="C64" s="265"/>
      <c r="D64" s="265"/>
      <c r="E64" s="265"/>
      <c r="F64" s="265"/>
      <c r="G64" s="265"/>
      <c r="H64" s="265"/>
      <c r="I64" s="265"/>
      <c r="J64" s="265"/>
      <c r="K64" s="265"/>
      <c r="L64" s="265"/>
      <c r="M64" s="265"/>
      <c r="N64" s="265"/>
      <c r="O64" s="265"/>
      <c r="P64" s="265"/>
    </row>
    <row r="65" spans="1:16" x14ac:dyDescent="0.2">
      <c r="A65" s="35" t="s">
        <v>160</v>
      </c>
      <c r="B65" s="265"/>
      <c r="C65" s="265"/>
      <c r="D65" s="265"/>
      <c r="E65" s="265"/>
      <c r="F65" s="265"/>
      <c r="G65" s="265"/>
      <c r="H65" s="265"/>
      <c r="I65" s="265"/>
      <c r="J65" s="265"/>
      <c r="K65" s="265"/>
      <c r="L65" s="265"/>
      <c r="M65" s="265"/>
      <c r="N65" s="265"/>
      <c r="O65" s="265"/>
      <c r="P65" s="265"/>
    </row>
    <row r="66" spans="1:16" x14ac:dyDescent="0.2">
      <c r="A66" s="265"/>
      <c r="B66" s="265"/>
      <c r="C66" s="265"/>
      <c r="D66" s="265"/>
      <c r="E66" s="265"/>
      <c r="F66" s="265"/>
      <c r="G66" s="265"/>
      <c r="H66" s="265"/>
      <c r="I66" s="265"/>
      <c r="J66" s="265"/>
      <c r="K66" s="265"/>
      <c r="L66" s="265"/>
      <c r="M66" s="265"/>
      <c r="N66" s="265"/>
      <c r="O66" s="265"/>
      <c r="P66" s="265"/>
    </row>
    <row r="67" spans="1:16" x14ac:dyDescent="0.2">
      <c r="A67" s="31" t="s">
        <v>20</v>
      </c>
      <c r="B67" s="265"/>
      <c r="C67" s="265"/>
      <c r="D67" s="265"/>
      <c r="E67" s="265"/>
      <c r="F67" s="265"/>
      <c r="G67" s="265"/>
      <c r="H67" s="265"/>
      <c r="I67" s="265"/>
      <c r="J67" s="265"/>
      <c r="K67" s="265"/>
      <c r="L67" s="265"/>
      <c r="M67" s="265"/>
      <c r="N67" s="265"/>
      <c r="O67" s="265"/>
      <c r="P67" s="265"/>
    </row>
    <row r="68" spans="1:16" x14ac:dyDescent="0.2">
      <c r="A68" s="31" t="s">
        <v>158</v>
      </c>
      <c r="B68" s="265"/>
      <c r="C68" s="265"/>
      <c r="D68" s="265"/>
      <c r="E68" s="265"/>
      <c r="F68" s="265"/>
      <c r="G68" s="265"/>
      <c r="H68" s="265"/>
      <c r="I68" s="265"/>
      <c r="J68" s="265"/>
      <c r="K68" s="265"/>
      <c r="L68" s="265"/>
      <c r="M68" s="265"/>
      <c r="N68" s="265"/>
      <c r="O68" s="265"/>
      <c r="P68" s="265"/>
    </row>
    <row r="69" spans="1:16" x14ac:dyDescent="0.2">
      <c r="A69" s="31" t="s">
        <v>159</v>
      </c>
      <c r="B69" s="265"/>
      <c r="C69" s="265"/>
      <c r="D69" s="265"/>
      <c r="E69" s="265"/>
      <c r="F69" s="265"/>
      <c r="G69" s="265"/>
      <c r="H69" s="265"/>
      <c r="I69" s="265"/>
      <c r="J69" s="265"/>
      <c r="K69" s="265"/>
      <c r="L69" s="265"/>
      <c r="M69" s="265"/>
      <c r="N69" s="265"/>
      <c r="O69" s="265"/>
      <c r="P69" s="265"/>
    </row>
    <row r="70" spans="1:16" x14ac:dyDescent="0.2">
      <c r="A70" s="31"/>
      <c r="B70" s="265"/>
      <c r="C70" s="265"/>
      <c r="D70" s="265"/>
      <c r="E70" s="265"/>
      <c r="F70" s="265"/>
      <c r="G70" s="265"/>
      <c r="H70" s="265"/>
      <c r="I70" s="265"/>
      <c r="J70" s="265"/>
      <c r="K70" s="265"/>
      <c r="L70" s="265"/>
      <c r="M70" s="265"/>
      <c r="N70" s="265"/>
      <c r="O70" s="265"/>
      <c r="P70" s="265"/>
    </row>
    <row r="71" spans="1:16" x14ac:dyDescent="0.2">
      <c r="A71" s="31" t="s">
        <v>124</v>
      </c>
      <c r="B71" s="265"/>
      <c r="C71" s="265"/>
      <c r="D71" s="265"/>
      <c r="E71" s="265"/>
      <c r="F71" s="265"/>
      <c r="G71" s="265"/>
      <c r="H71" s="265"/>
      <c r="I71" s="253" t="s">
        <v>6</v>
      </c>
      <c r="J71" s="253"/>
      <c r="K71" s="253" t="s">
        <v>128</v>
      </c>
      <c r="L71" s="253"/>
      <c r="M71" s="253" t="s">
        <v>129</v>
      </c>
      <c r="N71" s="253"/>
      <c r="O71" s="253" t="s">
        <v>130</v>
      </c>
      <c r="P71" s="265"/>
    </row>
    <row r="72" spans="1:16" x14ac:dyDescent="0.2">
      <c r="A72" s="31" t="s">
        <v>120</v>
      </c>
      <c r="B72" s="31"/>
      <c r="D72" s="31"/>
      <c r="E72" s="35"/>
      <c r="F72" s="31"/>
      <c r="I72" s="251">
        <v>6.2383620000000004</v>
      </c>
      <c r="J72" s="236"/>
      <c r="K72" s="251">
        <v>1.1946570000000001</v>
      </c>
      <c r="L72" s="236"/>
      <c r="M72" s="251">
        <v>7.976483</v>
      </c>
      <c r="N72" s="236"/>
      <c r="O72" s="251">
        <v>2.5789620000000002</v>
      </c>
      <c r="P72" s="35"/>
    </row>
    <row r="73" spans="1:16" x14ac:dyDescent="0.2">
      <c r="A73" s="31" t="s">
        <v>121</v>
      </c>
      <c r="B73" s="31"/>
      <c r="D73" s="31"/>
      <c r="E73" s="35"/>
      <c r="F73" s="31"/>
      <c r="I73" s="252">
        <f>I72/I47</f>
        <v>8.7378931245959954E-2</v>
      </c>
      <c r="J73" s="252"/>
      <c r="K73" s="252">
        <f>K72/K47</f>
        <v>0.4233669997873698</v>
      </c>
      <c r="L73" s="252"/>
      <c r="M73" s="252">
        <f>M72/M47</f>
        <v>0.47419931692324158</v>
      </c>
      <c r="N73" s="252"/>
      <c r="O73" s="252">
        <f>O72/O47</f>
        <v>0.2877374831513777</v>
      </c>
      <c r="P73" s="35"/>
    </row>
    <row r="74" spans="1:16" ht="15" customHeight="1" x14ac:dyDescent="0.2">
      <c r="A74" s="214"/>
      <c r="B74" s="214"/>
      <c r="C74" s="32"/>
      <c r="D74" s="74"/>
      <c r="E74" s="32"/>
      <c r="F74" s="214"/>
      <c r="G74" s="32"/>
      <c r="H74" s="32"/>
      <c r="I74" s="16"/>
      <c r="J74" s="16"/>
      <c r="K74" s="16"/>
      <c r="L74" s="16"/>
      <c r="N74" s="16"/>
      <c r="O74" s="16"/>
      <c r="P74" s="214"/>
    </row>
    <row r="75" spans="1:16" ht="15" customHeight="1" x14ac:dyDescent="0.2">
      <c r="A75" s="214"/>
      <c r="B75" s="214"/>
      <c r="C75" s="32"/>
      <c r="D75" s="74"/>
      <c r="E75" s="32"/>
      <c r="F75" s="214"/>
      <c r="G75" s="32"/>
      <c r="H75" s="32"/>
      <c r="I75" s="214"/>
      <c r="J75" s="32"/>
      <c r="K75" s="74"/>
      <c r="L75" s="32"/>
      <c r="M75" s="214"/>
      <c r="N75" s="32"/>
      <c r="O75" s="214"/>
      <c r="P75" s="32"/>
    </row>
    <row r="76" spans="1:16" ht="12" customHeight="1" x14ac:dyDescent="0.2">
      <c r="A76" s="31"/>
      <c r="B76" s="31"/>
      <c r="D76" s="74"/>
      <c r="E76" s="32"/>
      <c r="F76" s="214"/>
      <c r="G76" s="32"/>
      <c r="H76" s="32"/>
      <c r="I76" s="214"/>
      <c r="J76" s="32"/>
      <c r="K76" s="74"/>
      <c r="L76" s="32"/>
      <c r="M76" s="214"/>
      <c r="N76" s="32"/>
      <c r="O76" s="214"/>
      <c r="P76" s="32"/>
    </row>
    <row r="77" spans="1:16" x14ac:dyDescent="0.2">
      <c r="D77" s="200"/>
      <c r="E77" s="35"/>
      <c r="F77" s="200"/>
      <c r="I77" s="200"/>
    </row>
  </sheetData>
  <mergeCells count="49">
    <mergeCell ref="A1:P5"/>
    <mergeCell ref="AF8:AK8"/>
    <mergeCell ref="I9:J11"/>
    <mergeCell ref="D9:E11"/>
    <mergeCell ref="F9:G11"/>
    <mergeCell ref="AF9:AG11"/>
    <mergeCell ref="AH9:AI11"/>
    <mergeCell ref="AJ9:AK11"/>
    <mergeCell ref="I8:N8"/>
    <mergeCell ref="AJ12:AK12"/>
    <mergeCell ref="A15:A16"/>
    <mergeCell ref="A19:A20"/>
    <mergeCell ref="A22:A23"/>
    <mergeCell ref="B18:P18"/>
    <mergeCell ref="B12:C12"/>
    <mergeCell ref="D12:E12"/>
    <mergeCell ref="F12:G12"/>
    <mergeCell ref="I12:J12"/>
    <mergeCell ref="AF12:AG12"/>
    <mergeCell ref="AH12:AI12"/>
    <mergeCell ref="O32:P32"/>
    <mergeCell ref="I29:J31"/>
    <mergeCell ref="K29:L31"/>
    <mergeCell ref="M29:N31"/>
    <mergeCell ref="O29:P31"/>
    <mergeCell ref="B32:C32"/>
    <mergeCell ref="D32:E32"/>
    <mergeCell ref="F32:G32"/>
    <mergeCell ref="I32:J32"/>
    <mergeCell ref="M32:N32"/>
    <mergeCell ref="B34:P34"/>
    <mergeCell ref="A35:A36"/>
    <mergeCell ref="A40:A41"/>
    <mergeCell ref="A43:A44"/>
    <mergeCell ref="A49:P60"/>
    <mergeCell ref="B39:P39"/>
    <mergeCell ref="B29:G29"/>
    <mergeCell ref="B30:C31"/>
    <mergeCell ref="D30:E31"/>
    <mergeCell ref="F30:G31"/>
    <mergeCell ref="B8:G8"/>
    <mergeCell ref="B9:C11"/>
    <mergeCell ref="B14:P14"/>
    <mergeCell ref="K9:L11"/>
    <mergeCell ref="M9:N11"/>
    <mergeCell ref="M12:N12"/>
    <mergeCell ref="O12:P12"/>
    <mergeCell ref="O8:P11"/>
    <mergeCell ref="I28:P28"/>
  </mergeCells>
  <phoneticPr fontId="2" type="noConversion"/>
  <pageMargins left="0.10944881889763781" right="0.19685039370078741" top="0.75000000000000011" bottom="0.75000000000000011" header="0.30000000000000004" footer="0.30000000000000004"/>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
  <sheetViews>
    <sheetView workbookViewId="0"/>
  </sheetViews>
  <sheetFormatPr baseColWidth="10" defaultColWidth="11.5" defaultRowHeight="13"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M71"/>
  <sheetViews>
    <sheetView showGridLines="0" topLeftCell="A11" zoomScale="107" zoomScaleNormal="125" zoomScalePageLayoutView="125" workbookViewId="0">
      <selection activeCell="A57" sqref="A57:G63"/>
    </sheetView>
  </sheetViews>
  <sheetFormatPr baseColWidth="10" defaultColWidth="11.5" defaultRowHeight="13" x14ac:dyDescent="0.15"/>
  <sheetData>
    <row r="2" spans="1:7" ht="16" x14ac:dyDescent="0.2">
      <c r="A2" s="18" t="s">
        <v>110</v>
      </c>
      <c r="B2" s="18"/>
      <c r="C2" s="18"/>
      <c r="D2" s="18"/>
      <c r="E2" s="18"/>
      <c r="F2" s="18"/>
      <c r="G2" s="18"/>
    </row>
    <row r="29" ht="19" customHeight="1" x14ac:dyDescent="0.15"/>
    <row r="56" spans="1:7" ht="18" customHeight="1" x14ac:dyDescent="0.15"/>
    <row r="57" spans="1:7" x14ac:dyDescent="0.15">
      <c r="A57" s="347" t="s">
        <v>111</v>
      </c>
      <c r="B57" s="347"/>
      <c r="C57" s="347"/>
      <c r="D57" s="347"/>
      <c r="E57" s="347"/>
      <c r="F57" s="347"/>
      <c r="G57" s="347"/>
    </row>
    <row r="58" spans="1:7" x14ac:dyDescent="0.15">
      <c r="A58" s="347"/>
      <c r="B58" s="347"/>
      <c r="C58" s="347"/>
      <c r="D58" s="347"/>
      <c r="E58" s="347"/>
      <c r="F58" s="347"/>
      <c r="G58" s="347"/>
    </row>
    <row r="59" spans="1:7" x14ac:dyDescent="0.15">
      <c r="A59" s="347"/>
      <c r="B59" s="347"/>
      <c r="C59" s="347"/>
      <c r="D59" s="347"/>
      <c r="E59" s="347"/>
      <c r="F59" s="347"/>
      <c r="G59" s="347"/>
    </row>
    <row r="60" spans="1:7" x14ac:dyDescent="0.15">
      <c r="A60" s="347"/>
      <c r="B60" s="347"/>
      <c r="C60" s="347"/>
      <c r="D60" s="347"/>
      <c r="E60" s="347"/>
      <c r="F60" s="347"/>
      <c r="G60" s="347"/>
    </row>
    <row r="61" spans="1:7" x14ac:dyDescent="0.15">
      <c r="A61" s="347"/>
      <c r="B61" s="347"/>
      <c r="C61" s="347"/>
      <c r="D61" s="347"/>
      <c r="E61" s="347"/>
      <c r="F61" s="347"/>
      <c r="G61" s="347"/>
    </row>
    <row r="62" spans="1:7" x14ac:dyDescent="0.15">
      <c r="A62" s="347"/>
      <c r="B62" s="347"/>
      <c r="C62" s="347"/>
      <c r="D62" s="347"/>
      <c r="E62" s="347"/>
      <c r="F62" s="347"/>
      <c r="G62" s="347"/>
    </row>
    <row r="63" spans="1:7" x14ac:dyDescent="0.15">
      <c r="A63" s="347"/>
      <c r="B63" s="347"/>
      <c r="C63" s="347"/>
      <c r="D63" s="347"/>
      <c r="E63" s="347"/>
      <c r="F63" s="347"/>
      <c r="G63" s="347"/>
    </row>
    <row r="66" spans="1:39" s="1" customFormat="1" ht="12" customHeight="1" x14ac:dyDescent="0.2">
      <c r="A66" s="31" t="s">
        <v>109</v>
      </c>
      <c r="B66" s="90"/>
      <c r="C66" s="89"/>
      <c r="D66" s="89"/>
      <c r="E66" s="89"/>
      <c r="F66" s="89"/>
      <c r="G66" s="89"/>
      <c r="H66" s="89"/>
      <c r="I66" s="89"/>
      <c r="J66" s="89"/>
      <c r="K66" s="89"/>
      <c r="L66" s="89"/>
      <c r="M66" s="89"/>
      <c r="N66" s="89"/>
      <c r="O66" s="2"/>
      <c r="P66" s="2"/>
      <c r="Q66" s="2"/>
      <c r="R66" s="185"/>
      <c r="S66" s="185"/>
      <c r="T66" s="185"/>
      <c r="U66" s="185"/>
      <c r="V66" s="185"/>
      <c r="W66" s="14"/>
      <c r="X66" s="14"/>
      <c r="Y66" s="14"/>
      <c r="Z66" s="14"/>
      <c r="AA66" s="14"/>
      <c r="AB66" s="14"/>
      <c r="AC66" s="14"/>
      <c r="AD66" s="14"/>
      <c r="AE66" s="14"/>
      <c r="AF66" s="14"/>
      <c r="AG66" s="14"/>
      <c r="AH66" s="14"/>
      <c r="AI66" s="14"/>
      <c r="AJ66" s="14"/>
      <c r="AK66" s="14"/>
      <c r="AL66" s="14"/>
      <c r="AM66" s="14"/>
    </row>
    <row r="67" spans="1:39" s="1" customFormat="1" ht="12" customHeight="1" x14ac:dyDescent="0.2">
      <c r="A67" s="239" t="s">
        <v>127</v>
      </c>
      <c r="B67" s="91"/>
      <c r="C67" s="92"/>
      <c r="D67" s="91"/>
      <c r="E67" s="92"/>
      <c r="F67" s="91"/>
      <c r="G67" s="92"/>
      <c r="H67" s="91"/>
      <c r="I67" s="91"/>
      <c r="J67" s="92"/>
      <c r="K67" s="91"/>
      <c r="L67" s="92"/>
      <c r="M67" s="91"/>
      <c r="N67" s="92"/>
      <c r="O67" s="2"/>
      <c r="P67" s="2"/>
      <c r="Q67" s="2"/>
      <c r="R67" s="185"/>
      <c r="S67" s="185"/>
      <c r="T67" s="185"/>
      <c r="U67" s="185"/>
      <c r="V67" s="185"/>
      <c r="W67" s="14"/>
      <c r="X67" s="14"/>
      <c r="Y67" s="14"/>
      <c r="Z67" s="14"/>
      <c r="AA67" s="14"/>
      <c r="AB67" s="14"/>
      <c r="AC67" s="14"/>
      <c r="AD67" s="14"/>
      <c r="AE67" s="14"/>
      <c r="AF67" s="14"/>
      <c r="AG67" s="14"/>
      <c r="AH67" s="14"/>
      <c r="AI67" s="14"/>
      <c r="AJ67" s="14"/>
      <c r="AK67" s="14"/>
      <c r="AL67" s="14"/>
      <c r="AM67" s="14"/>
    </row>
    <row r="69" spans="1:39" ht="14" x14ac:dyDescent="0.2">
      <c r="A69" s="268" t="s">
        <v>161</v>
      </c>
      <c r="B69" s="268"/>
    </row>
    <row r="70" spans="1:39" ht="14" x14ac:dyDescent="0.2">
      <c r="A70" s="268"/>
      <c r="B70" s="268" t="s">
        <v>112</v>
      </c>
    </row>
    <row r="71" spans="1:39" ht="14" x14ac:dyDescent="0.2">
      <c r="A71" s="268"/>
      <c r="B71" s="268" t="s">
        <v>113</v>
      </c>
    </row>
  </sheetData>
  <mergeCells count="1">
    <mergeCell ref="A57:G63"/>
  </mergeCells>
  <pageMargins left="0.5" right="0.5" top="0.5" bottom="0.75" header="0.3" footer="0.3"/>
  <pageSetup scale="87"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sheetPr>
  <dimension ref="A1"/>
  <sheetViews>
    <sheetView workbookViewId="0">
      <selection activeCell="O43" sqref="O43"/>
    </sheetView>
  </sheetViews>
  <sheetFormatPr baseColWidth="10" defaultColWidth="11.5" defaultRowHeight="13"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showGridLines="0" zoomScale="136" zoomScaleNormal="85" zoomScalePageLayoutView="85" workbookViewId="0">
      <selection sqref="A1:F2"/>
    </sheetView>
  </sheetViews>
  <sheetFormatPr baseColWidth="10" defaultColWidth="8.83203125" defaultRowHeight="16" x14ac:dyDescent="0.2"/>
  <cols>
    <col min="1" max="1" width="10.83203125" style="20" customWidth="1"/>
    <col min="2" max="2" width="13.1640625" style="20" customWidth="1"/>
    <col min="3" max="3" width="2.1640625" style="21" customWidth="1"/>
    <col min="4" max="4" width="10.83203125" style="16" customWidth="1"/>
    <col min="5" max="5" width="2.1640625" style="22" customWidth="1"/>
    <col min="6" max="6" width="10.83203125" style="16" customWidth="1"/>
    <col min="7" max="16384" width="8.83203125" style="16"/>
  </cols>
  <sheetData>
    <row r="1" spans="1:8" ht="15.75" customHeight="1" x14ac:dyDescent="0.2">
      <c r="A1" s="329" t="s">
        <v>88</v>
      </c>
      <c r="B1" s="329"/>
      <c r="C1" s="329"/>
      <c r="D1" s="329"/>
      <c r="E1" s="329"/>
      <c r="F1" s="329"/>
    </row>
    <row r="2" spans="1:8" ht="15.75" customHeight="1" x14ac:dyDescent="0.2">
      <c r="A2" s="329"/>
      <c r="B2" s="329"/>
      <c r="C2" s="329"/>
      <c r="D2" s="329"/>
      <c r="E2" s="329"/>
      <c r="F2" s="329"/>
    </row>
    <row r="3" spans="1:8" ht="6" customHeight="1" x14ac:dyDescent="0.2">
      <c r="A3" s="170"/>
      <c r="B3" s="170"/>
      <c r="C3" s="170"/>
      <c r="D3" s="170"/>
      <c r="E3" s="170"/>
      <c r="F3" s="170"/>
    </row>
    <row r="4" spans="1:8" ht="6" customHeight="1" x14ac:dyDescent="0.2">
      <c r="A4" s="192"/>
      <c r="B4" s="192"/>
      <c r="C4" s="192"/>
      <c r="D4" s="192"/>
      <c r="E4" s="192"/>
      <c r="F4" s="192"/>
    </row>
    <row r="5" spans="1:8" ht="15" customHeight="1" x14ac:dyDescent="0.2">
      <c r="A5" s="9"/>
      <c r="B5" s="329" t="s">
        <v>166</v>
      </c>
      <c r="C5" s="348"/>
      <c r="D5" s="348"/>
      <c r="E5" s="348"/>
      <c r="F5" s="348"/>
    </row>
    <row r="6" spans="1:8" ht="15" customHeight="1" x14ac:dyDescent="0.2">
      <c r="A6" s="113"/>
      <c r="B6" s="113" t="s">
        <v>56</v>
      </c>
      <c r="C6" s="113"/>
      <c r="D6" s="112" t="s">
        <v>13</v>
      </c>
      <c r="E6" s="113"/>
      <c r="F6" s="111" t="s">
        <v>57</v>
      </c>
    </row>
    <row r="7" spans="1:8" ht="15.75" customHeight="1" x14ac:dyDescent="0.2">
      <c r="A7" s="127"/>
      <c r="B7" s="124" t="s">
        <v>0</v>
      </c>
      <c r="C7" s="124"/>
      <c r="D7" s="124" t="s">
        <v>1</v>
      </c>
      <c r="E7" s="124"/>
      <c r="F7" s="25" t="s">
        <v>2</v>
      </c>
    </row>
    <row r="8" spans="1:8" ht="6" customHeight="1" x14ac:dyDescent="0.2">
      <c r="A8" s="113"/>
      <c r="B8" s="113"/>
      <c r="C8" s="113"/>
      <c r="D8" s="113"/>
      <c r="E8" s="113"/>
      <c r="F8" s="114"/>
    </row>
    <row r="9" spans="1:8" s="17" customFormat="1" ht="15" customHeight="1" x14ac:dyDescent="0.2">
      <c r="A9" s="116"/>
      <c r="B9" s="331" t="s">
        <v>37</v>
      </c>
      <c r="C9" s="349"/>
      <c r="D9" s="349"/>
      <c r="E9" s="349"/>
      <c r="F9" s="349"/>
    </row>
    <row r="10" spans="1:8" x14ac:dyDescent="0.2">
      <c r="A10" s="132" t="s">
        <v>39</v>
      </c>
      <c r="B10" s="132">
        <v>1.0665770000000001</v>
      </c>
      <c r="C10" s="165"/>
      <c r="D10" s="132">
        <v>0.9496829</v>
      </c>
      <c r="E10" s="165"/>
      <c r="F10" s="132">
        <v>1.1500729999999999</v>
      </c>
      <c r="H10" s="38"/>
    </row>
    <row r="11" spans="1:8" x14ac:dyDescent="0.2">
      <c r="A11" s="168"/>
      <c r="B11" s="168">
        <v>0.712449</v>
      </c>
      <c r="C11" s="169"/>
      <c r="D11" s="168">
        <v>0.61073489999999997</v>
      </c>
      <c r="E11" s="169"/>
      <c r="F11" s="168">
        <v>0.76652810000000005</v>
      </c>
      <c r="H11" s="38"/>
    </row>
    <row r="12" spans="1:8" ht="6" customHeight="1" x14ac:dyDescent="0.2">
      <c r="A12" s="135"/>
      <c r="B12" s="135"/>
      <c r="C12" s="135"/>
      <c r="D12" s="135"/>
      <c r="E12" s="135"/>
      <c r="F12" s="114"/>
    </row>
    <row r="13" spans="1:8" x14ac:dyDescent="0.2">
      <c r="A13" s="132" t="s">
        <v>21</v>
      </c>
      <c r="B13" s="132">
        <v>0.64092870000000002</v>
      </c>
      <c r="C13" s="165"/>
      <c r="D13" s="132">
        <v>0.54012199999999999</v>
      </c>
      <c r="E13" s="165"/>
      <c r="F13" s="132">
        <v>0.73325260000000003</v>
      </c>
      <c r="H13" s="38"/>
    </row>
    <row r="14" spans="1:8" x14ac:dyDescent="0.2">
      <c r="A14" s="132" t="s">
        <v>40</v>
      </c>
      <c r="B14" s="132">
        <v>0.91970439999999998</v>
      </c>
      <c r="C14" s="165"/>
      <c r="D14" s="132">
        <v>0.88618370000000002</v>
      </c>
      <c r="E14" s="165"/>
      <c r="F14" s="132">
        <v>1.014411</v>
      </c>
      <c r="H14" s="38"/>
    </row>
    <row r="15" spans="1:8" x14ac:dyDescent="0.2">
      <c r="A15" s="132" t="s">
        <v>23</v>
      </c>
      <c r="B15" s="132">
        <v>1.29871</v>
      </c>
      <c r="C15" s="165"/>
      <c r="D15" s="132">
        <v>1.2249890000000001</v>
      </c>
      <c r="E15" s="165"/>
      <c r="F15" s="132">
        <v>1.29871</v>
      </c>
      <c r="H15" s="38"/>
    </row>
    <row r="16" spans="1:8" x14ac:dyDescent="0.2">
      <c r="A16" s="132" t="s">
        <v>47</v>
      </c>
      <c r="B16" s="132">
        <f>B15-B13</f>
        <v>0.65778130000000001</v>
      </c>
      <c r="C16" s="165"/>
      <c r="D16" s="132">
        <f>D15-D13</f>
        <v>0.68486700000000011</v>
      </c>
      <c r="E16" s="165"/>
      <c r="F16" s="132">
        <f>F15-F13</f>
        <v>0.5654574</v>
      </c>
      <c r="H16" s="38"/>
    </row>
    <row r="17" spans="1:8" ht="6" customHeight="1" x14ac:dyDescent="0.2">
      <c r="A17" s="135"/>
      <c r="B17" s="135"/>
      <c r="C17" s="135"/>
      <c r="D17" s="135"/>
      <c r="E17" s="135"/>
      <c r="F17" s="114"/>
    </row>
    <row r="18" spans="1:8" s="17" customFormat="1" ht="15" customHeight="1" x14ac:dyDescent="0.2">
      <c r="A18" s="116"/>
      <c r="B18" s="331" t="s">
        <v>36</v>
      </c>
      <c r="C18" s="349"/>
      <c r="D18" s="349"/>
      <c r="E18" s="349"/>
      <c r="F18" s="349"/>
    </row>
    <row r="19" spans="1:8" x14ac:dyDescent="0.2">
      <c r="A19" s="132" t="s">
        <v>39</v>
      </c>
      <c r="B19" s="132">
        <v>0.63332330000000003</v>
      </c>
      <c r="C19" s="165"/>
      <c r="D19" s="132">
        <v>0.56018270000000003</v>
      </c>
      <c r="E19" s="165"/>
      <c r="F19" s="132">
        <v>0.68556660000000003</v>
      </c>
    </row>
    <row r="20" spans="1:8" x14ac:dyDescent="0.2">
      <c r="A20" s="168"/>
      <c r="B20" s="168">
        <v>0.39696920000000002</v>
      </c>
      <c r="C20" s="169"/>
      <c r="D20" s="168">
        <v>0.33413090000000001</v>
      </c>
      <c r="E20" s="169"/>
      <c r="F20" s="168">
        <v>0.42898409999999998</v>
      </c>
    </row>
    <row r="21" spans="1:8" ht="6" customHeight="1" x14ac:dyDescent="0.2">
      <c r="A21" s="135"/>
      <c r="B21" s="135"/>
      <c r="C21" s="135"/>
      <c r="D21" s="135"/>
      <c r="E21" s="135"/>
      <c r="F21" s="135"/>
    </row>
    <row r="22" spans="1:8" x14ac:dyDescent="0.2">
      <c r="A22" s="132" t="s">
        <v>21</v>
      </c>
      <c r="B22" s="132">
        <v>0.38166860000000002</v>
      </c>
      <c r="C22" s="165"/>
      <c r="D22" s="132">
        <v>0.35086000000000001</v>
      </c>
      <c r="E22" s="165"/>
      <c r="F22" s="132">
        <v>0.39509480000000002</v>
      </c>
      <c r="H22" s="38"/>
    </row>
    <row r="23" spans="1:8" x14ac:dyDescent="0.2">
      <c r="A23" s="132" t="s">
        <v>40</v>
      </c>
      <c r="B23" s="132">
        <v>0.57998380000000005</v>
      </c>
      <c r="C23" s="165"/>
      <c r="D23" s="132">
        <v>0.53113480000000002</v>
      </c>
      <c r="E23" s="165"/>
      <c r="F23" s="132">
        <v>0.61602840000000003</v>
      </c>
      <c r="H23" s="38"/>
    </row>
    <row r="24" spans="1:8" x14ac:dyDescent="0.2">
      <c r="A24" s="132" t="s">
        <v>23</v>
      </c>
      <c r="B24" s="132">
        <v>0.80431229999999998</v>
      </c>
      <c r="C24" s="165"/>
      <c r="D24" s="132">
        <v>0.73200240000000005</v>
      </c>
      <c r="E24" s="165"/>
      <c r="F24" s="132">
        <v>0.80431229999999998</v>
      </c>
      <c r="H24" s="38"/>
    </row>
    <row r="25" spans="1:8" x14ac:dyDescent="0.2">
      <c r="A25" s="132" t="s">
        <v>47</v>
      </c>
      <c r="B25" s="132">
        <f>B24-B22</f>
        <v>0.42264369999999996</v>
      </c>
      <c r="C25" s="165"/>
      <c r="D25" s="132">
        <f>D24-D22</f>
        <v>0.38114240000000005</v>
      </c>
      <c r="E25" s="165"/>
      <c r="F25" s="132">
        <f>F24-F22</f>
        <v>0.40921749999999996</v>
      </c>
      <c r="H25" s="38"/>
    </row>
    <row r="26" spans="1:8" ht="6" customHeight="1" x14ac:dyDescent="0.2">
      <c r="A26" s="166"/>
      <c r="B26" s="166"/>
      <c r="C26" s="167"/>
      <c r="D26" s="166"/>
      <c r="E26" s="167"/>
      <c r="F26" s="166"/>
    </row>
    <row r="27" spans="1:8" x14ac:dyDescent="0.2">
      <c r="A27" s="116"/>
      <c r="B27" s="331" t="s">
        <v>38</v>
      </c>
      <c r="C27" s="349"/>
      <c r="D27" s="349"/>
      <c r="E27" s="349"/>
      <c r="F27" s="349"/>
    </row>
    <row r="28" spans="1:8" x14ac:dyDescent="0.2">
      <c r="A28" s="132" t="s">
        <v>39</v>
      </c>
      <c r="B28" s="163">
        <v>0.43325399999999997</v>
      </c>
      <c r="C28" s="164"/>
      <c r="D28" s="163">
        <v>0.38950020000000002</v>
      </c>
      <c r="E28" s="164"/>
      <c r="F28" s="163">
        <v>0.4645068</v>
      </c>
    </row>
    <row r="29" spans="1:8" x14ac:dyDescent="0.2">
      <c r="A29" s="163"/>
      <c r="B29" s="166">
        <v>0.35417149999999997</v>
      </c>
      <c r="C29" s="167"/>
      <c r="D29" s="166">
        <v>0.3090773</v>
      </c>
      <c r="E29" s="167"/>
      <c r="F29" s="166">
        <v>0.3802664</v>
      </c>
    </row>
    <row r="30" spans="1:8" ht="6" customHeight="1" x14ac:dyDescent="0.2">
      <c r="A30" s="163"/>
      <c r="B30" s="163"/>
      <c r="C30" s="164"/>
      <c r="D30" s="163"/>
      <c r="E30" s="164"/>
      <c r="F30" s="163"/>
    </row>
    <row r="31" spans="1:8" x14ac:dyDescent="0.2">
      <c r="A31" s="132" t="s">
        <v>21</v>
      </c>
      <c r="B31" s="132">
        <v>0.2322217</v>
      </c>
      <c r="C31" s="165"/>
      <c r="D31" s="132">
        <v>0.2068422</v>
      </c>
      <c r="E31" s="165"/>
      <c r="F31" s="132">
        <v>0.2463293</v>
      </c>
      <c r="H31" s="38"/>
    </row>
    <row r="32" spans="1:8" x14ac:dyDescent="0.2">
      <c r="A32" s="163" t="s">
        <v>40</v>
      </c>
      <c r="B32" s="163">
        <v>0.3545799</v>
      </c>
      <c r="C32" s="164"/>
      <c r="D32" s="163">
        <v>0.33788990000000002</v>
      </c>
      <c r="E32" s="164"/>
      <c r="F32" s="163">
        <v>0.37153239999999998</v>
      </c>
      <c r="H32" s="38"/>
    </row>
    <row r="33" spans="1:21" x14ac:dyDescent="0.2">
      <c r="A33" s="163" t="s">
        <v>23</v>
      </c>
      <c r="B33" s="163">
        <v>0.49753239999999999</v>
      </c>
      <c r="C33" s="164"/>
      <c r="D33" s="163">
        <v>0.48108840000000003</v>
      </c>
      <c r="E33" s="164"/>
      <c r="F33" s="163">
        <v>0.51792280000000002</v>
      </c>
      <c r="H33" s="38"/>
    </row>
    <row r="34" spans="1:21" x14ac:dyDescent="0.2">
      <c r="A34" s="161" t="s">
        <v>47</v>
      </c>
      <c r="B34" s="161">
        <f>B33-B31</f>
        <v>0.26531070000000001</v>
      </c>
      <c r="C34" s="162"/>
      <c r="D34" s="161">
        <f>D33-D31</f>
        <v>0.2742462</v>
      </c>
      <c r="E34" s="162"/>
      <c r="F34" s="161">
        <f>F33-F31</f>
        <v>0.27159350000000004</v>
      </c>
      <c r="H34" s="38"/>
    </row>
    <row r="35" spans="1:21" x14ac:dyDescent="0.2">
      <c r="A35" s="335" t="s">
        <v>42</v>
      </c>
      <c r="B35" s="335"/>
      <c r="C35" s="335"/>
      <c r="D35" s="335"/>
      <c r="E35" s="335"/>
      <c r="F35" s="335"/>
    </row>
    <row r="36" spans="1:21" x14ac:dyDescent="0.2">
      <c r="A36" s="335"/>
      <c r="B36" s="335"/>
      <c r="C36" s="335"/>
      <c r="D36" s="335"/>
      <c r="E36" s="335"/>
      <c r="F36" s="335"/>
    </row>
    <row r="37" spans="1:21" x14ac:dyDescent="0.2">
      <c r="A37" s="335"/>
      <c r="B37" s="335"/>
      <c r="C37" s="335"/>
      <c r="D37" s="335"/>
      <c r="E37" s="335"/>
      <c r="F37" s="335"/>
    </row>
    <row r="38" spans="1:21" ht="13.75" customHeight="1" x14ac:dyDescent="0.2">
      <c r="A38" s="74"/>
      <c r="B38" s="74"/>
      <c r="C38" s="115"/>
      <c r="D38" s="115"/>
      <c r="E38" s="115"/>
    </row>
    <row r="39" spans="1:21" s="31" customFormat="1" ht="14" x14ac:dyDescent="0.2">
      <c r="A39" s="32" t="s">
        <v>20</v>
      </c>
      <c r="B39" s="244"/>
      <c r="C39" s="32"/>
      <c r="D39" s="32"/>
      <c r="E39" s="32"/>
    </row>
    <row r="40" spans="1:21" s="31" customFormat="1" ht="15.25" customHeight="1" x14ac:dyDescent="0.2">
      <c r="A40" s="35" t="s">
        <v>41</v>
      </c>
      <c r="B40" s="244"/>
      <c r="C40" s="32"/>
      <c r="D40" s="32"/>
      <c r="E40" s="32"/>
    </row>
    <row r="41" spans="1:21" s="31" customFormat="1" ht="14" x14ac:dyDescent="0.2">
      <c r="A41" s="240"/>
      <c r="B41" s="240">
        <v>0.79859999999999998</v>
      </c>
      <c r="C41" s="48"/>
      <c r="D41" s="240">
        <v>0.80289999999999995</v>
      </c>
      <c r="E41" s="48"/>
      <c r="F41" s="240">
        <v>0.79369999999999996</v>
      </c>
    </row>
    <row r="42" spans="1:21" x14ac:dyDescent="0.2">
      <c r="A42" s="74"/>
      <c r="B42" s="74"/>
      <c r="C42" s="115"/>
      <c r="D42" s="132"/>
      <c r="E42" s="115"/>
    </row>
    <row r="43" spans="1:21" ht="13.75" customHeight="1" x14ac:dyDescent="0.2">
      <c r="A43" s="74"/>
      <c r="B43" s="74"/>
      <c r="C43" s="115"/>
      <c r="D43" s="132"/>
      <c r="E43" s="115"/>
      <c r="F43" s="132"/>
    </row>
    <row r="44" spans="1:21" ht="13.75" customHeight="1" x14ac:dyDescent="0.2">
      <c r="A44" s="19"/>
      <c r="B44" s="19"/>
      <c r="C44" s="19"/>
      <c r="D44" s="19"/>
      <c r="E44" s="19"/>
    </row>
    <row r="45" spans="1:21" ht="13.75" customHeight="1" x14ac:dyDescent="0.2">
      <c r="A45" s="19"/>
      <c r="B45" s="19"/>
      <c r="C45" s="19"/>
      <c r="D45" s="160"/>
      <c r="E45" s="19"/>
    </row>
    <row r="46" spans="1:21" ht="13.75" customHeight="1" x14ac:dyDescent="0.2">
      <c r="B46" s="19"/>
      <c r="C46" s="19"/>
      <c r="D46" s="19"/>
      <c r="E46" s="19"/>
      <c r="F46" s="114"/>
      <c r="G46" s="19"/>
      <c r="H46" s="19"/>
      <c r="I46" s="114"/>
      <c r="K46" s="19"/>
      <c r="L46" s="19"/>
      <c r="M46" s="114"/>
      <c r="O46" s="19"/>
      <c r="P46" s="19"/>
      <c r="Q46" s="114"/>
      <c r="S46" s="19"/>
      <c r="T46" s="19"/>
      <c r="U46" s="114"/>
    </row>
    <row r="47" spans="1:21" ht="13.75" customHeight="1" x14ac:dyDescent="0.2">
      <c r="E47" s="19"/>
    </row>
    <row r="48" spans="1:21" ht="13.75" customHeight="1" x14ac:dyDescent="0.2">
      <c r="A48" s="22"/>
      <c r="D48" s="6"/>
      <c r="E48" s="6"/>
      <c r="F48" s="6"/>
      <c r="G48" s="6"/>
      <c r="H48" s="6"/>
      <c r="I48" s="6"/>
      <c r="J48" s="6"/>
      <c r="K48" s="156"/>
      <c r="L48" s="156"/>
      <c r="M48" s="156"/>
      <c r="O48" s="156"/>
      <c r="P48" s="157"/>
      <c r="Q48" s="156"/>
      <c r="S48" s="156"/>
      <c r="U48" s="156"/>
    </row>
    <row r="49" spans="1:21" ht="13.75" customHeight="1" x14ac:dyDescent="0.2">
      <c r="A49" s="22"/>
      <c r="D49" s="6"/>
      <c r="E49" s="6"/>
      <c r="F49" s="6"/>
      <c r="G49" s="6"/>
      <c r="H49" s="6"/>
      <c r="I49" s="6"/>
      <c r="J49" s="6"/>
      <c r="K49" s="156"/>
      <c r="L49" s="156"/>
      <c r="M49" s="156"/>
      <c r="O49" s="156"/>
      <c r="P49" s="157"/>
      <c r="Q49" s="156"/>
      <c r="U49" s="156"/>
    </row>
    <row r="50" spans="1:21" ht="13.75" customHeight="1" x14ac:dyDescent="0.2">
      <c r="A50" s="22"/>
      <c r="D50" s="6"/>
      <c r="E50" s="6"/>
      <c r="F50" s="6"/>
      <c r="G50" s="6"/>
      <c r="H50" s="6"/>
      <c r="I50" s="6"/>
      <c r="J50" s="6"/>
      <c r="K50" s="156"/>
      <c r="L50" s="156"/>
      <c r="M50" s="156"/>
      <c r="O50" s="156"/>
      <c r="P50" s="157"/>
      <c r="Q50" s="156"/>
      <c r="U50" s="156"/>
    </row>
    <row r="51" spans="1:21" ht="13.75" customHeight="1" x14ac:dyDescent="0.2">
      <c r="A51" s="22"/>
      <c r="D51" s="6"/>
      <c r="E51" s="6"/>
      <c r="F51" s="6"/>
      <c r="G51" s="6"/>
      <c r="H51" s="6"/>
      <c r="I51" s="6"/>
      <c r="J51" s="6"/>
      <c r="K51" s="158"/>
      <c r="L51" s="158"/>
      <c r="M51" s="158"/>
      <c r="O51" s="158"/>
      <c r="P51" s="159"/>
      <c r="Q51" s="158"/>
      <c r="U51" s="156"/>
    </row>
    <row r="52" spans="1:21" ht="13.75" customHeight="1" x14ac:dyDescent="0.2">
      <c r="A52" s="22"/>
      <c r="D52" s="6"/>
      <c r="E52" s="6"/>
      <c r="F52" s="6"/>
      <c r="G52" s="6"/>
      <c r="H52" s="6"/>
      <c r="I52" s="6"/>
      <c r="J52" s="6"/>
      <c r="K52" s="158"/>
      <c r="L52" s="158"/>
      <c r="M52" s="158"/>
      <c r="O52" s="158"/>
      <c r="P52" s="159"/>
      <c r="Q52" s="158"/>
      <c r="U52" s="156"/>
    </row>
    <row r="53" spans="1:21" ht="13.75" customHeight="1" x14ac:dyDescent="0.2">
      <c r="A53" s="22"/>
      <c r="D53" s="6"/>
      <c r="E53" s="6"/>
      <c r="F53" s="6"/>
      <c r="G53" s="6"/>
      <c r="H53" s="6"/>
      <c r="I53" s="6"/>
      <c r="J53" s="6"/>
      <c r="K53" s="158"/>
      <c r="L53" s="158"/>
      <c r="M53" s="158"/>
      <c r="O53" s="158"/>
      <c r="P53" s="159"/>
      <c r="Q53" s="158"/>
      <c r="U53" s="156"/>
    </row>
    <row r="54" spans="1:21" ht="13.75" customHeight="1" x14ac:dyDescent="0.2">
      <c r="A54" s="22"/>
      <c r="D54" s="6"/>
      <c r="E54" s="6"/>
      <c r="F54" s="6"/>
      <c r="G54" s="6"/>
      <c r="H54" s="6"/>
      <c r="I54" s="6"/>
      <c r="J54" s="6"/>
      <c r="K54" s="158"/>
      <c r="L54" s="158"/>
      <c r="M54" s="158"/>
      <c r="O54" s="158"/>
      <c r="P54" s="159"/>
      <c r="Q54" s="158"/>
      <c r="U54" s="156"/>
    </row>
    <row r="55" spans="1:21" x14ac:dyDescent="0.2">
      <c r="A55" s="22"/>
      <c r="B55" s="16"/>
      <c r="C55" s="16"/>
      <c r="D55" s="6"/>
      <c r="E55" s="6"/>
      <c r="F55" s="6"/>
      <c r="G55" s="6"/>
      <c r="H55" s="6"/>
      <c r="I55" s="6"/>
      <c r="J55" s="6"/>
      <c r="K55" s="158"/>
      <c r="L55" s="158"/>
      <c r="M55" s="158"/>
      <c r="O55" s="158"/>
      <c r="P55" s="159"/>
      <c r="Q55" s="158"/>
      <c r="U55" s="156"/>
    </row>
    <row r="56" spans="1:21" x14ac:dyDescent="0.2">
      <c r="A56" s="22"/>
      <c r="B56" s="16"/>
      <c r="C56" s="16"/>
      <c r="D56" s="6"/>
      <c r="E56" s="6"/>
      <c r="F56" s="6"/>
      <c r="G56" s="6"/>
      <c r="H56" s="6"/>
      <c r="I56" s="6"/>
      <c r="J56" s="6"/>
      <c r="K56" s="156"/>
      <c r="L56" s="156"/>
      <c r="M56" s="156"/>
      <c r="O56" s="156"/>
      <c r="P56" s="157"/>
      <c r="Q56" s="156"/>
      <c r="S56" s="156"/>
      <c r="U56" s="156"/>
    </row>
    <row r="58" spans="1:21" x14ac:dyDescent="0.2">
      <c r="A58" s="22"/>
      <c r="B58" s="16"/>
      <c r="C58" s="16"/>
      <c r="E58" s="16"/>
    </row>
    <row r="59" spans="1:21" x14ac:dyDescent="0.2">
      <c r="A59" s="16"/>
      <c r="B59" s="16"/>
      <c r="C59" s="16"/>
      <c r="E59" s="16"/>
      <c r="O59" s="155"/>
    </row>
    <row r="60" spans="1:21" x14ac:dyDescent="0.2">
      <c r="A60" s="16"/>
      <c r="B60" s="16"/>
      <c r="C60" s="16"/>
      <c r="E60" s="16"/>
      <c r="O60" s="155"/>
    </row>
    <row r="61" spans="1:21" x14ac:dyDescent="0.2">
      <c r="A61" s="16"/>
      <c r="B61" s="16"/>
      <c r="C61" s="16"/>
      <c r="E61" s="16"/>
      <c r="O61" s="155"/>
    </row>
    <row r="62" spans="1:21" x14ac:dyDescent="0.2">
      <c r="A62" s="16"/>
      <c r="B62" s="16"/>
      <c r="C62" s="16"/>
      <c r="E62" s="16"/>
      <c r="O62" s="155"/>
    </row>
    <row r="63" spans="1:21" x14ac:dyDescent="0.2">
      <c r="A63" s="16"/>
      <c r="B63" s="16"/>
      <c r="C63" s="16"/>
      <c r="E63" s="16"/>
    </row>
    <row r="64" spans="1:21" x14ac:dyDescent="0.2">
      <c r="A64" s="16"/>
      <c r="B64" s="16"/>
      <c r="C64" s="16"/>
      <c r="E64" s="16"/>
    </row>
    <row r="65" spans="1:5" x14ac:dyDescent="0.2">
      <c r="A65" s="16"/>
      <c r="B65" s="16"/>
      <c r="C65" s="16"/>
      <c r="E65" s="16"/>
    </row>
    <row r="66" spans="1:5" x14ac:dyDescent="0.2">
      <c r="A66" s="16"/>
      <c r="B66" s="16"/>
      <c r="C66" s="16"/>
      <c r="E66" s="16"/>
    </row>
    <row r="67" spans="1:5" x14ac:dyDescent="0.2">
      <c r="A67" s="16" t="s">
        <v>65</v>
      </c>
      <c r="B67" s="16"/>
      <c r="C67" s="16"/>
      <c r="E67" s="16"/>
    </row>
    <row r="68" spans="1:5" x14ac:dyDescent="0.2">
      <c r="A68" s="16" t="s">
        <v>5</v>
      </c>
      <c r="B68" s="16"/>
      <c r="C68" s="16"/>
      <c r="E68" s="16"/>
    </row>
    <row r="69" spans="1:5" x14ac:dyDescent="0.2">
      <c r="A69" s="16" t="s">
        <v>66</v>
      </c>
      <c r="B69" s="16"/>
      <c r="C69" s="16"/>
      <c r="E69" s="16"/>
    </row>
  </sheetData>
  <mergeCells count="6">
    <mergeCell ref="A1:F2"/>
    <mergeCell ref="A35:F37"/>
    <mergeCell ref="B5:F5"/>
    <mergeCell ref="B9:F9"/>
    <mergeCell ref="B18:F18"/>
    <mergeCell ref="B27:F27"/>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6"/>
  <sheetViews>
    <sheetView showGridLines="0" zoomScale="142" workbookViewId="0">
      <selection activeCell="A38" sqref="A38:I47"/>
    </sheetView>
  </sheetViews>
  <sheetFormatPr baseColWidth="10" defaultColWidth="8.83203125" defaultRowHeight="13" x14ac:dyDescent="0.15"/>
  <cols>
    <col min="1" max="1" width="23.5" style="1" customWidth="1"/>
    <col min="2" max="2" width="9" style="4" customWidth="1"/>
    <col min="3" max="3" width="2.1640625" style="93" customWidth="1"/>
    <col min="4" max="4" width="9" style="4" customWidth="1"/>
    <col min="5" max="5" width="2.1640625" style="93" customWidth="1"/>
    <col min="6" max="6" width="9" style="4" customWidth="1"/>
    <col min="7" max="7" width="2.1640625" style="93" customWidth="1"/>
    <col min="8" max="8" width="9" style="4" customWidth="1"/>
    <col min="9" max="9" width="2.1640625" style="93" customWidth="1"/>
    <col min="10" max="10" width="8.83203125" style="15"/>
    <col min="11" max="11" width="8.83203125" style="69"/>
    <col min="12" max="12" width="4" style="14" customWidth="1"/>
    <col min="13" max="13" width="8.83203125" style="14"/>
    <col min="14" max="14" width="4" style="69" customWidth="1"/>
    <col min="15" max="17" width="8.83203125" style="14"/>
    <col min="18" max="18" width="2.1640625" style="14" customWidth="1"/>
    <col min="19" max="19" width="8.83203125" style="14"/>
    <col min="20" max="20" width="2.1640625" style="14" customWidth="1"/>
    <col min="21" max="21" width="8.83203125" style="14"/>
    <col min="22" max="22" width="2.1640625" style="14" customWidth="1"/>
    <col min="23" max="23" width="8.83203125" style="14"/>
    <col min="24" max="24" width="2.1640625" style="14" customWidth="1"/>
    <col min="25" max="28" width="8.83203125" style="14"/>
    <col min="29" max="16384" width="8.83203125" style="1"/>
  </cols>
  <sheetData>
    <row r="2" spans="1:19" ht="13.75" customHeight="1" x14ac:dyDescent="0.15">
      <c r="A2" s="329" t="s">
        <v>89</v>
      </c>
      <c r="B2" s="329"/>
      <c r="C2" s="329"/>
      <c r="D2" s="329"/>
      <c r="E2" s="329"/>
      <c r="F2" s="329"/>
      <c r="G2" s="329"/>
      <c r="H2" s="329"/>
      <c r="I2" s="329"/>
    </row>
    <row r="3" spans="1:19" ht="13.75" customHeight="1" x14ac:dyDescent="0.15">
      <c r="A3" s="329"/>
      <c r="B3" s="329"/>
      <c r="C3" s="329"/>
      <c r="D3" s="329"/>
      <c r="E3" s="329"/>
      <c r="F3" s="329"/>
      <c r="G3" s="329"/>
      <c r="H3" s="329"/>
      <c r="I3" s="329"/>
    </row>
    <row r="4" spans="1:19" ht="13.75" customHeight="1" x14ac:dyDescent="0.15">
      <c r="A4" s="329"/>
      <c r="B4" s="329"/>
      <c r="C4" s="329"/>
      <c r="D4" s="329"/>
      <c r="E4" s="329"/>
      <c r="F4" s="329"/>
      <c r="G4" s="329"/>
      <c r="H4" s="329"/>
      <c r="I4" s="329"/>
    </row>
    <row r="5" spans="1:19" ht="13.75" customHeight="1" x14ac:dyDescent="0.15">
      <c r="A5" s="329"/>
      <c r="B5" s="329"/>
      <c r="C5" s="329"/>
      <c r="D5" s="329"/>
      <c r="E5" s="329"/>
      <c r="F5" s="329"/>
      <c r="G5" s="329"/>
      <c r="H5" s="329"/>
      <c r="I5" s="329"/>
    </row>
    <row r="6" spans="1:19" ht="5" customHeight="1" x14ac:dyDescent="0.2">
      <c r="A6" s="201"/>
      <c r="B6" s="201"/>
      <c r="C6" s="110"/>
      <c r="D6" s="201"/>
      <c r="E6" s="110"/>
      <c r="F6" s="201"/>
      <c r="G6" s="110"/>
      <c r="H6" s="201"/>
      <c r="I6" s="110"/>
    </row>
    <row r="7" spans="1:19" ht="5" customHeight="1" x14ac:dyDescent="0.2">
      <c r="A7" s="260"/>
      <c r="B7" s="260"/>
      <c r="C7" s="43"/>
      <c r="D7" s="260"/>
      <c r="E7" s="43"/>
      <c r="F7" s="260"/>
      <c r="G7" s="43"/>
      <c r="H7" s="260"/>
      <c r="I7" s="43"/>
    </row>
    <row r="8" spans="1:19" ht="16" x14ac:dyDescent="0.2">
      <c r="A8" s="7"/>
      <c r="B8" s="341" t="s">
        <v>68</v>
      </c>
      <c r="C8" s="352"/>
      <c r="D8" s="352"/>
      <c r="E8" s="352"/>
      <c r="F8" s="352"/>
      <c r="G8" s="352"/>
      <c r="H8" s="352"/>
      <c r="I8" s="43"/>
    </row>
    <row r="9" spans="1:19" ht="16" x14ac:dyDescent="0.2">
      <c r="A9" s="7"/>
      <c r="B9" s="330" t="s">
        <v>13</v>
      </c>
      <c r="C9" s="330"/>
      <c r="D9" s="330"/>
      <c r="E9" s="330"/>
      <c r="F9" s="330" t="s">
        <v>56</v>
      </c>
      <c r="G9" s="330"/>
      <c r="H9" s="330"/>
      <c r="I9" s="330"/>
      <c r="J9" s="260"/>
      <c r="K9" s="187"/>
      <c r="L9" s="260"/>
      <c r="M9" s="185"/>
    </row>
    <row r="10" spans="1:19" ht="16" x14ac:dyDescent="0.2">
      <c r="A10" s="7"/>
      <c r="B10" s="330" t="s">
        <v>74</v>
      </c>
      <c r="C10" s="330"/>
      <c r="D10" s="330" t="s">
        <v>75</v>
      </c>
      <c r="E10" s="330"/>
      <c r="F10" s="330" t="s">
        <v>74</v>
      </c>
      <c r="G10" s="330"/>
      <c r="H10" s="330" t="s">
        <v>75</v>
      </c>
      <c r="I10" s="330"/>
      <c r="J10" s="260"/>
      <c r="K10" s="187"/>
      <c r="L10" s="260"/>
      <c r="M10" s="185"/>
    </row>
    <row r="11" spans="1:19" ht="16" x14ac:dyDescent="0.2">
      <c r="A11" s="260"/>
      <c r="B11" s="350" t="s">
        <v>0</v>
      </c>
      <c r="C11" s="350"/>
      <c r="D11" s="350" t="s">
        <v>1</v>
      </c>
      <c r="E11" s="350"/>
      <c r="F11" s="350" t="s">
        <v>2</v>
      </c>
      <c r="G11" s="350"/>
      <c r="H11" s="350" t="s">
        <v>3</v>
      </c>
      <c r="I11" s="350"/>
      <c r="J11" s="186"/>
      <c r="L11" s="70"/>
      <c r="M11" s="185"/>
    </row>
    <row r="12" spans="1:19" ht="16" x14ac:dyDescent="0.2">
      <c r="A12" s="336" t="s">
        <v>166</v>
      </c>
      <c r="B12" s="76">
        <v>-0.65008440000000001</v>
      </c>
      <c r="C12" s="129" t="str">
        <f>IF(ABS(B12/B13)&gt;=2.56,"**",IF(ABS(B12/B13)&gt;1.96,"*",IF(ABS(B12/B13)&gt;1.64,"~","")))</f>
        <v>*</v>
      </c>
      <c r="D12" s="76">
        <v>-2.1190159999999998</v>
      </c>
      <c r="E12" s="129" t="str">
        <f>IF(ABS(D12/D13)&gt;=2.56,"**",IF(ABS(D12/D13)&gt;1.96,"*",IF(ABS(D12/D13)&gt;1.64,"~","")))</f>
        <v>**</v>
      </c>
      <c r="F12" s="76">
        <v>-1.2897069999999999</v>
      </c>
      <c r="G12" s="129" t="str">
        <f>IF(ABS(F12/F13)&gt;=2.56,"**",IF(ABS(F12/F13)&gt;1.96,"*",IF(ABS(F12/F13)&gt;1.64,"~","")))</f>
        <v>**</v>
      </c>
      <c r="H12" s="76">
        <v>-1.579429</v>
      </c>
      <c r="I12" s="129" t="str">
        <f>IF(ABS(H12/H13)&gt;=2.56,"**",IF(ABS(H12/H13)&gt;1.96,"*",IF(ABS(H12/H13)&gt;1.64,"~","")))</f>
        <v>**</v>
      </c>
      <c r="J12" s="184"/>
      <c r="K12" s="180"/>
      <c r="L12" s="180"/>
      <c r="M12" s="180"/>
      <c r="N12" s="180"/>
      <c r="O12" s="180"/>
      <c r="Q12" s="180"/>
      <c r="S12" s="180"/>
    </row>
    <row r="13" spans="1:19" ht="16" x14ac:dyDescent="0.2">
      <c r="A13" s="336"/>
      <c r="B13" s="117">
        <v>0.26459169999999999</v>
      </c>
      <c r="C13" s="78"/>
      <c r="D13" s="117">
        <v>0.43079319999999999</v>
      </c>
      <c r="E13" s="78"/>
      <c r="F13" s="117">
        <v>0.1325741</v>
      </c>
      <c r="G13" s="78"/>
      <c r="H13" s="117">
        <v>0.16009609999999999</v>
      </c>
      <c r="I13" s="78"/>
      <c r="J13" s="172"/>
      <c r="K13" s="183"/>
      <c r="M13" s="172"/>
      <c r="N13" s="183"/>
    </row>
    <row r="14" spans="1:19" ht="5" customHeight="1" x14ac:dyDescent="0.2">
      <c r="A14" s="261"/>
      <c r="B14" s="262"/>
      <c r="C14" s="182"/>
      <c r="D14" s="262"/>
      <c r="E14" s="182"/>
      <c r="F14" s="262"/>
      <c r="G14" s="182"/>
      <c r="H14" s="262"/>
      <c r="I14" s="182"/>
    </row>
    <row r="15" spans="1:19" ht="16" x14ac:dyDescent="0.2">
      <c r="A15" s="336" t="s">
        <v>43</v>
      </c>
      <c r="B15" s="76"/>
      <c r="C15" s="129"/>
      <c r="D15" s="76">
        <v>0.72818110000000003</v>
      </c>
      <c r="E15" s="129" t="str">
        <f>IF(ABS(D15/D16)&gt;=2.56,"**",IF(ABS(D15/D16)&gt;1.96,"*",IF(ABS(D15/D16)&gt;1.64,"~","")))</f>
        <v>**</v>
      </c>
      <c r="F15" s="76"/>
      <c r="G15" s="129"/>
      <c r="H15" s="76">
        <v>0.81468640000000003</v>
      </c>
      <c r="I15" s="129" t="str">
        <f>IF(ABS(H15/H16)&gt;=2.56,"**",IF(ABS(H15/H16)&gt;1.96,"*",IF(ABS(H15/H16)&gt;1.64,"~","")))</f>
        <v>**</v>
      </c>
    </row>
    <row r="16" spans="1:19" ht="16" x14ac:dyDescent="0.2">
      <c r="A16" s="336"/>
      <c r="B16" s="117"/>
      <c r="C16" s="78"/>
      <c r="D16" s="117">
        <v>9.1665700000000003E-2</v>
      </c>
      <c r="E16" s="78"/>
      <c r="F16" s="117"/>
      <c r="G16" s="78"/>
      <c r="H16" s="117">
        <v>4.2512099999999997E-2</v>
      </c>
      <c r="I16" s="78"/>
    </row>
    <row r="17" spans="1:23" ht="5" customHeight="1" x14ac:dyDescent="0.2">
      <c r="A17" s="261"/>
      <c r="B17" s="81"/>
      <c r="C17" s="178"/>
      <c r="D17" s="117"/>
      <c r="E17" s="78"/>
      <c r="F17" s="117"/>
      <c r="G17" s="78"/>
      <c r="H17" s="117"/>
      <c r="I17" s="78"/>
    </row>
    <row r="18" spans="1:23" ht="16" x14ac:dyDescent="0.2">
      <c r="A18" s="177"/>
      <c r="B18" s="341" t="s">
        <v>69</v>
      </c>
      <c r="C18" s="352"/>
      <c r="D18" s="352"/>
      <c r="E18" s="352"/>
      <c r="F18" s="352"/>
      <c r="G18" s="352"/>
      <c r="H18" s="352"/>
      <c r="I18" s="181"/>
    </row>
    <row r="19" spans="1:23" ht="16" x14ac:dyDescent="0.2">
      <c r="A19" s="177"/>
      <c r="B19" s="350" t="s">
        <v>4</v>
      </c>
      <c r="C19" s="350"/>
      <c r="D19" s="350" t="s">
        <v>7</v>
      </c>
      <c r="E19" s="350"/>
      <c r="F19" s="350" t="s">
        <v>8</v>
      </c>
      <c r="G19" s="350"/>
      <c r="H19" s="350" t="s">
        <v>9</v>
      </c>
      <c r="I19" s="350"/>
    </row>
    <row r="20" spans="1:23" ht="16" x14ac:dyDescent="0.2">
      <c r="A20" s="336" t="s">
        <v>166</v>
      </c>
      <c r="B20" s="76">
        <v>-1.637507</v>
      </c>
      <c r="C20" s="129" t="str">
        <f>IF(ABS(B20/B21)&gt;=2.56,"**",IF(ABS(B20/B21)&gt;1.96,"*",IF(ABS(B20/B21)&gt;1.64,"~","")))</f>
        <v>**</v>
      </c>
      <c r="D20" s="76">
        <v>-1.0460929999999999</v>
      </c>
      <c r="E20" s="129" t="str">
        <f>IF(ABS(D20/D21)&gt;=2.56,"**",IF(ABS(D20/D21)&gt;1.96,"*",IF(ABS(D20/D21)&gt;1.64,"~","")))</f>
        <v>**</v>
      </c>
      <c r="F20" s="76">
        <v>-0.91119609999999995</v>
      </c>
      <c r="G20" s="129" t="str">
        <f>IF(ABS(F20/F21)&gt;=2.56,"**",IF(ABS(F20/F21)&gt;1.96,"*",IF(ABS(F20/F21)&gt;1.64,"~","")))</f>
        <v>**</v>
      </c>
      <c r="H20" s="76">
        <v>-1.05844</v>
      </c>
      <c r="I20" s="129" t="str">
        <f>IF(ABS(H20/H21)&gt;=2.56,"**",IF(ABS(H20/H21)&gt;1.96,"*",IF(ABS(H20/H21)&gt;1.64,"~","")))</f>
        <v>**</v>
      </c>
      <c r="K20" s="180"/>
      <c r="L20" s="180"/>
      <c r="M20" s="180"/>
      <c r="N20" s="180"/>
      <c r="O20" s="180"/>
      <c r="Q20" s="180"/>
      <c r="S20" s="180"/>
    </row>
    <row r="21" spans="1:23" ht="16" x14ac:dyDescent="0.2">
      <c r="A21" s="336"/>
      <c r="B21" s="117">
        <v>0.143704</v>
      </c>
      <c r="C21" s="78"/>
      <c r="D21" s="117">
        <v>0.14836450000000001</v>
      </c>
      <c r="E21" s="78"/>
      <c r="F21" s="117">
        <v>0.148261</v>
      </c>
      <c r="G21" s="78"/>
      <c r="H21" s="117">
        <v>0.16758519999999999</v>
      </c>
      <c r="I21" s="78"/>
    </row>
    <row r="22" spans="1:23" ht="5" customHeight="1" x14ac:dyDescent="0.2">
      <c r="A22" s="154"/>
      <c r="B22" s="179"/>
      <c r="C22" s="77"/>
      <c r="D22" s="179"/>
      <c r="E22" s="77"/>
      <c r="F22" s="179"/>
      <c r="G22" s="77"/>
      <c r="H22" s="179"/>
      <c r="I22" s="171"/>
    </row>
    <row r="23" spans="1:23" ht="16" x14ac:dyDescent="0.2">
      <c r="A23" s="261" t="s">
        <v>29</v>
      </c>
      <c r="B23" s="179" t="s">
        <v>26</v>
      </c>
      <c r="C23" s="77"/>
      <c r="D23" s="179" t="s">
        <v>26</v>
      </c>
      <c r="E23" s="77"/>
      <c r="F23" s="179" t="s">
        <v>26</v>
      </c>
      <c r="G23" s="77"/>
      <c r="H23" s="179" t="s">
        <v>26</v>
      </c>
      <c r="I23" s="171"/>
      <c r="J23" s="261"/>
    </row>
    <row r="24" spans="1:23" ht="18" x14ac:dyDescent="0.2">
      <c r="A24" s="261" t="s">
        <v>28</v>
      </c>
      <c r="B24" s="179"/>
      <c r="C24" s="77"/>
      <c r="D24" s="179" t="s">
        <v>26</v>
      </c>
      <c r="E24" s="77"/>
      <c r="F24" s="179" t="s">
        <v>26</v>
      </c>
      <c r="G24" s="77"/>
      <c r="H24" s="179" t="s">
        <v>26</v>
      </c>
      <c r="I24" s="171"/>
      <c r="J24" s="261"/>
    </row>
    <row r="25" spans="1:23" ht="18" x14ac:dyDescent="0.2">
      <c r="A25" s="261" t="s">
        <v>31</v>
      </c>
      <c r="B25" s="179"/>
      <c r="C25" s="77"/>
      <c r="D25" s="179"/>
      <c r="E25" s="77"/>
      <c r="F25" s="179" t="s">
        <v>26</v>
      </c>
      <c r="G25" s="77"/>
      <c r="H25" s="179" t="s">
        <v>26</v>
      </c>
      <c r="I25" s="171"/>
    </row>
    <row r="26" spans="1:23" ht="18" x14ac:dyDescent="0.2">
      <c r="A26" s="261" t="s">
        <v>32</v>
      </c>
      <c r="B26" s="179"/>
      <c r="C26" s="77"/>
      <c r="D26" s="179"/>
      <c r="E26" s="77"/>
      <c r="F26" s="179"/>
      <c r="G26" s="77"/>
      <c r="H26" s="179" t="s">
        <v>26</v>
      </c>
      <c r="I26" s="171"/>
    </row>
    <row r="27" spans="1:23" ht="5" customHeight="1" x14ac:dyDescent="0.2">
      <c r="A27" s="261"/>
      <c r="B27" s="81"/>
      <c r="C27" s="178"/>
      <c r="D27" s="117"/>
      <c r="E27" s="78"/>
      <c r="F27" s="117"/>
      <c r="G27" s="78"/>
      <c r="H27" s="117"/>
      <c r="I27" s="78"/>
    </row>
    <row r="28" spans="1:23" ht="16" x14ac:dyDescent="0.2">
      <c r="A28" s="336" t="s">
        <v>43</v>
      </c>
      <c r="B28" s="76">
        <v>0.82840130000000001</v>
      </c>
      <c r="C28" s="129" t="str">
        <f>IF(ABS(B28/B29)&gt;=2.56,"**",IF(ABS(B28/B29)&gt;1.96,"*",IF(ABS(B28/B29)&gt;1.64,"~","")))</f>
        <v>**</v>
      </c>
      <c r="D28" s="76">
        <v>0.68387699999999996</v>
      </c>
      <c r="E28" s="129" t="str">
        <f>IF(ABS(D28/D29)&gt;=2.56,"**",IF(ABS(D28/D29)&gt;1.96,"*",IF(ABS(D28/D29)&gt;1.64,"~","")))</f>
        <v>**</v>
      </c>
      <c r="F28" s="76">
        <v>0.64585239999999999</v>
      </c>
      <c r="G28" s="129" t="str">
        <f>IF(ABS(F28/F29)&gt;=2.56,"**",IF(ABS(F28/F29)&gt;1.96,"*",IF(ABS(F28/F29)&gt;1.64,"~","")))</f>
        <v>**</v>
      </c>
      <c r="H28" s="76">
        <v>0.64046780000000003</v>
      </c>
      <c r="I28" s="129" t="str">
        <f>IF(ABS(H28/H29)&gt;=2.56,"**",IF(ABS(H28/H29)&gt;1.96,"*",IF(ABS(H28/H29)&gt;1.64,"~","")))</f>
        <v>**</v>
      </c>
    </row>
    <row r="29" spans="1:23" ht="16" x14ac:dyDescent="0.2">
      <c r="A29" s="336"/>
      <c r="B29" s="117">
        <v>4.2388500000000003E-2</v>
      </c>
      <c r="C29" s="78"/>
      <c r="D29" s="117">
        <v>5.9603299999999998E-2</v>
      </c>
      <c r="E29" s="78"/>
      <c r="F29" s="117">
        <v>5.3602400000000001E-2</v>
      </c>
      <c r="G29" s="78"/>
      <c r="H29" s="117">
        <v>5.5775100000000001E-2</v>
      </c>
      <c r="I29" s="78"/>
      <c r="L29" s="72"/>
    </row>
    <row r="30" spans="1:23" ht="5" customHeight="1" x14ac:dyDescent="0.2">
      <c r="A30" s="261"/>
      <c r="B30" s="81"/>
      <c r="C30" s="178"/>
      <c r="D30" s="117"/>
      <c r="E30" s="78"/>
      <c r="F30" s="117"/>
      <c r="G30" s="78"/>
      <c r="H30" s="117"/>
      <c r="I30" s="78"/>
    </row>
    <row r="31" spans="1:23" ht="16" x14ac:dyDescent="0.2">
      <c r="A31" s="177"/>
      <c r="B31" s="341" t="s">
        <v>70</v>
      </c>
      <c r="C31" s="352"/>
      <c r="D31" s="352"/>
      <c r="E31" s="352"/>
      <c r="F31" s="352"/>
      <c r="G31" s="352"/>
      <c r="H31" s="352"/>
      <c r="I31" s="43"/>
      <c r="K31" s="73"/>
    </row>
    <row r="32" spans="1:23" ht="16" x14ac:dyDescent="0.2">
      <c r="A32" s="177"/>
      <c r="B32" s="330" t="s">
        <v>71</v>
      </c>
      <c r="C32" s="330"/>
      <c r="D32" s="330"/>
      <c r="E32" s="330"/>
      <c r="F32" s="330" t="s">
        <v>72</v>
      </c>
      <c r="G32" s="330"/>
      <c r="H32" s="330"/>
      <c r="I32" s="330"/>
      <c r="K32" s="330"/>
      <c r="L32" s="351"/>
      <c r="M32" s="351"/>
      <c r="N32" s="39"/>
      <c r="Q32" s="330"/>
      <c r="R32" s="353"/>
      <c r="S32" s="353"/>
      <c r="T32" s="353"/>
      <c r="U32" s="353"/>
      <c r="V32" s="353"/>
      <c r="W32" s="353"/>
    </row>
    <row r="33" spans="1:24" ht="16" x14ac:dyDescent="0.2">
      <c r="A33" s="177"/>
      <c r="B33" s="330" t="s">
        <v>58</v>
      </c>
      <c r="C33" s="330"/>
      <c r="D33" s="330" t="s">
        <v>59</v>
      </c>
      <c r="E33" s="330"/>
      <c r="F33" s="330" t="s">
        <v>13</v>
      </c>
      <c r="G33" s="330"/>
      <c r="H33" s="330" t="s">
        <v>57</v>
      </c>
      <c r="I33" s="330"/>
      <c r="K33" s="260"/>
      <c r="L33" s="187"/>
      <c r="M33" s="260"/>
      <c r="N33" s="39"/>
      <c r="Q33" s="260"/>
      <c r="R33" s="187"/>
      <c r="S33" s="260"/>
      <c r="T33" s="39"/>
      <c r="U33" s="260"/>
      <c r="V33" s="187"/>
      <c r="W33" s="260"/>
      <c r="X33" s="39"/>
    </row>
    <row r="34" spans="1:24" ht="16" x14ac:dyDescent="0.2">
      <c r="A34" s="177"/>
      <c r="B34" s="350" t="s">
        <v>10</v>
      </c>
      <c r="C34" s="350"/>
      <c r="D34" s="350" t="s">
        <v>14</v>
      </c>
      <c r="E34" s="350"/>
      <c r="F34" s="350" t="s">
        <v>15</v>
      </c>
      <c r="G34" s="350"/>
      <c r="H34" s="350" t="s">
        <v>16</v>
      </c>
      <c r="I34" s="350"/>
      <c r="K34" s="138"/>
      <c r="L34" s="176"/>
      <c r="M34" s="138"/>
      <c r="N34" s="39"/>
      <c r="Q34" s="138"/>
      <c r="R34" s="176"/>
      <c r="S34" s="138"/>
      <c r="T34" s="176"/>
      <c r="U34" s="138"/>
      <c r="V34" s="176"/>
      <c r="W34" s="138"/>
      <c r="X34" s="39"/>
    </row>
    <row r="35" spans="1:24" ht="16" x14ac:dyDescent="0.2">
      <c r="A35" s="336" t="s">
        <v>169</v>
      </c>
      <c r="B35" s="175">
        <v>1.686941</v>
      </c>
      <c r="C35" s="174" t="str">
        <f>IF(ABS(B35/B36)&gt;=2.56,"**",IF(ABS(B35/B36)&gt;1.96,"*",IF(ABS(B35/B36)&gt;1.64,"~","")))</f>
        <v>**</v>
      </c>
      <c r="D35" s="175">
        <v>0.20860090000000001</v>
      </c>
      <c r="E35" s="174" t="str">
        <f>IF(ABS(D35/D36)&gt;=2.56,"**",IF(ABS(D35/D36)&gt;1.96,"*",IF(ABS(D35/D36)&gt;1.64,"~","")))</f>
        <v/>
      </c>
      <c r="F35" s="175">
        <v>-1.0922050000000001</v>
      </c>
      <c r="G35" s="174" t="str">
        <f>IF(ABS(F35/F36)&gt;=2.56,"**",IF(ABS(F35/F36)&gt;1.96,"*",IF(ABS(F35/F36)&gt;1.64,"~","")))</f>
        <v>**</v>
      </c>
      <c r="H35" s="175">
        <v>-0.70278379999999996</v>
      </c>
      <c r="I35" s="174" t="str">
        <f>IF(ABS(H35/H36)&gt;=2.56,"**",IF(ABS(H35/H36)&gt;1.96,"*",IF(ABS(H35/H36)&gt;1.64,"~","")))</f>
        <v>**</v>
      </c>
      <c r="J35" s="173"/>
      <c r="K35" s="175"/>
      <c r="L35" s="237"/>
      <c r="M35" s="175"/>
      <c r="N35" s="237"/>
      <c r="O35" s="180"/>
      <c r="Q35" s="330"/>
      <c r="R35" s="353"/>
      <c r="S35" s="353"/>
      <c r="T35" s="353"/>
      <c r="U35" s="353"/>
      <c r="V35" s="353"/>
      <c r="W35" s="353"/>
    </row>
    <row r="36" spans="1:24" ht="16" x14ac:dyDescent="0.2">
      <c r="A36" s="336"/>
      <c r="B36" s="223">
        <v>0.3615758</v>
      </c>
      <c r="C36" s="222"/>
      <c r="D36" s="223">
        <v>0.32665739999999999</v>
      </c>
      <c r="E36" s="222"/>
      <c r="F36" s="223">
        <v>0.29568410000000001</v>
      </c>
      <c r="G36" s="222"/>
      <c r="H36" s="223">
        <v>9.8723699999999998E-2</v>
      </c>
      <c r="I36" s="222"/>
      <c r="J36" s="172"/>
      <c r="K36" s="223"/>
      <c r="L36" s="238"/>
      <c r="M36" s="223"/>
      <c r="N36" s="238"/>
    </row>
    <row r="37" spans="1:24" ht="5" customHeight="1" x14ac:dyDescent="0.2">
      <c r="A37" s="297"/>
      <c r="B37" s="223"/>
      <c r="C37" s="222"/>
      <c r="D37" s="223"/>
      <c r="E37" s="222"/>
      <c r="F37" s="223"/>
      <c r="G37" s="222"/>
      <c r="H37" s="223"/>
      <c r="I37" s="222"/>
      <c r="J37" s="172"/>
      <c r="K37" s="223"/>
      <c r="L37" s="238"/>
      <c r="M37" s="223"/>
      <c r="N37" s="238"/>
    </row>
    <row r="38" spans="1:24" ht="16" x14ac:dyDescent="0.2">
      <c r="A38" s="342" t="s">
        <v>170</v>
      </c>
      <c r="B38" s="342"/>
      <c r="C38" s="342"/>
      <c r="D38" s="342"/>
      <c r="E38" s="342"/>
      <c r="F38" s="342"/>
      <c r="G38" s="342"/>
      <c r="H38" s="342"/>
      <c r="I38" s="342"/>
      <c r="J38" s="71"/>
      <c r="Q38" s="175"/>
      <c r="R38" s="237"/>
      <c r="S38" s="175"/>
      <c r="T38" s="237"/>
      <c r="U38" s="175"/>
      <c r="V38" s="237"/>
      <c r="W38" s="175"/>
      <c r="X38" s="237"/>
    </row>
    <row r="39" spans="1:24" ht="16" x14ac:dyDescent="0.2">
      <c r="A39" s="335"/>
      <c r="B39" s="335"/>
      <c r="C39" s="335"/>
      <c r="D39" s="335"/>
      <c r="E39" s="335"/>
      <c r="F39" s="335"/>
      <c r="G39" s="335"/>
      <c r="H39" s="335"/>
      <c r="I39" s="335"/>
      <c r="Q39" s="223"/>
      <c r="R39" s="238"/>
      <c r="S39" s="223"/>
      <c r="T39" s="238"/>
      <c r="U39" s="223"/>
      <c r="V39" s="238"/>
      <c r="W39" s="223"/>
      <c r="X39" s="238"/>
    </row>
    <row r="40" spans="1:24" x14ac:dyDescent="0.15">
      <c r="A40" s="335"/>
      <c r="B40" s="335"/>
      <c r="C40" s="335"/>
      <c r="D40" s="335"/>
      <c r="E40" s="335"/>
      <c r="F40" s="335"/>
      <c r="G40" s="335"/>
      <c r="H40" s="335"/>
      <c r="I40" s="335"/>
    </row>
    <row r="41" spans="1:24" ht="16" x14ac:dyDescent="0.2">
      <c r="A41" s="335"/>
      <c r="B41" s="335"/>
      <c r="C41" s="335"/>
      <c r="D41" s="335"/>
      <c r="E41" s="335"/>
      <c r="F41" s="335"/>
      <c r="G41" s="335"/>
      <c r="H41" s="335"/>
      <c r="I41" s="335"/>
      <c r="Q41" s="330"/>
      <c r="R41" s="353"/>
      <c r="S41" s="353"/>
      <c r="T41" s="353"/>
      <c r="U41" s="353"/>
      <c r="V41" s="353"/>
      <c r="W41" s="353"/>
    </row>
    <row r="42" spans="1:24" x14ac:dyDescent="0.15">
      <c r="A42" s="335"/>
      <c r="B42" s="335"/>
      <c r="C42" s="335"/>
      <c r="D42" s="335"/>
      <c r="E42" s="335"/>
      <c r="F42" s="335"/>
      <c r="G42" s="335"/>
      <c r="H42" s="335"/>
      <c r="I42" s="335"/>
    </row>
    <row r="43" spans="1:24" ht="16" x14ac:dyDescent="0.2">
      <c r="A43" s="335"/>
      <c r="B43" s="335"/>
      <c r="C43" s="335"/>
      <c r="D43" s="335"/>
      <c r="E43" s="335"/>
      <c r="F43" s="335"/>
      <c r="G43" s="335"/>
      <c r="H43" s="335"/>
      <c r="I43" s="335"/>
      <c r="Q43" s="175"/>
      <c r="R43" s="237"/>
      <c r="S43" s="175"/>
      <c r="T43" s="237"/>
      <c r="U43" s="175"/>
      <c r="V43" s="237"/>
      <c r="W43" s="175"/>
      <c r="X43" s="237"/>
    </row>
    <row r="44" spans="1:24" ht="16" x14ac:dyDescent="0.2">
      <c r="A44" s="335"/>
      <c r="B44" s="335"/>
      <c r="C44" s="335"/>
      <c r="D44" s="335"/>
      <c r="E44" s="335"/>
      <c r="F44" s="335"/>
      <c r="G44" s="335"/>
      <c r="H44" s="335"/>
      <c r="I44" s="335"/>
      <c r="Q44" s="223"/>
      <c r="R44" s="238"/>
      <c r="S44" s="223"/>
      <c r="T44" s="238"/>
      <c r="U44" s="223"/>
      <c r="V44" s="238"/>
      <c r="W44" s="223"/>
      <c r="X44" s="238"/>
    </row>
    <row r="45" spans="1:24" x14ac:dyDescent="0.15">
      <c r="A45" s="335"/>
      <c r="B45" s="335"/>
      <c r="C45" s="335"/>
      <c r="D45" s="335"/>
      <c r="E45" s="335"/>
      <c r="F45" s="335"/>
      <c r="G45" s="335"/>
      <c r="H45" s="335"/>
      <c r="I45" s="335"/>
    </row>
    <row r="46" spans="1:24" ht="16" x14ac:dyDescent="0.2">
      <c r="A46" s="335"/>
      <c r="B46" s="335"/>
      <c r="C46" s="335"/>
      <c r="D46" s="335"/>
      <c r="E46" s="335"/>
      <c r="F46" s="335"/>
      <c r="G46" s="335"/>
      <c r="H46" s="335"/>
      <c r="I46" s="335"/>
      <c r="Q46" s="330"/>
      <c r="R46" s="353"/>
      <c r="S46" s="353"/>
      <c r="T46" s="353"/>
      <c r="U46" s="353"/>
      <c r="V46" s="353"/>
      <c r="W46" s="353"/>
    </row>
    <row r="47" spans="1:24" x14ac:dyDescent="0.15">
      <c r="A47" s="335"/>
      <c r="B47" s="335"/>
      <c r="C47" s="335"/>
      <c r="D47" s="335"/>
      <c r="E47" s="335"/>
      <c r="F47" s="335"/>
      <c r="G47" s="335"/>
      <c r="H47" s="335"/>
      <c r="I47" s="335"/>
    </row>
    <row r="48" spans="1:24" ht="15" customHeight="1" x14ac:dyDescent="0.2">
      <c r="A48" s="79"/>
      <c r="B48" s="79"/>
      <c r="C48" s="79"/>
      <c r="D48" s="79"/>
      <c r="E48" s="79"/>
      <c r="F48" s="79"/>
      <c r="G48" s="79"/>
      <c r="H48" s="79"/>
      <c r="I48" s="79"/>
      <c r="Q48" s="175"/>
      <c r="R48" s="237"/>
      <c r="S48" s="175"/>
      <c r="T48" s="237"/>
      <c r="U48" s="175"/>
      <c r="V48" s="237"/>
      <c r="W48" s="175"/>
      <c r="X48" s="237"/>
    </row>
    <row r="49" spans="1:37" ht="15" customHeight="1" x14ac:dyDescent="0.2">
      <c r="A49" s="79"/>
      <c r="B49" s="79"/>
      <c r="C49" s="79"/>
      <c r="D49" s="79"/>
      <c r="E49" s="79"/>
      <c r="F49" s="79"/>
      <c r="G49" s="79"/>
      <c r="H49" s="79"/>
      <c r="I49" s="79"/>
      <c r="Q49" s="223"/>
      <c r="R49" s="238"/>
      <c r="S49" s="223"/>
      <c r="T49" s="238"/>
      <c r="U49" s="223"/>
      <c r="V49" s="238"/>
      <c r="W49" s="223"/>
      <c r="X49" s="238"/>
    </row>
    <row r="50" spans="1:37" s="16" customFormat="1" ht="16" x14ac:dyDescent="0.2">
      <c r="A50" s="31" t="s">
        <v>109</v>
      </c>
      <c r="B50" s="265"/>
      <c r="C50" s="265"/>
      <c r="D50" s="265"/>
      <c r="E50" s="265"/>
      <c r="F50" s="265"/>
      <c r="G50" s="265"/>
      <c r="H50" s="265"/>
      <c r="I50" s="265"/>
      <c r="J50" s="265"/>
      <c r="K50" s="265"/>
      <c r="L50" s="265"/>
      <c r="M50" s="265"/>
      <c r="N50" s="265"/>
      <c r="O50" s="265"/>
      <c r="P50" s="265"/>
      <c r="T50" s="17"/>
      <c r="U50" s="17"/>
      <c r="V50" s="17"/>
      <c r="W50" s="17"/>
      <c r="X50" s="17"/>
      <c r="Y50" s="17"/>
      <c r="Z50" s="17"/>
      <c r="AA50" s="17"/>
      <c r="AB50" s="17"/>
      <c r="AC50" s="17"/>
      <c r="AD50" s="17"/>
      <c r="AE50" s="17"/>
      <c r="AF50" s="17"/>
      <c r="AG50" s="17"/>
      <c r="AH50" s="17"/>
      <c r="AI50" s="17"/>
      <c r="AJ50" s="17"/>
      <c r="AK50" s="17"/>
    </row>
    <row r="51" spans="1:37" s="16" customFormat="1" ht="16" x14ac:dyDescent="0.2">
      <c r="A51" s="239" t="s">
        <v>131</v>
      </c>
      <c r="B51" s="265"/>
      <c r="C51" s="265"/>
      <c r="D51" s="265"/>
      <c r="E51" s="265"/>
      <c r="F51" s="265"/>
      <c r="G51" s="265"/>
      <c r="H51" s="265"/>
      <c r="I51" s="265"/>
      <c r="J51" s="265"/>
      <c r="K51" s="265"/>
      <c r="L51" s="265"/>
      <c r="M51" s="265"/>
      <c r="N51" s="265"/>
      <c r="O51" s="265"/>
      <c r="P51" s="265"/>
      <c r="T51" s="17"/>
      <c r="U51" s="17"/>
      <c r="V51" s="17"/>
      <c r="W51" s="17"/>
      <c r="X51" s="17"/>
      <c r="Y51" s="17"/>
      <c r="Z51" s="17"/>
      <c r="AA51" s="17"/>
      <c r="AB51" s="17"/>
      <c r="AC51" s="17"/>
      <c r="AD51" s="17"/>
      <c r="AE51" s="17"/>
      <c r="AF51" s="17"/>
      <c r="AG51" s="17"/>
      <c r="AH51" s="17"/>
      <c r="AI51" s="17"/>
      <c r="AJ51" s="17"/>
      <c r="AK51" s="17"/>
    </row>
    <row r="53" spans="1:37" s="31" customFormat="1" ht="15" customHeight="1" x14ac:dyDescent="0.2">
      <c r="A53" s="274" t="s">
        <v>124</v>
      </c>
      <c r="B53" s="244" t="s">
        <v>60</v>
      </c>
      <c r="C53" s="32"/>
      <c r="D53" s="244" t="s">
        <v>61</v>
      </c>
      <c r="E53" s="32"/>
      <c r="F53" s="244" t="s">
        <v>54</v>
      </c>
      <c r="G53" s="32"/>
      <c r="H53" s="244" t="s">
        <v>55</v>
      </c>
      <c r="I53" s="32"/>
      <c r="J53" s="243"/>
      <c r="K53" s="188"/>
      <c r="L53" s="241"/>
      <c r="M53" s="241"/>
      <c r="N53" s="188"/>
      <c r="O53" s="241"/>
      <c r="P53" s="241"/>
      <c r="Q53" s="330"/>
      <c r="R53" s="353"/>
      <c r="S53" s="353"/>
      <c r="T53" s="353"/>
      <c r="U53" s="353"/>
      <c r="V53" s="353"/>
      <c r="W53" s="353"/>
      <c r="X53" s="241"/>
      <c r="Y53" s="241"/>
      <c r="Z53" s="241"/>
      <c r="AA53" s="241"/>
      <c r="AB53" s="241"/>
    </row>
    <row r="54" spans="1:37" s="31" customFormat="1" ht="15" customHeight="1" x14ac:dyDescent="0.2">
      <c r="A54" s="32" t="s">
        <v>162</v>
      </c>
      <c r="B54" s="246">
        <v>0.13215479999999999</v>
      </c>
      <c r="C54" s="254"/>
      <c r="D54" s="246">
        <v>-2.4669150000000002</v>
      </c>
      <c r="E54" s="254"/>
      <c r="F54" s="246">
        <v>-2.4888690000000002</v>
      </c>
      <c r="G54" s="254"/>
      <c r="H54" s="246">
        <v>-2.7020369999999998</v>
      </c>
      <c r="I54" s="254"/>
      <c r="J54" s="243"/>
      <c r="K54" s="188"/>
      <c r="L54" s="241"/>
      <c r="M54" s="241"/>
      <c r="N54" s="188"/>
      <c r="O54" s="241"/>
      <c r="P54" s="241"/>
      <c r="Q54" s="175"/>
      <c r="R54" s="255"/>
      <c r="S54" s="175"/>
      <c r="T54" s="255"/>
      <c r="U54" s="175"/>
      <c r="V54" s="255"/>
      <c r="W54" s="175"/>
      <c r="X54" s="255"/>
      <c r="Y54" s="241"/>
      <c r="Z54" s="241"/>
      <c r="AA54" s="241"/>
      <c r="AB54" s="241"/>
    </row>
    <row r="55" spans="1:37" s="31" customFormat="1" ht="15" customHeight="1" x14ac:dyDescent="0.2">
      <c r="A55" s="32"/>
      <c r="B55" s="256">
        <v>2.7019579999999999</v>
      </c>
      <c r="C55" s="78"/>
      <c r="D55" s="256">
        <v>2.3157399999999999</v>
      </c>
      <c r="E55" s="78"/>
      <c r="F55" s="256">
        <v>1.9254549999999999</v>
      </c>
      <c r="G55" s="78"/>
      <c r="H55" s="256">
        <v>1.5333920000000001</v>
      </c>
      <c r="I55" s="78"/>
      <c r="J55" s="243"/>
      <c r="K55" s="188"/>
      <c r="L55" s="241"/>
      <c r="M55" s="241"/>
      <c r="N55" s="188"/>
      <c r="O55" s="241"/>
      <c r="P55" s="241"/>
      <c r="Q55" s="223"/>
      <c r="R55" s="238"/>
      <c r="S55" s="223"/>
      <c r="T55" s="238"/>
      <c r="U55" s="223"/>
      <c r="V55" s="238"/>
      <c r="W55" s="223"/>
      <c r="X55" s="238"/>
      <c r="Y55" s="241"/>
      <c r="Z55" s="241"/>
      <c r="AA55" s="241"/>
      <c r="AB55" s="241"/>
    </row>
    <row r="56" spans="1:37" ht="12" customHeight="1" x14ac:dyDescent="0.15">
      <c r="A56" s="26"/>
      <c r="B56" s="27"/>
      <c r="C56" s="89"/>
      <c r="D56" s="27"/>
      <c r="E56" s="89"/>
      <c r="F56" s="27"/>
      <c r="G56" s="89"/>
      <c r="H56" s="27"/>
      <c r="I56" s="89"/>
    </row>
    <row r="57" spans="1:37" ht="12" customHeight="1" x14ac:dyDescent="0.15">
      <c r="A57" s="26"/>
      <c r="B57" s="27"/>
      <c r="C57" s="89"/>
      <c r="D57" s="27"/>
      <c r="E57" s="89"/>
      <c r="F57" s="27"/>
      <c r="G57" s="89"/>
      <c r="H57" s="27"/>
      <c r="I57" s="89"/>
    </row>
    <row r="58" spans="1:37" ht="12" customHeight="1" x14ac:dyDescent="0.15">
      <c r="A58" s="26"/>
      <c r="B58" s="27"/>
      <c r="C58" s="89"/>
      <c r="D58" s="27"/>
      <c r="E58" s="89"/>
      <c r="F58" s="27"/>
      <c r="G58" s="89"/>
      <c r="H58" s="27"/>
      <c r="I58" s="89"/>
    </row>
    <row r="59" spans="1:37" ht="12" customHeight="1" x14ac:dyDescent="0.15">
      <c r="A59" s="12"/>
      <c r="B59" s="28"/>
      <c r="C59" s="99"/>
      <c r="D59" s="28"/>
      <c r="E59" s="99"/>
      <c r="F59" s="28"/>
      <c r="G59" s="99"/>
      <c r="H59" s="28"/>
      <c r="I59" s="99"/>
      <c r="J59" s="14"/>
      <c r="K59" s="14"/>
      <c r="N59" s="14"/>
    </row>
    <row r="60" spans="1:37" ht="12" customHeight="1" x14ac:dyDescent="0.15">
      <c r="A60" s="13"/>
      <c r="B60" s="3"/>
      <c r="C60" s="98"/>
      <c r="D60" s="3"/>
      <c r="E60" s="98"/>
      <c r="F60" s="3"/>
      <c r="G60" s="98"/>
      <c r="H60" s="3"/>
      <c r="I60" s="98"/>
      <c r="J60" s="14"/>
      <c r="K60" s="14"/>
      <c r="N60" s="14"/>
    </row>
    <row r="61" spans="1:37" ht="12" customHeight="1" x14ac:dyDescent="0.15">
      <c r="B61" s="3"/>
      <c r="C61" s="98"/>
      <c r="D61" s="3"/>
      <c r="E61" s="98"/>
      <c r="F61" s="3"/>
      <c r="G61" s="98"/>
      <c r="H61" s="3"/>
      <c r="I61" s="98"/>
      <c r="J61" s="14"/>
      <c r="K61" s="14"/>
      <c r="N61" s="14"/>
    </row>
    <row r="62" spans="1:37" ht="12" customHeight="1" x14ac:dyDescent="0.15">
      <c r="B62" s="3"/>
      <c r="C62" s="98"/>
      <c r="D62" s="3"/>
      <c r="E62" s="98"/>
      <c r="F62" s="3"/>
      <c r="G62" s="98"/>
      <c r="H62" s="3"/>
      <c r="I62" s="98"/>
      <c r="J62" s="14"/>
      <c r="K62" s="14"/>
      <c r="N62" s="14"/>
    </row>
    <row r="63" spans="1:37" ht="12" customHeight="1" x14ac:dyDescent="0.15">
      <c r="B63" s="3"/>
      <c r="C63" s="98"/>
      <c r="D63" s="3"/>
      <c r="E63" s="98"/>
      <c r="F63" s="3"/>
      <c r="G63" s="98"/>
      <c r="H63" s="3"/>
      <c r="I63" s="98"/>
      <c r="J63" s="14"/>
      <c r="K63" s="14"/>
      <c r="N63" s="14"/>
    </row>
    <row r="64" spans="1:37" ht="12" customHeight="1" x14ac:dyDescent="0.15">
      <c r="A64" s="68"/>
      <c r="B64" s="3"/>
      <c r="C64" s="98"/>
      <c r="D64" s="3"/>
      <c r="E64" s="98"/>
      <c r="F64" s="3"/>
      <c r="G64" s="98"/>
      <c r="H64" s="3"/>
      <c r="I64" s="98"/>
      <c r="J64" s="14"/>
      <c r="K64" s="14"/>
      <c r="N64" s="14"/>
    </row>
    <row r="65" spans="1:14" ht="12" customHeight="1" x14ac:dyDescent="0.15">
      <c r="A65" s="68"/>
      <c r="B65" s="3"/>
      <c r="C65" s="98"/>
      <c r="D65" s="3"/>
      <c r="E65" s="98"/>
      <c r="F65" s="3"/>
      <c r="G65" s="98"/>
      <c r="H65" s="3"/>
      <c r="I65" s="98"/>
      <c r="J65" s="14"/>
      <c r="K65" s="14"/>
      <c r="N65" s="14"/>
    </row>
    <row r="66" spans="1:14" ht="12" customHeight="1" x14ac:dyDescent="0.15">
      <c r="A66" s="68"/>
      <c r="B66" s="3"/>
      <c r="C66" s="98"/>
      <c r="D66" s="3"/>
      <c r="E66" s="98"/>
      <c r="F66" s="3"/>
      <c r="G66" s="98"/>
      <c r="H66" s="3"/>
      <c r="I66" s="98"/>
      <c r="J66" s="14"/>
      <c r="K66" s="14"/>
      <c r="N66" s="14"/>
    </row>
    <row r="67" spans="1:14" ht="12" customHeight="1" x14ac:dyDescent="0.15">
      <c r="A67" s="68"/>
      <c r="B67" s="3"/>
      <c r="C67" s="98"/>
      <c r="D67" s="3"/>
      <c r="E67" s="98"/>
      <c r="F67" s="3"/>
      <c r="G67" s="98"/>
      <c r="H67" s="3"/>
      <c r="I67" s="98"/>
      <c r="J67" s="14"/>
      <c r="K67" s="14"/>
      <c r="N67" s="14"/>
    </row>
    <row r="68" spans="1:14" x14ac:dyDescent="0.15">
      <c r="A68" s="5"/>
      <c r="B68" s="3"/>
      <c r="C68" s="98"/>
      <c r="D68" s="3"/>
      <c r="E68" s="98"/>
      <c r="F68" s="3"/>
      <c r="G68" s="98"/>
      <c r="H68" s="3"/>
      <c r="I68" s="98"/>
      <c r="J68" s="14"/>
      <c r="K68" s="14"/>
      <c r="N68" s="14"/>
    </row>
    <row r="69" spans="1:14" x14ac:dyDescent="0.15">
      <c r="A69" s="5"/>
      <c r="B69" s="3"/>
      <c r="C69" s="98"/>
      <c r="D69" s="3"/>
      <c r="E69" s="98"/>
      <c r="F69" s="3"/>
      <c r="G69" s="98"/>
      <c r="H69" s="3"/>
      <c r="I69" s="98"/>
      <c r="J69" s="14"/>
      <c r="K69" s="14"/>
      <c r="N69" s="14"/>
    </row>
    <row r="70" spans="1:14" ht="14" x14ac:dyDescent="0.2">
      <c r="A70" s="5"/>
      <c r="B70" s="29"/>
      <c r="C70" s="100"/>
      <c r="D70" s="29"/>
      <c r="E70" s="100"/>
      <c r="F70" s="29"/>
      <c r="G70" s="100"/>
      <c r="H70" s="29"/>
      <c r="I70" s="100"/>
      <c r="J70" s="14"/>
      <c r="K70" s="14"/>
      <c r="N70" s="14"/>
    </row>
    <row r="71" spans="1:14" ht="14" x14ac:dyDescent="0.2">
      <c r="A71" s="5"/>
      <c r="B71" s="29"/>
      <c r="C71" s="100"/>
      <c r="D71" s="29"/>
      <c r="E71" s="100"/>
      <c r="F71" s="29"/>
      <c r="G71" s="100"/>
      <c r="H71" s="29"/>
      <c r="I71" s="100"/>
      <c r="J71" s="14"/>
      <c r="K71" s="14"/>
      <c r="N71" s="14"/>
    </row>
    <row r="72" spans="1:14" ht="14" x14ac:dyDescent="0.2">
      <c r="A72" s="5"/>
      <c r="B72" s="29"/>
      <c r="C72" s="100"/>
      <c r="D72" s="29"/>
      <c r="E72" s="100"/>
      <c r="F72" s="29"/>
      <c r="G72" s="100"/>
      <c r="H72" s="29"/>
      <c r="I72" s="100"/>
      <c r="J72" s="14"/>
      <c r="K72" s="14"/>
      <c r="N72" s="14"/>
    </row>
    <row r="73" spans="1:14" ht="14" x14ac:dyDescent="0.2">
      <c r="B73" s="29"/>
      <c r="C73" s="100"/>
      <c r="D73" s="29"/>
      <c r="E73" s="100"/>
      <c r="F73" s="29"/>
      <c r="G73" s="100"/>
      <c r="H73" s="29"/>
      <c r="I73" s="100"/>
      <c r="J73" s="14"/>
      <c r="K73" s="14"/>
      <c r="N73" s="14"/>
    </row>
    <row r="74" spans="1:14" ht="14" x14ac:dyDescent="0.2">
      <c r="B74" s="29"/>
      <c r="C74" s="100"/>
      <c r="D74" s="29"/>
      <c r="E74" s="100"/>
      <c r="F74" s="29"/>
      <c r="G74" s="100"/>
      <c r="H74" s="29"/>
      <c r="I74" s="100"/>
      <c r="J74" s="14"/>
      <c r="K74" s="14"/>
      <c r="N74" s="14"/>
    </row>
    <row r="75" spans="1:14" x14ac:dyDescent="0.15">
      <c r="B75" s="1"/>
      <c r="D75" s="1"/>
      <c r="F75" s="1"/>
      <c r="H75" s="1"/>
      <c r="J75" s="14"/>
      <c r="K75" s="14"/>
      <c r="N75" s="14"/>
    </row>
    <row r="76" spans="1:14" x14ac:dyDescent="0.15">
      <c r="B76" s="1"/>
      <c r="D76" s="1"/>
      <c r="F76" s="1"/>
      <c r="H76" s="1"/>
      <c r="J76" s="14"/>
      <c r="K76" s="14"/>
      <c r="N76" s="14"/>
    </row>
    <row r="77" spans="1:14" x14ac:dyDescent="0.15">
      <c r="B77" s="1"/>
      <c r="D77" s="1"/>
      <c r="F77" s="1"/>
      <c r="H77" s="1"/>
      <c r="J77" s="14"/>
      <c r="K77" s="14"/>
      <c r="N77" s="14"/>
    </row>
    <row r="78" spans="1:14" x14ac:dyDescent="0.15">
      <c r="B78" s="1"/>
      <c r="D78" s="1"/>
      <c r="F78" s="1"/>
      <c r="H78" s="1"/>
      <c r="J78" s="14"/>
      <c r="K78" s="14"/>
      <c r="N78" s="14"/>
    </row>
    <row r="79" spans="1:14" x14ac:dyDescent="0.15">
      <c r="B79" s="1"/>
      <c r="D79" s="1"/>
      <c r="F79" s="1"/>
      <c r="H79" s="1"/>
      <c r="J79" s="14"/>
      <c r="K79" s="14"/>
      <c r="N79" s="14"/>
    </row>
    <row r="80" spans="1:14" x14ac:dyDescent="0.15">
      <c r="B80" s="1"/>
      <c r="D80" s="1"/>
      <c r="F80" s="1"/>
      <c r="H80" s="1"/>
      <c r="J80" s="14"/>
      <c r="K80" s="14"/>
      <c r="N80" s="14"/>
    </row>
    <row r="81" spans="1:14" x14ac:dyDescent="0.15">
      <c r="A81" s="5"/>
      <c r="B81" s="1"/>
      <c r="D81" s="1"/>
      <c r="F81" s="1"/>
      <c r="H81" s="1"/>
      <c r="J81" s="14"/>
      <c r="K81" s="14"/>
      <c r="N81" s="14"/>
    </row>
    <row r="82" spans="1:14" x14ac:dyDescent="0.15">
      <c r="A82" s="5"/>
      <c r="B82" s="1"/>
      <c r="D82" s="1"/>
      <c r="F82" s="1"/>
      <c r="H82" s="1"/>
      <c r="J82" s="14"/>
      <c r="K82" s="14"/>
      <c r="N82" s="14"/>
    </row>
    <row r="83" spans="1:14" x14ac:dyDescent="0.15">
      <c r="B83" s="1"/>
      <c r="D83" s="1"/>
      <c r="F83" s="1"/>
      <c r="H83" s="1"/>
      <c r="J83" s="14"/>
      <c r="K83" s="14"/>
      <c r="N83" s="14"/>
    </row>
    <row r="84" spans="1:14" x14ac:dyDescent="0.15">
      <c r="B84" s="1"/>
      <c r="D84" s="1"/>
      <c r="F84" s="1"/>
      <c r="H84" s="1"/>
      <c r="J84" s="14"/>
      <c r="K84" s="14"/>
      <c r="N84" s="14"/>
    </row>
    <row r="85" spans="1:14" x14ac:dyDescent="0.15">
      <c r="B85" s="1"/>
      <c r="D85" s="1"/>
      <c r="F85" s="1"/>
      <c r="H85" s="1"/>
      <c r="J85" s="14"/>
      <c r="K85" s="14"/>
      <c r="N85" s="14"/>
    </row>
    <row r="86" spans="1:14" x14ac:dyDescent="0.15">
      <c r="B86" s="1"/>
      <c r="D86" s="1"/>
      <c r="F86" s="1"/>
      <c r="H86" s="1"/>
      <c r="J86" s="14"/>
      <c r="K86" s="14"/>
      <c r="N86" s="14"/>
    </row>
    <row r="87" spans="1:14" x14ac:dyDescent="0.15">
      <c r="B87" s="1"/>
      <c r="D87" s="1"/>
      <c r="F87" s="1"/>
      <c r="H87" s="1"/>
      <c r="J87" s="14"/>
      <c r="K87" s="14"/>
      <c r="N87" s="14"/>
    </row>
    <row r="95" spans="1:14" x14ac:dyDescent="0.15">
      <c r="B95" s="1"/>
      <c r="D95" s="1"/>
      <c r="F95" s="1"/>
      <c r="H95" s="1"/>
      <c r="J95" s="14"/>
      <c r="K95" s="14"/>
      <c r="N95" s="14"/>
    </row>
    <row r="96" spans="1:14" x14ac:dyDescent="0.15">
      <c r="B96" s="1"/>
      <c r="D96" s="1"/>
      <c r="F96" s="1"/>
      <c r="H96" s="1"/>
      <c r="J96" s="14"/>
      <c r="K96" s="14"/>
      <c r="N96" s="14"/>
    </row>
  </sheetData>
  <mergeCells count="40">
    <mergeCell ref="Q32:W32"/>
    <mergeCell ref="Q35:W35"/>
    <mergeCell ref="Q41:W41"/>
    <mergeCell ref="Q46:W46"/>
    <mergeCell ref="Q53:W53"/>
    <mergeCell ref="B11:C11"/>
    <mergeCell ref="B19:C19"/>
    <mergeCell ref="D19:E19"/>
    <mergeCell ref="B9:E9"/>
    <mergeCell ref="F9:I9"/>
    <mergeCell ref="B10:C10"/>
    <mergeCell ref="K32:M32"/>
    <mergeCell ref="A2:I5"/>
    <mergeCell ref="A12:A13"/>
    <mergeCell ref="H10:I10"/>
    <mergeCell ref="H11:I11"/>
    <mergeCell ref="F10:G10"/>
    <mergeCell ref="F32:I32"/>
    <mergeCell ref="B32:E32"/>
    <mergeCell ref="F11:G11"/>
    <mergeCell ref="D10:E10"/>
    <mergeCell ref="D11:E11"/>
    <mergeCell ref="B8:H8"/>
    <mergeCell ref="B31:H31"/>
    <mergeCell ref="A15:A16"/>
    <mergeCell ref="B18:H18"/>
    <mergeCell ref="A20:A21"/>
    <mergeCell ref="A38:I47"/>
    <mergeCell ref="F19:G19"/>
    <mergeCell ref="H19:I19"/>
    <mergeCell ref="B33:C33"/>
    <mergeCell ref="B34:C34"/>
    <mergeCell ref="D33:E33"/>
    <mergeCell ref="D34:E34"/>
    <mergeCell ref="F33:G33"/>
    <mergeCell ref="F34:G34"/>
    <mergeCell ref="H33:I33"/>
    <mergeCell ref="A35:A36"/>
    <mergeCell ref="A28:A29"/>
    <mergeCell ref="H34:I3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TABLES-&gt;</vt:lpstr>
      <vt:lpstr>Tab1-Emp-Earnings-Idleness</vt:lpstr>
      <vt:lpstr>Tab2-Absence-Mortality</vt:lpstr>
      <vt:lpstr>Tab3-Marriage-Kids-Household</vt:lpstr>
      <vt:lpstr>FIGURES-&gt;</vt:lpstr>
      <vt:lpstr>Fig1-Earnings</vt:lpstr>
      <vt:lpstr>APPENDICES-&gt;</vt:lpstr>
      <vt:lpstr>AppTab1-Import Shock</vt:lpstr>
      <vt:lpstr>AppTab2-MfgEmp-Controls</vt:lpstr>
      <vt:lpstr>AppTab3-Emp-Earn-Idle-by Gender</vt:lpstr>
      <vt:lpstr>AppTab4-Mortality-by Gender</vt:lpstr>
      <vt:lpstr>AppTab5-NonHispanicWhites</vt:lpstr>
      <vt:lpstr>OTHER MATERIALS-&gt;</vt:lpstr>
      <vt:lpstr>Quantification</vt:lpstr>
    </vt:vector>
  </TitlesOfParts>
  <Company>cemfi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Dorn</dc:creator>
  <cp:lastModifiedBy>Microsoft Office User</cp:lastModifiedBy>
  <cp:lastPrinted>2018-12-14T15:21:04Z</cp:lastPrinted>
  <dcterms:created xsi:type="dcterms:W3CDTF">2011-08-23T08:10:20Z</dcterms:created>
  <dcterms:modified xsi:type="dcterms:W3CDTF">2018-12-14T15:21:34Z</dcterms:modified>
</cp:coreProperties>
</file>