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Sheet1" sheetId="11" r:id="rId7"/>
  </sheets>
  <definedNames>
    <definedName name="_xlnm._FilterDatabase" localSheetId="2" hidden="1">LFY副本1!$A$1:$K$106</definedName>
    <definedName name="_xlnm._FilterDatabase" localSheetId="0" hidden="1">众臣副本!$A$2:$L$89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F90" i="7"/>
  <c r="H90"/>
  <c r="I90"/>
  <c r="J90" s="1"/>
  <c r="F91"/>
  <c r="H91"/>
  <c r="I91"/>
  <c r="J91"/>
  <c r="F92"/>
  <c r="H92"/>
  <c r="I92"/>
  <c r="J92"/>
  <c r="F93"/>
  <c r="H93"/>
  <c r="I93"/>
  <c r="J93"/>
  <c r="F94"/>
  <c r="H94"/>
  <c r="I94"/>
  <c r="J94"/>
  <c r="T51" i="3"/>
  <c r="W51"/>
  <c r="T52"/>
  <c r="W52"/>
  <c r="J21" i="11" l="1"/>
  <c r="G21"/>
  <c r="J20"/>
  <c r="G20"/>
  <c r="J19"/>
  <c r="G19"/>
  <c r="J18"/>
  <c r="G18"/>
  <c r="J17"/>
  <c r="G17"/>
  <c r="J16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4"/>
  <c r="G4"/>
  <c r="J3"/>
  <c r="G3"/>
  <c r="J2"/>
  <c r="G2"/>
  <c r="J1"/>
  <c r="H22" s="1"/>
  <c r="G1"/>
  <c r="W50" i="3"/>
  <c r="T50"/>
  <c r="W49"/>
  <c r="T49"/>
  <c r="W48"/>
  <c r="T48"/>
  <c r="W47"/>
  <c r="T47"/>
  <c r="W46"/>
  <c r="T46"/>
  <c r="W45"/>
  <c r="T45"/>
  <c r="W44"/>
  <c r="T44"/>
  <c r="W43"/>
  <c r="T43"/>
  <c r="W42"/>
  <c r="T42"/>
  <c r="W41"/>
  <c r="T41"/>
  <c r="W40"/>
  <c r="T40"/>
  <c r="W39"/>
  <c r="T39"/>
  <c r="W38"/>
  <c r="T38"/>
  <c r="W37"/>
  <c r="T37"/>
  <c r="W36"/>
  <c r="T36"/>
  <c r="W35"/>
  <c r="T35"/>
  <c r="W34"/>
  <c r="T34"/>
  <c r="W33"/>
  <c r="T33"/>
  <c r="W32"/>
  <c r="T32"/>
  <c r="W31"/>
  <c r="T31"/>
  <c r="W30"/>
  <c r="U53" s="1"/>
  <c r="T30"/>
  <c r="H24" i="11" l="1"/>
  <c r="H23"/>
  <c r="U55" i="3"/>
  <c r="U54"/>
  <c r="U56" l="1"/>
  <c r="H25" i="11"/>
  <c r="W4" i="3"/>
  <c r="T4"/>
  <c r="T5"/>
  <c r="W5"/>
  <c r="T6"/>
  <c r="W6"/>
  <c r="T7"/>
  <c r="W7"/>
  <c r="T8"/>
  <c r="W8"/>
  <c r="T9"/>
  <c r="W9"/>
  <c r="T10"/>
  <c r="W10"/>
  <c r="T11"/>
  <c r="W11"/>
  <c r="T12"/>
  <c r="W12"/>
  <c r="T13"/>
  <c r="W13"/>
  <c r="T14"/>
  <c r="W14"/>
  <c r="T15"/>
  <c r="W15"/>
  <c r="T16"/>
  <c r="W16"/>
  <c r="T17"/>
  <c r="W17"/>
  <c r="T18"/>
  <c r="W18"/>
  <c r="T19"/>
  <c r="W19"/>
  <c r="T20"/>
  <c r="W20"/>
  <c r="T21"/>
  <c r="W21"/>
  <c r="T22"/>
  <c r="W22"/>
  <c r="T23"/>
  <c r="W23"/>
  <c r="H81" i="8"/>
  <c r="I81"/>
  <c r="J81"/>
  <c r="F81"/>
  <c r="H27" i="7"/>
  <c r="F27"/>
  <c r="H26"/>
  <c r="F66"/>
  <c r="H66"/>
  <c r="I66"/>
  <c r="J66" s="1"/>
  <c r="T3" i="3"/>
  <c r="T2"/>
  <c r="F44"/>
  <c r="F42"/>
  <c r="F43"/>
  <c r="F41"/>
  <c r="K102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K93"/>
  <c r="F93"/>
  <c r="H93" s="1"/>
  <c r="F92"/>
  <c r="H92" s="1"/>
  <c r="F91"/>
  <c r="H91" s="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2" i="8"/>
  <c r="J82" s="1"/>
  <c r="H82"/>
  <c r="F82"/>
  <c r="I80"/>
  <c r="J80" s="1"/>
  <c r="H80"/>
  <c r="F80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H20"/>
  <c r="F20"/>
  <c r="I19"/>
  <c r="J19" s="1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I10"/>
  <c r="J10" s="1"/>
  <c r="H10"/>
  <c r="F10"/>
  <c r="I9"/>
  <c r="J9" s="1"/>
  <c r="H9"/>
  <c r="F9"/>
  <c r="I8"/>
  <c r="J8" s="1"/>
  <c r="H8"/>
  <c r="F8"/>
  <c r="I7"/>
  <c r="J7" s="1"/>
  <c r="H7"/>
  <c r="F7"/>
  <c r="I6"/>
  <c r="J6" s="1"/>
  <c r="H6"/>
  <c r="F6"/>
  <c r="I5"/>
  <c r="J5" s="1"/>
  <c r="H5"/>
  <c r="F5"/>
  <c r="I4"/>
  <c r="J4" s="1"/>
  <c r="H4"/>
  <c r="F4"/>
  <c r="U24" i="3" l="1"/>
  <c r="U25" s="1"/>
  <c r="U26"/>
  <c r="H83" i="8"/>
  <c r="F83"/>
  <c r="J83"/>
  <c r="J84" s="1"/>
  <c r="H77" i="7"/>
  <c r="I77"/>
  <c r="J77" s="1"/>
  <c r="H76"/>
  <c r="I76"/>
  <c r="J76" s="1"/>
  <c r="F77"/>
  <c r="F76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7"/>
  <c r="J7" s="1"/>
  <c r="H7"/>
  <c r="F7"/>
  <c r="J4"/>
  <c r="H4"/>
  <c r="F4"/>
  <c r="I8"/>
  <c r="J8" s="1"/>
  <c r="H8"/>
  <c r="F8"/>
  <c r="I6"/>
  <c r="J6" s="1"/>
  <c r="H6"/>
  <c r="F6"/>
  <c r="I101" i="5"/>
  <c r="J101" s="1"/>
  <c r="H101"/>
  <c r="F101"/>
  <c r="I100"/>
  <c r="J100" s="1"/>
  <c r="H100"/>
  <c r="F100"/>
  <c r="I99"/>
  <c r="J99" s="1"/>
  <c r="H99"/>
  <c r="F99"/>
  <c r="I98"/>
  <c r="J98" s="1"/>
  <c r="H98"/>
  <c r="F98"/>
  <c r="I97"/>
  <c r="J97" s="1"/>
  <c r="H97"/>
  <c r="F97"/>
  <c r="I96"/>
  <c r="J96" s="1"/>
  <c r="H96"/>
  <c r="F96"/>
  <c r="I95"/>
  <c r="J95" s="1"/>
  <c r="H95"/>
  <c r="F95"/>
  <c r="I94"/>
  <c r="J94" s="1"/>
  <c r="H94"/>
  <c r="F94"/>
  <c r="I93"/>
  <c r="J93" s="1"/>
  <c r="H93"/>
  <c r="F93"/>
  <c r="I92"/>
  <c r="J92" s="1"/>
  <c r="H92"/>
  <c r="F92"/>
  <c r="I91"/>
  <c r="J91" s="1"/>
  <c r="H91"/>
  <c r="F91"/>
  <c r="I90"/>
  <c r="J90" s="1"/>
  <c r="H90"/>
  <c r="F90"/>
  <c r="I89"/>
  <c r="J89" s="1"/>
  <c r="H89"/>
  <c r="F89"/>
  <c r="I87"/>
  <c r="J87" s="1"/>
  <c r="H87"/>
  <c r="F87"/>
  <c r="I86"/>
  <c r="J86" s="1"/>
  <c r="H86"/>
  <c r="F86"/>
  <c r="I85"/>
  <c r="J85" s="1"/>
  <c r="H85"/>
  <c r="F85"/>
  <c r="I84"/>
  <c r="J84" s="1"/>
  <c r="H84"/>
  <c r="F84"/>
  <c r="I83"/>
  <c r="J83" s="1"/>
  <c r="H83"/>
  <c r="F83"/>
  <c r="I82"/>
  <c r="J82" s="1"/>
  <c r="H82"/>
  <c r="F82"/>
  <c r="I81"/>
  <c r="J81" s="1"/>
  <c r="H81"/>
  <c r="F81"/>
  <c r="I80"/>
  <c r="J80" s="1"/>
  <c r="H80"/>
  <c r="F80"/>
  <c r="I79"/>
  <c r="J79" s="1"/>
  <c r="H79"/>
  <c r="F79"/>
  <c r="I78"/>
  <c r="J78" s="1"/>
  <c r="H78"/>
  <c r="F78"/>
  <c r="I77"/>
  <c r="J77" s="1"/>
  <c r="H77"/>
  <c r="F77"/>
  <c r="I74"/>
  <c r="J74" s="1"/>
  <c r="H74"/>
  <c r="F74"/>
  <c r="I73"/>
  <c r="J73" s="1"/>
  <c r="H73"/>
  <c r="F73"/>
  <c r="I72"/>
  <c r="J72" s="1"/>
  <c r="H72"/>
  <c r="F72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I59"/>
  <c r="J59" s="1"/>
  <c r="H59"/>
  <c r="F59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H95" i="1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U27" i="3" l="1"/>
  <c r="F102" i="1"/>
  <c r="J102"/>
  <c r="J103" s="1"/>
  <c r="H102"/>
  <c r="J104"/>
  <c r="J78" i="7"/>
  <c r="H78"/>
  <c r="F78"/>
  <c r="J85" i="8"/>
  <c r="J86" s="1"/>
  <c r="J87" s="1"/>
  <c r="J102" i="5"/>
  <c r="J103" s="1"/>
  <c r="J105" i="1" l="1"/>
  <c r="J106" s="1"/>
  <c r="J79" i="7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<sst xmlns="http://schemas.openxmlformats.org/spreadsheetml/2006/main" count="1517" uniqueCount="380">
  <si>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</si>
  <si>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</si>
  <si>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</si>
  <si>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</si>
  <si>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</si>
  <si>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</si>
  <si>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</si>
  <si>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</si>
  <si>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</si>
  <si>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</si>
  <si>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</si>
  <si>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</si>
  <si>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</si>
  <si>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</si>
  <si>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</si>
  <si>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</si>
  <si>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</si>
  <si>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</si>
  <si>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</si>
  <si>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</si>
  <si>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</si>
  <si>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</si>
  <si>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</si>
  <si>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</si>
  <si>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</si>
  <si>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</si>
  <si>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</si>
  <si>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</si>
  <si>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</si>
  <si>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</si>
  <si>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</si>
  <si>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</si>
  <si>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</si>
  <si>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</si>
  <si>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</si>
  <si>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</si>
  <si>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</si>
  <si>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</si>
  <si>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</si>
  <si>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</si>
  <si>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</si>
  <si>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</si>
  <si>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</si>
  <si>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</si>
  <si>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</si>
  <si>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</si>
  <si>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</si>
  <si>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</si>
  <si>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</si>
  <si>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</si>
  <si>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</si>
  <si>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</si>
  <si>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</si>
  <si>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</si>
  <si>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</si>
  <si>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</si>
  <si>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</si>
  <si>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</si>
  <si>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</si>
  <si>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</si>
  <si>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</si>
  <si>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</si>
  <si>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</si>
  <si>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</si>
  <si>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</si>
  <si>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</si>
  <si>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</si>
  <si>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</si>
  <si>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</si>
  <si>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</si>
  <si>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</si>
  <si>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</si>
  <si>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</si>
  <si>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</si>
  <si>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</si>
  <si>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</si>
  <si>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</si>
  <si>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</si>
  <si>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</si>
  <si>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</si>
  <si>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</si>
  <si>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</si>
  <si>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</si>
  <si>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</si>
  <si>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</si>
  <si>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</si>
  <si>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</si>
  <si>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</si>
  <si>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</si>
  <si>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</si>
  <si>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</si>
  <si>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</si>
  <si>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</si>
  <si>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</si>
  <si>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</si>
  <si>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</si>
  <si>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</si>
  <si>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</si>
  <si>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</si>
  <si>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</si>
  <si>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</si>
  <si>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</si>
  <si>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</si>
  <si>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</si>
  <si>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</si>
  <si>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</si>
  <si>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</si>
  <si>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</si>
  <si>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</si>
  <si>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</si>
  <si>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</si>
  <si>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</si>
  <si>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</si>
  <si>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</si>
  <si>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</si>
  <si>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</si>
  <si>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</si>
  <si>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</si>
  <si>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</si>
  <si>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</si>
  <si>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</si>
  <si>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</si>
  <si>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</si>
  <si>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</si>
  <si>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</si>
  <si>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</si>
  <si>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</si>
  <si>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</si>
  <si>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</si>
  <si>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</si>
  <si>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</si>
  <si>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</si>
  <si>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</si>
  <si>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</si>
  <si>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</si>
  <si>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</si>
  <si>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</si>
  <si>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</si>
  <si>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</si>
  <si>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</si>
  <si>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</si>
  <si>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</si>
  <si>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</si>
  <si>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</si>
  <si>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</si>
  <si>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</si>
  <si>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</si>
  <si>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</si>
  <si>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</si>
  <si>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</si>
  <si>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</si>
  <si>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</si>
  <si>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</si>
  <si>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</si>
  <si>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</si>
  <si>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</si>
  <si>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</si>
  <si>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</si>
  <si>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</si>
  <si>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</si>
  <si>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</si>
  <si>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</si>
  <si>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</si>
  <si>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</si>
  <si>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</si>
  <si>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</si>
  <si>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</si>
  <si>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</si>
  <si>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</si>
  <si>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</si>
  <si>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</si>
  <si>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</si>
  <si>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</si>
  <si>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</si>
  <si>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</si>
  <si>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</si>
  <si>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</si>
  <si>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</si>
  <si>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</si>
  <si>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</si>
  <si>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</si>
  <si>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</si>
  <si>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</si>
  <si>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</si>
  <si>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</si>
  <si>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</si>
  <si>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</si>
  <si>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</si>
  <si>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</si>
  <si>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</si>
  <si>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</si>
  <si>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</si>
  <si>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</si>
  <si>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</si>
  <si>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</si>
  <si>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</si>
  <si>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</si>
  <si>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</si>
  <si>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</si>
  <si>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</si>
  <si>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</si>
  <si>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</si>
  <si>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</si>
  <si>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</si>
  <si>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</si>
  <si>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</si>
  <si>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</si>
  <si>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</si>
  <si>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</si>
  <si>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</si>
  <si>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</si>
  <si>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</si>
  <si>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</si>
  <si>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</si>
  <si>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</si>
  <si>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</si>
  <si>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</si>
  <si>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</si>
  <si>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</si>
  <si>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</si>
  <si>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</si>
  <si>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</si>
  <si>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</si>
  <si>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</si>
  <si>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</si>
  <si>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</si>
  <si>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</si>
  <si>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</si>
  <si>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</si>
  <si>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</si>
  <si>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</si>
  <si>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</si>
  <si>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</si>
  <si>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</si>
  <si>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</si>
  <si>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</si>
  <si>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</si>
  <si>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</si>
  <si>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</si>
  <si>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</si>
  <si>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</si>
  <si>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</si>
  <si>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</si>
  <si>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</si>
  <si>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</si>
  <si>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</si>
  <si>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</si>
  <si>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</si>
  <si>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</si>
  <si>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</si>
  <si>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</si>
  <si>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</si>
  <si>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</si>
  <si>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</si>
  <si>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</si>
  <si>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</si>
  <si>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</si>
  <si>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</si>
  <si>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</si>
  <si>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</si>
  <si>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</si>
  <si>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</si>
  <si>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</si>
  <si>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</si>
  <si>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</si>
  <si>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</si>
  <si>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</si>
  <si>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</si>
  <si>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</si>
  <si>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</si>
  <si>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</si>
  <si>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</si>
  <si>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</si>
  <si>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</si>
  <si>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</si>
  <si>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</si>
  <si>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</si>
  <si>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</si>
  <si>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</si>
  <si>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</si>
  <si>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</si>
  <si>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</si>
  <si>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</si>
  <si>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</si>
  <si>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</si>
  <si>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</si>
  <si>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</si>
  <si>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</si>
  <si>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</si>
  <si>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</si>
  <si>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</si>
  <si>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</si>
  <si>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</si>
  <si>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</si>
  <si>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</si>
  <si>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</si>
  <si>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</si>
  <si>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</si>
  <si>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</si>
  <si>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</si>
  <si>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</si>
  <si>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</si>
  <si>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</si>
  <si>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</si>
  <si>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</si>
  <si>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</si>
  <si>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</si>
  <si>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</si>
  <si>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</si>
  <si>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</si>
  <si>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</si>
  <si>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</si>
  <si>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</si>
  <si>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</si>
  <si>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</si>
  <si>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</si>
  <si>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</si>
  <si>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</si>
  <si>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</si>
  <si>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</si>
  <si>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</si>
  <si>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</si>
  <si>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</si>
  <si>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</si>
  <si>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</si>
  <si>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</si>
  <si>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</si>
  <si>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</si>
  <si>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</si>
  <si>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</si>
  <si>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</si>
  <si>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</si>
  <si>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</si>
  <si>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</si>
  <si>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</si>
  <si>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</si>
  <si>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</si>
  <si>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</si>
  <si>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</si>
  <si>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</si>
  <si>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</si>
  <si>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</si>
  <si>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</si>
  <si>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</si>
  <si>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</si>
  <si>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</si>
  <si>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</si>
  <si>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</si>
  <si>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</si>
  <si>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</si>
  <si>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</si>
  <si>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</si>
  <si>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</si>
  <si>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</si>
  <si>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</si>
  <si>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</si>
  <si>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</si>
  <si>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</si>
  <si>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</si>
  <si>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</si>
  <si>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</si>
  <si>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</si>
  <si>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</si>
  <si>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</si>
  <si>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</si>
  <si>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</si>
  <si>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</si>
  <si>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</si>
  <si>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包</t>
    <phoneticPr fontId="1" type="noConversion"/>
  </si>
  <si>
    <r>
      <t>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</si>
  <si>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入口鞋柜1.3</t>
    <phoneticPr fontId="1" type="noConversion"/>
  </si>
  <si>
    <t>门口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</si>
  <si>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</si>
  <si>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铝扣板</t>
    <phoneticPr fontId="1" type="noConversion"/>
  </si>
  <si>
    <t>厨房烟管批荡</t>
    <phoneticPr fontId="1" type="noConversion"/>
  </si>
  <si>
    <t>五金件安装</t>
    <phoneticPr fontId="1" type="noConversion"/>
  </si>
  <si>
    <t>项</t>
    <phoneticPr fontId="1" type="noConversion"/>
  </si>
  <si>
    <t>全屋灯具安装</t>
    <phoneticPr fontId="1" type="noConversion"/>
  </si>
  <si>
    <t>给水安装（保利抗菌管）优惠</t>
    <phoneticPr fontId="1" type="noConversion"/>
  </si>
  <si>
    <t>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</si>
</sst>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176" fontId="15" fillId="0" borderId="21" xfId="0" applyNumberFormat="1" applyFont="1" applyBorder="1" applyAlignment="1">
      <alignment horizontal="center" vertical="center"/>
    </xf>
    <xf numFmtId="176" fontId="15" fillId="0" borderId="2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176" fontId="15" fillId="0" borderId="0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workbookViewId="0">
      <pane ySplit="2" topLeftCell="A75" activePane="bottomLeft" state="frozen"/>
      <selection pane="bottomLeft" activeCell="K87" sqref="K87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/>
      <c r="G1" s="127" t="s">
        <v>7</v>
      </c>
      <c r="H1" s="127"/>
      <c r="I1" s="127" t="s">
        <v>10</v>
      </c>
      <c r="J1" s="127"/>
      <c r="K1" s="128" t="s">
        <v>136</v>
      </c>
      <c r="L1" s="128" t="s">
        <v>135</v>
      </c>
    </row>
    <row r="2" spans="1:12" ht="24.95" customHeight="1" thickBot="1">
      <c r="A2" s="133"/>
      <c r="B2" s="133"/>
      <c r="C2" s="133"/>
      <c r="D2" s="133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29"/>
      <c r="L2" s="129"/>
    </row>
    <row r="3" spans="1:12" ht="24.95" customHeight="1">
      <c r="A3" s="4" t="s">
        <v>11</v>
      </c>
      <c r="B3" s="4" t="s">
        <v>12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ht="66">
      <c r="A4" s="54">
        <v>1</v>
      </c>
      <c r="B4" s="100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96</v>
      </c>
      <c r="D8" s="54" t="s">
        <v>37</v>
      </c>
      <c r="E8" s="54">
        <v>55</v>
      </c>
      <c r="F8" s="54">
        <f t="shared" si="0"/>
        <v>5280</v>
      </c>
      <c r="G8" s="54">
        <v>55</v>
      </c>
      <c r="H8" s="54">
        <f t="shared" si="1"/>
        <v>5280</v>
      </c>
      <c r="I8" s="4">
        <f t="shared" si="2"/>
        <v>110</v>
      </c>
      <c r="J8" s="6">
        <f t="shared" si="3"/>
        <v>10560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4" t="s">
        <v>37</v>
      </c>
      <c r="E14" s="11">
        <v>10</v>
      </c>
      <c r="F14" s="54">
        <f>C14*E14</f>
        <v>45.199999999999996</v>
      </c>
      <c r="G14" s="54">
        <v>35</v>
      </c>
      <c r="H14" s="54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37">
        <v>4.2</v>
      </c>
      <c r="D16" s="54" t="s">
        <v>37</v>
      </c>
      <c r="E16" s="11">
        <v>100</v>
      </c>
      <c r="F16" s="54">
        <f t="shared" ref="F16" si="9">C16*E16</f>
        <v>420</v>
      </c>
      <c r="G16" s="54">
        <v>80</v>
      </c>
      <c r="H16" s="54">
        <f t="shared" ref="H16" si="10">C16*G16</f>
        <v>336</v>
      </c>
      <c r="I16" s="4">
        <f t="shared" si="7"/>
        <v>180</v>
      </c>
      <c r="J16" s="6">
        <f t="shared" si="8"/>
        <v>756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24</v>
      </c>
      <c r="D17" s="15" t="s">
        <v>37</v>
      </c>
      <c r="E17" s="15">
        <v>40</v>
      </c>
      <c r="F17" s="15">
        <f>C17*E17</f>
        <v>960</v>
      </c>
      <c r="G17" s="15">
        <v>15</v>
      </c>
      <c r="H17" s="15">
        <f>C17*G17</f>
        <v>360</v>
      </c>
      <c r="I17" s="16">
        <f t="shared" si="7"/>
        <v>55</v>
      </c>
      <c r="J17" s="17">
        <f t="shared" si="8"/>
        <v>1320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4" t="s">
        <v>37</v>
      </c>
      <c r="E21" s="11">
        <v>10</v>
      </c>
      <c r="F21" s="54">
        <f>C21*E21</f>
        <v>55</v>
      </c>
      <c r="G21" s="54">
        <v>35</v>
      </c>
      <c r="H21" s="54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11">
        <v>24</v>
      </c>
      <c r="D22" s="54" t="s">
        <v>37</v>
      </c>
      <c r="E22" s="37">
        <v>27.5</v>
      </c>
      <c r="F22" s="54">
        <f>C22*E22</f>
        <v>660</v>
      </c>
      <c r="G22" s="28">
        <v>27.5</v>
      </c>
      <c r="H22" s="54">
        <f>C22*G22</f>
        <v>660</v>
      </c>
      <c r="I22" s="4">
        <f t="shared" ref="I22:I24" si="14">E22+G22</f>
        <v>55</v>
      </c>
      <c r="J22" s="6">
        <f t="shared" ref="J22:J24" si="15">C22*I22</f>
        <v>1320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37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24</v>
      </c>
      <c r="D24" s="15" t="s">
        <v>37</v>
      </c>
      <c r="E24" s="15">
        <v>40</v>
      </c>
      <c r="F24" s="15">
        <f>C24*E24</f>
        <v>960</v>
      </c>
      <c r="G24" s="15">
        <v>15</v>
      </c>
      <c r="H24" s="15">
        <f>C24*G24</f>
        <v>360</v>
      </c>
      <c r="I24" s="16">
        <f t="shared" si="14"/>
        <v>55</v>
      </c>
      <c r="J24" s="17">
        <f t="shared" si="15"/>
        <v>1320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4" t="s">
        <v>37</v>
      </c>
      <c r="E28" s="11">
        <v>10</v>
      </c>
      <c r="F28" s="54">
        <f>C28*E28</f>
        <v>48.6</v>
      </c>
      <c r="G28" s="54">
        <v>35</v>
      </c>
      <c r="H28" s="54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37">
        <v>5.4</v>
      </c>
      <c r="D30" s="54" t="s">
        <v>37</v>
      </c>
      <c r="E30" s="11">
        <v>100</v>
      </c>
      <c r="F30" s="54">
        <f t="shared" ref="F30" si="23">C30*E30</f>
        <v>540</v>
      </c>
      <c r="G30" s="54">
        <v>80</v>
      </c>
      <c r="H30" s="54">
        <f t="shared" ref="H30" si="24">C30*G30</f>
        <v>432</v>
      </c>
      <c r="I30" s="4">
        <f t="shared" si="21"/>
        <v>180</v>
      </c>
      <c r="J30" s="6">
        <f t="shared" si="22"/>
        <v>972.00000000000011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31</v>
      </c>
      <c r="D31" s="15" t="s">
        <v>37</v>
      </c>
      <c r="E31" s="15">
        <v>40</v>
      </c>
      <c r="F31" s="15">
        <f>C31*E31</f>
        <v>1240</v>
      </c>
      <c r="G31" s="15">
        <v>15</v>
      </c>
      <c r="H31" s="15">
        <f>C31*G31</f>
        <v>465</v>
      </c>
      <c r="I31" s="16">
        <f t="shared" si="21"/>
        <v>55</v>
      </c>
      <c r="J31" s="17">
        <f t="shared" si="22"/>
        <v>1705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11">
        <v>7</v>
      </c>
      <c r="D33" s="54" t="s">
        <v>37</v>
      </c>
      <c r="E33" s="11">
        <v>10</v>
      </c>
      <c r="F33" s="54">
        <f>C33*E33</f>
        <v>70</v>
      </c>
      <c r="G33" s="54">
        <v>35</v>
      </c>
      <c r="H33" s="54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11">
        <v>23</v>
      </c>
      <c r="D34" s="54" t="s">
        <v>37</v>
      </c>
      <c r="E34" s="37">
        <v>27.5</v>
      </c>
      <c r="F34" s="54">
        <f>C34*E34</f>
        <v>632.5</v>
      </c>
      <c r="G34" s="28">
        <v>27.5</v>
      </c>
      <c r="H34" s="54">
        <f>C34*G34</f>
        <v>632.5</v>
      </c>
      <c r="I34" s="4">
        <f t="shared" ref="I34:I36" si="25">E34+G34</f>
        <v>55</v>
      </c>
      <c r="J34" s="6">
        <f t="shared" ref="J34:J36" si="26">C34*I34</f>
        <v>1265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37">
        <v>5.41</v>
      </c>
      <c r="D35" s="54" t="s">
        <v>37</v>
      </c>
      <c r="E35" s="11">
        <v>100</v>
      </c>
      <c r="F35" s="54">
        <f t="shared" ref="F35" si="27">C35*E35</f>
        <v>541</v>
      </c>
      <c r="G35" s="54">
        <v>80</v>
      </c>
      <c r="H35" s="54">
        <f t="shared" ref="H35" si="28">C35*G35</f>
        <v>432.8</v>
      </c>
      <c r="I35" s="4">
        <f t="shared" si="25"/>
        <v>180</v>
      </c>
      <c r="J35" s="6">
        <f t="shared" si="26"/>
        <v>973.80000000000007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24</v>
      </c>
      <c r="D36" s="15" t="s">
        <v>37</v>
      </c>
      <c r="E36" s="15">
        <v>40</v>
      </c>
      <c r="F36" s="15">
        <f>C36*E36</f>
        <v>960</v>
      </c>
      <c r="G36" s="15">
        <v>15</v>
      </c>
      <c r="H36" s="15">
        <f>C36*G36</f>
        <v>360</v>
      </c>
      <c r="I36" s="16">
        <f t="shared" si="25"/>
        <v>55</v>
      </c>
      <c r="J36" s="17">
        <f t="shared" si="26"/>
        <v>1320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123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123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40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16.2</v>
      </c>
      <c r="D57" s="11" t="s">
        <v>199</v>
      </c>
      <c r="E57" s="11">
        <v>20</v>
      </c>
      <c r="F57" s="11">
        <f t="shared" si="31"/>
        <v>324</v>
      </c>
      <c r="G57" s="11">
        <v>15</v>
      </c>
      <c r="H57" s="11">
        <f t="shared" si="35"/>
        <v>243</v>
      </c>
      <c r="I57" s="53">
        <f t="shared" si="36"/>
        <v>35</v>
      </c>
      <c r="J57" s="14">
        <f t="shared" si="37"/>
        <v>567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2" si="38">C63*E63</f>
        <v>0</v>
      </c>
      <c r="G63" s="54">
        <v>250</v>
      </c>
      <c r="H63" s="54">
        <f t="shared" ref="H63:H82" si="39">C63*G63</f>
        <v>250</v>
      </c>
      <c r="I63" s="4">
        <f t="shared" ref="I63:I82" si="40">E63+G63</f>
        <v>250</v>
      </c>
      <c r="J63" s="6">
        <f t="shared" ref="J63:J82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366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31" t="s">
        <v>240</v>
      </c>
      <c r="L72" s="30" t="s">
        <v>238</v>
      </c>
    </row>
    <row r="73" spans="1:12" s="110" customFormat="1" ht="16.5">
      <c r="A73" s="110">
        <v>10</v>
      </c>
      <c r="B73" s="110" t="s">
        <v>378</v>
      </c>
      <c r="C73" s="28">
        <v>1</v>
      </c>
      <c r="D73" s="110" t="s">
        <v>379</v>
      </c>
      <c r="F73" s="11"/>
      <c r="H73" s="11"/>
      <c r="I73" s="109"/>
      <c r="J73" s="14">
        <v>-1551.8</v>
      </c>
      <c r="K73" s="131"/>
      <c r="L73" s="30"/>
    </row>
    <row r="74" spans="1:12" ht="24.95" customHeight="1">
      <c r="A74" s="110">
        <v>11</v>
      </c>
      <c r="B74" s="54" t="s">
        <v>229</v>
      </c>
      <c r="C74" s="28">
        <v>2.86</v>
      </c>
      <c r="D74" s="54" t="s">
        <v>40</v>
      </c>
      <c r="E74" s="54">
        <v>40</v>
      </c>
      <c r="F74" s="11">
        <f t="shared" si="38"/>
        <v>114.39999999999999</v>
      </c>
      <c r="G74" s="54">
        <v>40</v>
      </c>
      <c r="H74" s="11">
        <f t="shared" si="39"/>
        <v>114.39999999999999</v>
      </c>
      <c r="I74" s="53">
        <f t="shared" si="40"/>
        <v>80</v>
      </c>
      <c r="J74" s="14">
        <f t="shared" si="41"/>
        <v>228.79999999999998</v>
      </c>
      <c r="K74" s="131"/>
    </row>
    <row r="75" spans="1:12" ht="24.95" customHeight="1">
      <c r="A75" s="110">
        <v>12</v>
      </c>
      <c r="B75" s="54" t="s">
        <v>230</v>
      </c>
      <c r="C75" s="28">
        <v>6.7</v>
      </c>
      <c r="D75" s="54" t="s">
        <v>40</v>
      </c>
      <c r="E75" s="54">
        <v>40</v>
      </c>
      <c r="F75" s="11">
        <f t="shared" si="38"/>
        <v>268</v>
      </c>
      <c r="G75" s="54">
        <v>30</v>
      </c>
      <c r="H75" s="11">
        <f t="shared" si="39"/>
        <v>201</v>
      </c>
      <c r="I75" s="53">
        <f t="shared" si="40"/>
        <v>70</v>
      </c>
      <c r="J75" s="14">
        <f t="shared" si="41"/>
        <v>469</v>
      </c>
      <c r="K75" s="131"/>
    </row>
    <row r="76" spans="1:12" ht="24.95" customHeight="1">
      <c r="A76" s="110">
        <v>13</v>
      </c>
      <c r="B76" s="54" t="s">
        <v>231</v>
      </c>
      <c r="C76" s="28">
        <v>9.15</v>
      </c>
      <c r="D76" s="54" t="s">
        <v>40</v>
      </c>
      <c r="E76" s="54">
        <v>40</v>
      </c>
      <c r="F76" s="11">
        <f t="shared" si="38"/>
        <v>366</v>
      </c>
      <c r="G76" s="54">
        <v>20</v>
      </c>
      <c r="H76" s="11">
        <f t="shared" si="39"/>
        <v>183</v>
      </c>
      <c r="I76" s="53">
        <f t="shared" si="40"/>
        <v>60</v>
      </c>
      <c r="J76" s="14">
        <f t="shared" si="41"/>
        <v>549</v>
      </c>
      <c r="K76" s="131"/>
    </row>
    <row r="77" spans="1:12" ht="24.95" customHeight="1">
      <c r="A77" s="110">
        <v>14</v>
      </c>
      <c r="B77" s="54" t="s">
        <v>232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450</v>
      </c>
      <c r="H77" s="11">
        <f t="shared" si="39"/>
        <v>450</v>
      </c>
      <c r="I77" s="53">
        <f t="shared" si="40"/>
        <v>450</v>
      </c>
      <c r="J77" s="14">
        <f t="shared" si="41"/>
        <v>450</v>
      </c>
      <c r="K77" s="52" t="s">
        <v>208</v>
      </c>
    </row>
    <row r="78" spans="1:12" ht="24.95" customHeight="1">
      <c r="A78" s="110">
        <v>15</v>
      </c>
      <c r="B78" s="54" t="s">
        <v>233</v>
      </c>
      <c r="C78" s="54">
        <v>1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150</v>
      </c>
      <c r="I78" s="53">
        <f t="shared" si="40"/>
        <v>150</v>
      </c>
      <c r="J78" s="14">
        <f t="shared" si="41"/>
        <v>150</v>
      </c>
      <c r="K78" s="52" t="s">
        <v>208</v>
      </c>
    </row>
    <row r="79" spans="1:12" ht="33">
      <c r="A79" s="110">
        <v>16</v>
      </c>
      <c r="B79" s="54" t="s">
        <v>234</v>
      </c>
      <c r="C79" s="54">
        <v>3</v>
      </c>
      <c r="D79" s="54" t="s">
        <v>34</v>
      </c>
      <c r="E79" s="54">
        <v>0</v>
      </c>
      <c r="F79" s="11">
        <f t="shared" si="38"/>
        <v>0</v>
      </c>
      <c r="G79" s="54">
        <v>150</v>
      </c>
      <c r="H79" s="11">
        <f t="shared" si="39"/>
        <v>450</v>
      </c>
      <c r="I79" s="53">
        <f t="shared" si="40"/>
        <v>150</v>
      </c>
      <c r="J79" s="14">
        <f t="shared" si="41"/>
        <v>450</v>
      </c>
      <c r="K79" s="52" t="s">
        <v>236</v>
      </c>
      <c r="L79" s="30" t="s">
        <v>237</v>
      </c>
    </row>
    <row r="80" spans="1:12" ht="24.95" customHeight="1">
      <c r="A80" s="110">
        <v>17</v>
      </c>
      <c r="B80" s="54" t="s">
        <v>248</v>
      </c>
      <c r="C80" s="28">
        <v>1</v>
      </c>
      <c r="D80" s="54" t="s">
        <v>34</v>
      </c>
      <c r="E80" s="54">
        <v>0</v>
      </c>
      <c r="F80" s="11">
        <f t="shared" si="38"/>
        <v>0</v>
      </c>
      <c r="G80" s="54">
        <v>350</v>
      </c>
      <c r="H80" s="11">
        <f t="shared" si="39"/>
        <v>350</v>
      </c>
      <c r="I80" s="53">
        <f t="shared" si="40"/>
        <v>350</v>
      </c>
      <c r="J80" s="14">
        <f t="shared" si="41"/>
        <v>350</v>
      </c>
      <c r="K80" s="52"/>
    </row>
    <row r="81" spans="1:12" s="56" customFormat="1" ht="24.95" customHeight="1">
      <c r="A81" s="110">
        <v>18</v>
      </c>
      <c r="B81" s="56" t="s">
        <v>367</v>
      </c>
      <c r="C81" s="28">
        <v>75</v>
      </c>
      <c r="D81" s="56" t="s">
        <v>368</v>
      </c>
      <c r="E81" s="56">
        <v>10</v>
      </c>
      <c r="F81" s="11">
        <f t="shared" si="38"/>
        <v>750</v>
      </c>
      <c r="G81" s="56">
        <v>0</v>
      </c>
      <c r="H81" s="11">
        <f t="shared" si="39"/>
        <v>0</v>
      </c>
      <c r="I81" s="58">
        <f t="shared" si="40"/>
        <v>10</v>
      </c>
      <c r="J81" s="14">
        <f t="shared" si="41"/>
        <v>750</v>
      </c>
      <c r="K81" s="60"/>
      <c r="L81" s="30"/>
    </row>
    <row r="82" spans="1:12" ht="24.95" customHeight="1" thickBot="1">
      <c r="A82" s="15">
        <v>19</v>
      </c>
      <c r="B82" s="15" t="s">
        <v>235</v>
      </c>
      <c r="C82" s="38">
        <v>0</v>
      </c>
      <c r="D82" s="15" t="s">
        <v>37</v>
      </c>
      <c r="E82" s="15">
        <v>0</v>
      </c>
      <c r="F82" s="15">
        <f t="shared" si="38"/>
        <v>0</v>
      </c>
      <c r="G82" s="15">
        <v>12</v>
      </c>
      <c r="H82" s="15">
        <f t="shared" si="39"/>
        <v>0</v>
      </c>
      <c r="I82" s="16">
        <f t="shared" si="40"/>
        <v>12</v>
      </c>
      <c r="J82" s="17">
        <f t="shared" si="41"/>
        <v>0</v>
      </c>
      <c r="K82" s="40"/>
      <c r="L82" s="31"/>
    </row>
    <row r="83" spans="1:12" s="51" customFormat="1" ht="39.950000000000003" customHeight="1" thickTop="1">
      <c r="A83" s="132" t="s">
        <v>91</v>
      </c>
      <c r="B83" s="132"/>
      <c r="C83" s="132"/>
      <c r="D83" s="132"/>
      <c r="E83" s="132"/>
      <c r="F83" s="19">
        <f>SUM(F4:F82)</f>
        <v>47775.9</v>
      </c>
      <c r="G83" s="19"/>
      <c r="H83" s="19">
        <f>SUM(H4:H82)</f>
        <v>44199.8</v>
      </c>
      <c r="I83" s="49"/>
      <c r="J83" s="21">
        <f>SUM(J4:J82)</f>
        <v>90423.9</v>
      </c>
      <c r="K83" s="41"/>
      <c r="L83" s="48"/>
    </row>
    <row r="84" spans="1:12" ht="39.950000000000003" customHeight="1">
      <c r="A84" s="124" t="s">
        <v>138</v>
      </c>
      <c r="B84" s="124"/>
      <c r="C84" s="124"/>
      <c r="D84" s="124"/>
      <c r="E84" s="124"/>
      <c r="F84" s="19"/>
      <c r="G84" s="19"/>
      <c r="H84" s="19"/>
      <c r="I84" s="49"/>
      <c r="J84" s="21">
        <f>J83*0.05</f>
        <v>4521.1949999999997</v>
      </c>
      <c r="K84" s="41"/>
    </row>
    <row r="85" spans="1:12" ht="39.950000000000003" customHeight="1">
      <c r="A85" s="124" t="s">
        <v>139</v>
      </c>
      <c r="B85" s="124"/>
      <c r="C85" s="124"/>
      <c r="D85" s="124"/>
      <c r="E85" s="124"/>
      <c r="F85" s="19"/>
      <c r="G85" s="19"/>
      <c r="H85" s="19"/>
      <c r="I85" s="49"/>
      <c r="J85" s="21">
        <f>J83*0.05</f>
        <v>4521.1949999999997</v>
      </c>
      <c r="K85" s="41"/>
    </row>
    <row r="86" spans="1:12" ht="39.950000000000003" customHeight="1">
      <c r="A86" s="125" t="s">
        <v>92</v>
      </c>
      <c r="B86" s="125"/>
      <c r="C86" s="125"/>
      <c r="D86" s="125"/>
      <c r="E86" s="125"/>
      <c r="F86" s="24"/>
      <c r="G86" s="24"/>
      <c r="H86" s="24"/>
      <c r="I86" s="50"/>
      <c r="J86" s="26">
        <f>SUM(J83:J85)</f>
        <v>99466.290000000008</v>
      </c>
      <c r="K86" s="42"/>
    </row>
    <row r="87" spans="1:12" ht="39.950000000000003" customHeight="1">
      <c r="A87" s="126" t="s">
        <v>95</v>
      </c>
      <c r="B87" s="126"/>
      <c r="C87" s="126"/>
      <c r="D87" s="126"/>
      <c r="E87" s="126"/>
      <c r="F87" s="28"/>
      <c r="G87" s="28"/>
      <c r="H87" s="28"/>
      <c r="I87" s="29"/>
      <c r="J87" s="23">
        <f>J86*0.95</f>
        <v>94492.9755</v>
      </c>
      <c r="K87" s="43"/>
    </row>
    <row r="88" spans="1:12" ht="39.950000000000003" customHeight="1">
      <c r="A88" s="51"/>
      <c r="B88" s="51"/>
      <c r="C88" s="51"/>
      <c r="D88" s="51"/>
      <c r="E88" s="51"/>
      <c r="F88" s="28"/>
      <c r="G88" s="28"/>
      <c r="H88" s="28"/>
      <c r="I88" s="29"/>
      <c r="J88" s="6">
        <v>-210.08</v>
      </c>
      <c r="K88" s="43"/>
    </row>
    <row r="89" spans="1:12" ht="24.95" customHeight="1">
      <c r="J89" s="23">
        <v>-84500</v>
      </c>
    </row>
  </sheetData>
  <autoFilter ref="A2:L89"/>
  <mergeCells count="16">
    <mergeCell ref="K1:K2"/>
    <mergeCell ref="L1:L2"/>
    <mergeCell ref="C3:L3"/>
    <mergeCell ref="K72:K76"/>
    <mergeCell ref="A83:E83"/>
    <mergeCell ref="A1:A2"/>
    <mergeCell ref="B1:B2"/>
    <mergeCell ref="C1:C2"/>
    <mergeCell ref="D1:D2"/>
    <mergeCell ref="E1:F1"/>
    <mergeCell ref="G1:H1"/>
    <mergeCell ref="A84:E84"/>
    <mergeCell ref="A85:E85"/>
    <mergeCell ref="A86:E86"/>
    <mergeCell ref="A87:E87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4"/>
  <sheetViews>
    <sheetView tabSelected="1" workbookViewId="0">
      <pane ySplit="2" topLeftCell="A78" activePane="bottomLeft" state="frozen"/>
      <selection pane="bottomLeft" activeCell="F84" sqref="F84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/>
      <c r="G1" s="127" t="s">
        <v>7</v>
      </c>
      <c r="H1" s="127"/>
      <c r="I1" s="127" t="s">
        <v>10</v>
      </c>
      <c r="J1" s="127"/>
      <c r="K1" s="128" t="s">
        <v>136</v>
      </c>
      <c r="L1" s="128" t="s">
        <v>135</v>
      </c>
    </row>
    <row r="2" spans="1:12" ht="24.95" customHeight="1" thickBot="1">
      <c r="A2" s="133"/>
      <c r="B2" s="133"/>
      <c r="C2" s="133"/>
      <c r="D2" s="133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29"/>
      <c r="L2" s="129"/>
    </row>
    <row r="3" spans="1:12" ht="24.95" customHeight="1">
      <c r="A3" s="4" t="s">
        <v>11</v>
      </c>
      <c r="B3" s="4" t="s">
        <v>12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 ht="66">
      <c r="A4" s="56">
        <v>1</v>
      </c>
      <c r="B4" s="56" t="s">
        <v>133</v>
      </c>
      <c r="C4" s="56">
        <v>3</v>
      </c>
      <c r="D4" s="100" t="s">
        <v>372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31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31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31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31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32" t="s">
        <v>91</v>
      </c>
      <c r="B78" s="132"/>
      <c r="C78" s="132"/>
      <c r="D78" s="132"/>
      <c r="E78" s="132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99"/>
    </row>
    <row r="79" spans="1:12" ht="39.950000000000003" customHeight="1">
      <c r="A79" s="124" t="s">
        <v>138</v>
      </c>
      <c r="B79" s="124"/>
      <c r="C79" s="124"/>
      <c r="D79" s="124"/>
      <c r="E79" s="124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24" t="s">
        <v>139</v>
      </c>
      <c r="B80" s="124"/>
      <c r="C80" s="124"/>
      <c r="D80" s="124"/>
      <c r="E80" s="124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25" t="s">
        <v>92</v>
      </c>
      <c r="B81" s="125"/>
      <c r="C81" s="125"/>
      <c r="D81" s="125"/>
      <c r="E81" s="125"/>
      <c r="F81" s="24"/>
      <c r="G81" s="24"/>
      <c r="H81" s="24"/>
      <c r="I81" s="34"/>
      <c r="J81" s="26">
        <f>SUM(J78:J80)</f>
        <v>99902</v>
      </c>
      <c r="K81" s="42"/>
    </row>
    <row r="82" spans="1:12" ht="39.950000000000003" customHeight="1">
      <c r="A82" s="126" t="s">
        <v>95</v>
      </c>
      <c r="B82" s="126"/>
      <c r="C82" s="126"/>
      <c r="D82" s="126"/>
      <c r="E82" s="126"/>
      <c r="F82" s="28"/>
      <c r="G82" s="28"/>
      <c r="H82" s="28"/>
      <c r="I82" s="29"/>
      <c r="J82" s="23">
        <f>J81*0.95</f>
        <v>94906.9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156">
        <v>-84500</v>
      </c>
      <c r="K83" s="36"/>
    </row>
    <row r="84" spans="1:12" s="121" customFormat="1" ht="39.950000000000003" customHeight="1">
      <c r="A84" s="122"/>
      <c r="B84" s="122"/>
      <c r="C84" s="122"/>
      <c r="D84" s="122"/>
      <c r="E84" s="122"/>
      <c r="F84" s="28"/>
      <c r="G84" s="28"/>
      <c r="H84" s="28"/>
      <c r="I84" s="29"/>
      <c r="J84" s="29">
        <v>-623.96950000000004</v>
      </c>
      <c r="K84" s="46"/>
      <c r="L84" s="30"/>
    </row>
    <row r="85" spans="1:12" s="121" customFormat="1" ht="39.950000000000003" customHeight="1">
      <c r="A85" s="122"/>
      <c r="B85" s="122"/>
      <c r="C85" s="122"/>
      <c r="D85" s="122"/>
      <c r="E85" s="122"/>
      <c r="F85" s="28"/>
      <c r="G85" s="28"/>
      <c r="H85" s="28"/>
      <c r="I85" s="29"/>
      <c r="J85" s="157">
        <v>9782.93</v>
      </c>
      <c r="K85" s="46"/>
      <c r="L85" s="30"/>
    </row>
    <row r="86" spans="1:12" s="121" customFormat="1" ht="39.950000000000003" customHeight="1">
      <c r="A86" s="122"/>
      <c r="B86" s="122"/>
      <c r="C86" s="122"/>
      <c r="D86" s="122"/>
      <c r="E86" s="122"/>
      <c r="F86" s="28"/>
      <c r="G86" s="28"/>
      <c r="H86" s="28"/>
      <c r="I86" s="29"/>
      <c r="J86" s="23"/>
      <c r="K86" s="46"/>
      <c r="L86" s="30"/>
    </row>
    <row r="87" spans="1:12" s="121" customFormat="1" ht="39.950000000000003" customHeight="1">
      <c r="A87" s="122"/>
      <c r="B87" s="122"/>
      <c r="C87" s="122"/>
      <c r="D87" s="122"/>
      <c r="E87" s="122"/>
      <c r="F87" s="28"/>
      <c r="G87" s="28"/>
      <c r="H87" s="28"/>
      <c r="I87" s="29"/>
      <c r="J87" s="23"/>
      <c r="K87" s="46"/>
      <c r="L87" s="30"/>
    </row>
    <row r="88" spans="1:12" s="121" customFormat="1" ht="39.950000000000003" customHeight="1">
      <c r="A88" s="122"/>
      <c r="B88" s="122"/>
      <c r="C88" s="122"/>
      <c r="D88" s="122"/>
      <c r="E88" s="122"/>
      <c r="F88" s="28"/>
      <c r="G88" s="28"/>
      <c r="H88" s="28"/>
      <c r="I88" s="29"/>
      <c r="J88" s="23"/>
      <c r="K88" s="46"/>
      <c r="L88" s="30"/>
    </row>
    <row r="89" spans="1:12" s="121" customFormat="1" ht="39.950000000000003" customHeight="1">
      <c r="A89" s="122"/>
      <c r="B89" s="122"/>
      <c r="C89" s="122"/>
      <c r="D89" s="122"/>
      <c r="E89" s="122"/>
      <c r="F89" s="28"/>
      <c r="G89" s="28"/>
      <c r="H89" s="28"/>
      <c r="I89" s="29"/>
      <c r="J89" s="23"/>
      <c r="K89" s="46"/>
      <c r="L89" s="30"/>
    </row>
    <row r="90" spans="1:12" s="28" customFormat="1" ht="24.95" customHeight="1">
      <c r="A90" s="37">
        <v>1</v>
      </c>
      <c r="B90" s="37" t="s">
        <v>23</v>
      </c>
      <c r="C90" s="37">
        <v>8.3000000000000007</v>
      </c>
      <c r="D90" s="37" t="s">
        <v>144</v>
      </c>
      <c r="E90" s="37">
        <v>430</v>
      </c>
      <c r="F90" s="37">
        <f>C90*E90</f>
        <v>3569.0000000000005</v>
      </c>
      <c r="G90" s="37">
        <v>0</v>
      </c>
      <c r="H90" s="37">
        <f>C90*G90</f>
        <v>0</v>
      </c>
      <c r="I90" s="44">
        <f>E90+G90</f>
        <v>430</v>
      </c>
      <c r="J90" s="45">
        <f>C90*I90</f>
        <v>3569.0000000000005</v>
      </c>
      <c r="L90" s="47"/>
    </row>
    <row r="91" spans="1:12" s="28" customFormat="1" ht="24.95" customHeight="1">
      <c r="A91" s="37">
        <v>2</v>
      </c>
      <c r="B91" s="37" t="s">
        <v>239</v>
      </c>
      <c r="C91" s="37">
        <v>1.9</v>
      </c>
      <c r="D91" s="37" t="s">
        <v>144</v>
      </c>
      <c r="E91" s="37">
        <v>450</v>
      </c>
      <c r="F91" s="37">
        <f t="shared" ref="F91" si="46">C91*E91</f>
        <v>855</v>
      </c>
      <c r="G91" s="37">
        <v>0</v>
      </c>
      <c r="H91" s="37">
        <f t="shared" ref="H91" si="47">C91*G91</f>
        <v>0</v>
      </c>
      <c r="I91" s="44">
        <f t="shared" ref="I91" si="48">E91+G91</f>
        <v>450</v>
      </c>
      <c r="J91" s="45">
        <f>C91*I91</f>
        <v>855</v>
      </c>
      <c r="K91" s="46"/>
      <c r="L91" s="47"/>
    </row>
    <row r="92" spans="1:12" s="28" customFormat="1" ht="24.95" customHeight="1">
      <c r="A92" s="37">
        <v>3</v>
      </c>
      <c r="B92" s="37" t="s">
        <v>24</v>
      </c>
      <c r="C92" s="37">
        <v>4.8</v>
      </c>
      <c r="D92" s="37" t="s">
        <v>40</v>
      </c>
      <c r="E92" s="37">
        <v>1750</v>
      </c>
      <c r="F92" s="37">
        <f>C92*E92</f>
        <v>8400</v>
      </c>
      <c r="G92" s="37">
        <v>250</v>
      </c>
      <c r="H92" s="37">
        <f>C92*G92</f>
        <v>1200</v>
      </c>
      <c r="I92" s="44">
        <f>E92+G92</f>
        <v>2000</v>
      </c>
      <c r="J92" s="45">
        <f>C92*I92</f>
        <v>9600</v>
      </c>
      <c r="K92" s="46"/>
      <c r="L92" s="47"/>
    </row>
    <row r="93" spans="1:12" s="28" customFormat="1" ht="24.95" customHeight="1">
      <c r="A93" s="37">
        <v>4</v>
      </c>
      <c r="B93" s="37" t="s">
        <v>25</v>
      </c>
      <c r="C93" s="37">
        <v>3.4</v>
      </c>
      <c r="D93" s="37" t="s">
        <v>40</v>
      </c>
      <c r="E93" s="37">
        <v>550</v>
      </c>
      <c r="F93" s="37">
        <f>C93*E93</f>
        <v>1870</v>
      </c>
      <c r="G93" s="37">
        <v>150</v>
      </c>
      <c r="H93" s="37">
        <f>C93*G93</f>
        <v>510</v>
      </c>
      <c r="I93" s="44">
        <f>E93+G93</f>
        <v>700</v>
      </c>
      <c r="J93" s="45">
        <f>C93*I93</f>
        <v>2380</v>
      </c>
      <c r="L93" s="47"/>
    </row>
    <row r="94" spans="1:12" ht="24.95" customHeight="1">
      <c r="A94" s="37">
        <v>5</v>
      </c>
      <c r="B94" s="37" t="s">
        <v>71</v>
      </c>
      <c r="C94" s="37">
        <v>8</v>
      </c>
      <c r="D94" s="37" t="s">
        <v>40</v>
      </c>
      <c r="E94" s="37">
        <v>65</v>
      </c>
      <c r="F94" s="37">
        <f>C94*E94</f>
        <v>520</v>
      </c>
      <c r="G94" s="37">
        <v>25</v>
      </c>
      <c r="H94" s="37">
        <f>C94*G94</f>
        <v>200</v>
      </c>
      <c r="I94" s="44">
        <f>E94+G94</f>
        <v>90</v>
      </c>
      <c r="J94" s="45">
        <f>C94*I94</f>
        <v>720</v>
      </c>
      <c r="K94" s="46"/>
      <c r="L94" s="47"/>
    </row>
  </sheetData>
  <autoFilter ref="A2:L82"/>
  <mergeCells count="16"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  <mergeCell ref="A80:E80"/>
    <mergeCell ref="A81:E81"/>
    <mergeCell ref="A82:E82"/>
    <mergeCell ref="K1:K2"/>
    <mergeCell ref="K70:K73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6" activePane="bottomLeft" state="frozen"/>
      <selection pane="bottomLeft" activeCell="B67" sqref="B67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/>
      <c r="G1" s="127" t="s">
        <v>7</v>
      </c>
      <c r="H1" s="127"/>
      <c r="I1" s="127" t="s">
        <v>10</v>
      </c>
      <c r="J1" s="127"/>
      <c r="K1" s="128" t="s">
        <v>13</v>
      </c>
    </row>
    <row r="2" spans="1:11" ht="30" customHeight="1" thickBot="1">
      <c r="A2" s="133"/>
      <c r="B2" s="133"/>
      <c r="C2" s="133"/>
      <c r="D2" s="133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29"/>
    </row>
    <row r="3" spans="1:11" ht="30" customHeight="1">
      <c r="A3" s="4" t="s">
        <v>11</v>
      </c>
      <c r="B3" s="4" t="s">
        <v>12</v>
      </c>
      <c r="C3" s="130"/>
      <c r="D3" s="130"/>
      <c r="E3" s="130"/>
      <c r="F3" s="130"/>
      <c r="G3" s="130"/>
      <c r="H3" s="130"/>
      <c r="I3" s="130"/>
      <c r="J3" s="130"/>
      <c r="K3" s="130"/>
    </row>
    <row r="4" spans="1:11" ht="33">
      <c r="A4" s="1">
        <v>1</v>
      </c>
      <c r="B4" s="1" t="s">
        <v>14</v>
      </c>
      <c r="C4" s="1">
        <v>13</v>
      </c>
      <c r="D4" s="5" t="s">
        <v>37</v>
      </c>
      <c r="E4" s="1">
        <v>85</v>
      </c>
      <c r="F4" s="1">
        <f>C4*E4</f>
        <v>1105</v>
      </c>
      <c r="G4" s="1">
        <v>65</v>
      </c>
      <c r="H4" s="1">
        <f>C4*G4</f>
        <v>845</v>
      </c>
      <c r="I4" s="4">
        <f>E4+G4</f>
        <v>150</v>
      </c>
      <c r="J4" s="6">
        <f>C4*I4</f>
        <v>1950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30</v>
      </c>
      <c r="D5" s="11" t="s">
        <v>40</v>
      </c>
      <c r="E5" s="1">
        <v>16</v>
      </c>
      <c r="F5" s="1">
        <f t="shared" ref="F5:F17" si="0">C5*E5</f>
        <v>480</v>
      </c>
      <c r="G5" s="1">
        <v>12</v>
      </c>
      <c r="H5" s="1">
        <f t="shared" ref="H5:H17" si="1">C5*G5</f>
        <v>360</v>
      </c>
      <c r="I5" s="4">
        <f t="shared" ref="I5:I17" si="2">E5+G5</f>
        <v>28</v>
      </c>
      <c r="J5" s="6">
        <f t="shared" ref="J5:J17" si="3">C5*I5</f>
        <v>840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96</v>
      </c>
      <c r="D6" s="5" t="s">
        <v>37</v>
      </c>
      <c r="E6" s="1">
        <v>23</v>
      </c>
      <c r="F6" s="1">
        <f t="shared" si="0"/>
        <v>2208</v>
      </c>
      <c r="G6" s="1">
        <v>55</v>
      </c>
      <c r="H6" s="1">
        <f t="shared" si="1"/>
        <v>5280</v>
      </c>
      <c r="I6" s="4">
        <f t="shared" si="2"/>
        <v>78</v>
      </c>
      <c r="J6" s="6">
        <f t="shared" si="3"/>
        <v>7488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0</v>
      </c>
      <c r="D7" s="5" t="s">
        <v>37</v>
      </c>
      <c r="E7" s="1">
        <v>560</v>
      </c>
      <c r="F7" s="1">
        <f t="shared" si="0"/>
        <v>0</v>
      </c>
      <c r="G7" s="1">
        <v>220</v>
      </c>
      <c r="H7" s="1">
        <f t="shared" si="1"/>
        <v>0</v>
      </c>
      <c r="I7" s="4">
        <f t="shared" si="2"/>
        <v>780</v>
      </c>
      <c r="J7" s="6">
        <f t="shared" si="3"/>
        <v>0</v>
      </c>
      <c r="K7" s="7" t="s">
        <v>98</v>
      </c>
    </row>
    <row r="8" spans="1:11" ht="51.75">
      <c r="A8" s="1">
        <v>5</v>
      </c>
      <c r="B8" s="1" t="s">
        <v>18</v>
      </c>
      <c r="C8" s="1">
        <v>42.8</v>
      </c>
      <c r="D8" s="5" t="s">
        <v>37</v>
      </c>
      <c r="E8" s="1">
        <v>23</v>
      </c>
      <c r="F8" s="1">
        <f t="shared" si="0"/>
        <v>984.4</v>
      </c>
      <c r="G8" s="1">
        <v>55</v>
      </c>
      <c r="H8" s="1">
        <f t="shared" si="1"/>
        <v>2354</v>
      </c>
      <c r="I8" s="4">
        <f t="shared" si="2"/>
        <v>78</v>
      </c>
      <c r="J8" s="6">
        <f t="shared" si="3"/>
        <v>3338.3999999999996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44</v>
      </c>
      <c r="D9" s="15" t="s">
        <v>37</v>
      </c>
      <c r="E9" s="15">
        <v>23</v>
      </c>
      <c r="F9" s="15">
        <f t="shared" si="0"/>
        <v>1012</v>
      </c>
      <c r="G9" s="15">
        <v>25</v>
      </c>
      <c r="H9" s="15">
        <f t="shared" si="1"/>
        <v>1100</v>
      </c>
      <c r="I9" s="16">
        <f t="shared" si="2"/>
        <v>48</v>
      </c>
      <c r="J9" s="17">
        <f t="shared" si="3"/>
        <v>2112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6.01</v>
      </c>
      <c r="D11" s="5" t="s">
        <v>37</v>
      </c>
      <c r="E11" s="1">
        <v>185</v>
      </c>
      <c r="F11" s="1">
        <f t="shared" si="0"/>
        <v>1111.8499999999999</v>
      </c>
      <c r="G11" s="1">
        <v>65</v>
      </c>
      <c r="H11" s="1">
        <f t="shared" si="1"/>
        <v>390.65</v>
      </c>
      <c r="I11" s="4">
        <f t="shared" si="2"/>
        <v>250</v>
      </c>
      <c r="J11" s="6">
        <f t="shared" si="3"/>
        <v>1502.5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0</v>
      </c>
      <c r="D12" s="5" t="s">
        <v>37</v>
      </c>
      <c r="E12" s="1">
        <v>380</v>
      </c>
      <c r="F12" s="1">
        <f t="shared" si="0"/>
        <v>0</v>
      </c>
      <c r="G12" s="1">
        <v>160</v>
      </c>
      <c r="H12" s="1">
        <f t="shared" si="1"/>
        <v>0</v>
      </c>
      <c r="I12" s="4">
        <f t="shared" si="2"/>
        <v>540</v>
      </c>
      <c r="J12" s="6">
        <f t="shared" si="3"/>
        <v>0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21.5</v>
      </c>
      <c r="D15" s="5" t="s">
        <v>37</v>
      </c>
      <c r="E15" s="1">
        <v>23</v>
      </c>
      <c r="F15" s="1">
        <f t="shared" si="0"/>
        <v>494.5</v>
      </c>
      <c r="G15" s="1">
        <v>55</v>
      </c>
      <c r="H15" s="1">
        <f t="shared" si="1"/>
        <v>1182.5</v>
      </c>
      <c r="I15" s="4">
        <f t="shared" si="2"/>
        <v>78</v>
      </c>
      <c r="J15" s="6">
        <f t="shared" si="3"/>
        <v>1677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6.88</v>
      </c>
      <c r="D16" s="5" t="s">
        <v>37</v>
      </c>
      <c r="E16" s="1">
        <v>23</v>
      </c>
      <c r="F16" s="1">
        <f t="shared" si="0"/>
        <v>158.24</v>
      </c>
      <c r="G16" s="1">
        <v>55</v>
      </c>
      <c r="H16" s="1">
        <f t="shared" si="1"/>
        <v>378.4</v>
      </c>
      <c r="I16" s="4">
        <f t="shared" si="2"/>
        <v>78</v>
      </c>
      <c r="J16" s="6">
        <f t="shared" si="3"/>
        <v>536.64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25</v>
      </c>
      <c r="D17" s="15" t="s">
        <v>37</v>
      </c>
      <c r="E17" s="15">
        <v>38</v>
      </c>
      <c r="F17" s="15">
        <f t="shared" si="0"/>
        <v>950</v>
      </c>
      <c r="G17" s="15">
        <v>18</v>
      </c>
      <c r="H17" s="15">
        <f t="shared" si="1"/>
        <v>450</v>
      </c>
      <c r="I17" s="16">
        <f t="shared" si="2"/>
        <v>56</v>
      </c>
      <c r="J17" s="17">
        <f t="shared" si="3"/>
        <v>1400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4.5</v>
      </c>
      <c r="D19" s="5" t="s">
        <v>37</v>
      </c>
      <c r="E19" s="11">
        <v>185</v>
      </c>
      <c r="F19" s="1">
        <f t="shared" ref="F19:F36" si="4">C19*E19</f>
        <v>832.5</v>
      </c>
      <c r="G19" s="1">
        <v>65</v>
      </c>
      <c r="H19" s="1">
        <f t="shared" ref="H19:H25" si="5">C19*G19</f>
        <v>292.5</v>
      </c>
      <c r="I19" s="4">
        <f t="shared" ref="I19:I25" si="6">E19+G19</f>
        <v>250</v>
      </c>
      <c r="J19" s="6">
        <f t="shared" ref="J19:J25" si="7">C19*I19</f>
        <v>1125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23.5</v>
      </c>
      <c r="D20" s="5" t="s">
        <v>37</v>
      </c>
      <c r="E20" s="11">
        <v>23</v>
      </c>
      <c r="F20" s="1">
        <f t="shared" si="4"/>
        <v>540.5</v>
      </c>
      <c r="G20" s="1">
        <v>55</v>
      </c>
      <c r="H20" s="1">
        <f t="shared" si="5"/>
        <v>1292.5</v>
      </c>
      <c r="I20" s="4">
        <f t="shared" si="6"/>
        <v>78</v>
      </c>
      <c r="J20" s="6">
        <f t="shared" si="7"/>
        <v>1833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5</v>
      </c>
      <c r="D21" s="5" t="s">
        <v>37</v>
      </c>
      <c r="E21" s="11">
        <v>23</v>
      </c>
      <c r="F21" s="1">
        <f t="shared" si="4"/>
        <v>115</v>
      </c>
      <c r="G21" s="1">
        <v>55</v>
      </c>
      <c r="H21" s="1">
        <f t="shared" si="5"/>
        <v>275</v>
      </c>
      <c r="I21" s="4">
        <f t="shared" si="6"/>
        <v>78</v>
      </c>
      <c r="J21" s="6">
        <f t="shared" si="7"/>
        <v>390</v>
      </c>
      <c r="K21" s="7" t="s">
        <v>103</v>
      </c>
    </row>
    <row r="22" spans="1:11" s="28" customFormat="1" ht="33">
      <c r="A22" s="37">
        <v>4</v>
      </c>
      <c r="B22" s="37" t="s">
        <v>31</v>
      </c>
      <c r="C22" s="37">
        <v>8</v>
      </c>
      <c r="D22" s="28" t="s">
        <v>144</v>
      </c>
      <c r="E22" s="37">
        <v>85</v>
      </c>
      <c r="F22" s="28">
        <f t="shared" si="4"/>
        <v>680</v>
      </c>
      <c r="G22" s="28">
        <v>65</v>
      </c>
      <c r="H22" s="28">
        <f t="shared" si="5"/>
        <v>520</v>
      </c>
      <c r="I22" s="29">
        <f t="shared" si="6"/>
        <v>150</v>
      </c>
      <c r="J22" s="111">
        <f t="shared" si="7"/>
        <v>1200</v>
      </c>
      <c r="K22" s="47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</v>
      </c>
      <c r="D24" s="5" t="s">
        <v>37</v>
      </c>
      <c r="E24" s="11">
        <v>38</v>
      </c>
      <c r="F24" s="1">
        <f t="shared" si="4"/>
        <v>1026</v>
      </c>
      <c r="G24" s="1">
        <v>18</v>
      </c>
      <c r="H24" s="1">
        <f t="shared" si="5"/>
        <v>486</v>
      </c>
      <c r="I24" s="4">
        <f t="shared" si="6"/>
        <v>56</v>
      </c>
      <c r="J24" s="6">
        <f t="shared" si="7"/>
        <v>1512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10</v>
      </c>
      <c r="D27" s="11" t="s">
        <v>40</v>
      </c>
      <c r="E27" s="11">
        <v>16</v>
      </c>
      <c r="F27" s="11">
        <f t="shared" si="4"/>
        <v>160</v>
      </c>
      <c r="G27" s="11">
        <v>12</v>
      </c>
      <c r="H27" s="11">
        <f t="shared" ref="H27:H31" si="8">C27*G27</f>
        <v>120</v>
      </c>
      <c r="I27" s="13">
        <f t="shared" ref="I27:I31" si="9">E27+G27</f>
        <v>28</v>
      </c>
      <c r="J27" s="14">
        <f t="shared" ref="J27:J31" si="10">C27*I27</f>
        <v>280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0</v>
      </c>
      <c r="D28" s="11" t="s">
        <v>37</v>
      </c>
      <c r="E28" s="11">
        <v>380</v>
      </c>
      <c r="F28" s="11">
        <f t="shared" si="4"/>
        <v>0</v>
      </c>
      <c r="G28" s="11">
        <v>160</v>
      </c>
      <c r="H28" s="11">
        <f t="shared" si="8"/>
        <v>0</v>
      </c>
      <c r="I28" s="13">
        <f t="shared" si="9"/>
        <v>540</v>
      </c>
      <c r="J28" s="14">
        <f t="shared" si="10"/>
        <v>0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10</v>
      </c>
      <c r="D30" s="11" t="s">
        <v>40</v>
      </c>
      <c r="E30" s="11">
        <v>15</v>
      </c>
      <c r="F30" s="11">
        <f t="shared" si="4"/>
        <v>150</v>
      </c>
      <c r="G30" s="11">
        <v>25</v>
      </c>
      <c r="H30" s="11">
        <f t="shared" si="8"/>
        <v>250</v>
      </c>
      <c r="I30" s="13">
        <f t="shared" si="9"/>
        <v>40</v>
      </c>
      <c r="J30" s="14">
        <f t="shared" si="10"/>
        <v>400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40</v>
      </c>
      <c r="D31" s="15" t="s">
        <v>37</v>
      </c>
      <c r="E31" s="15">
        <v>23</v>
      </c>
      <c r="F31" s="15">
        <f t="shared" si="4"/>
        <v>920</v>
      </c>
      <c r="G31" s="15">
        <v>25</v>
      </c>
      <c r="H31" s="15">
        <f t="shared" si="8"/>
        <v>1000</v>
      </c>
      <c r="I31" s="16">
        <f t="shared" si="9"/>
        <v>48</v>
      </c>
      <c r="J31" s="17">
        <f t="shared" si="10"/>
        <v>1920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10</v>
      </c>
      <c r="D33" s="11" t="s">
        <v>40</v>
      </c>
      <c r="E33" s="1">
        <v>16</v>
      </c>
      <c r="F33" s="11">
        <f t="shared" si="4"/>
        <v>160</v>
      </c>
      <c r="G33" s="1">
        <v>12</v>
      </c>
      <c r="H33" s="11">
        <f t="shared" ref="H33:H36" si="11">C33*G33</f>
        <v>120</v>
      </c>
      <c r="I33" s="13">
        <f t="shared" ref="I33:I36" si="12">E33+G33</f>
        <v>28</v>
      </c>
      <c r="J33" s="14">
        <f t="shared" ref="J33:J36" si="13">C33*I33</f>
        <v>280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10</v>
      </c>
      <c r="D35" s="11" t="s">
        <v>40</v>
      </c>
      <c r="E35" s="11">
        <v>15</v>
      </c>
      <c r="F35" s="11">
        <f t="shared" si="4"/>
        <v>150</v>
      </c>
      <c r="G35" s="11">
        <v>25</v>
      </c>
      <c r="H35" s="11">
        <f t="shared" si="11"/>
        <v>250</v>
      </c>
      <c r="I35" s="13">
        <f t="shared" si="12"/>
        <v>40</v>
      </c>
      <c r="J35" s="14">
        <f t="shared" si="13"/>
        <v>400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32</v>
      </c>
      <c r="D36" s="15" t="s">
        <v>37</v>
      </c>
      <c r="E36" s="15">
        <v>23</v>
      </c>
      <c r="F36" s="15">
        <f t="shared" si="4"/>
        <v>736</v>
      </c>
      <c r="G36" s="15">
        <v>25</v>
      </c>
      <c r="H36" s="15">
        <f t="shared" si="11"/>
        <v>800</v>
      </c>
      <c r="I36" s="16">
        <f t="shared" si="12"/>
        <v>48</v>
      </c>
      <c r="J36" s="17">
        <f t="shared" si="13"/>
        <v>1536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</v>
      </c>
      <c r="D38" s="11" t="s">
        <v>40</v>
      </c>
      <c r="E38" s="1">
        <v>16</v>
      </c>
      <c r="F38" s="11">
        <f t="shared" ref="F38:F41" si="14">C38*E38</f>
        <v>160</v>
      </c>
      <c r="G38" s="1">
        <v>12</v>
      </c>
      <c r="H38" s="11">
        <f t="shared" ref="H38:H41" si="15">C38*G38</f>
        <v>120</v>
      </c>
      <c r="I38" s="13">
        <f t="shared" ref="I38:I41" si="16">E38+G38</f>
        <v>28</v>
      </c>
      <c r="J38" s="14">
        <f t="shared" ref="J38:J41" si="17">C38*I38</f>
        <v>280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9</v>
      </c>
      <c r="D40" s="11" t="s">
        <v>40</v>
      </c>
      <c r="E40" s="11">
        <v>15</v>
      </c>
      <c r="F40" s="11">
        <f t="shared" si="14"/>
        <v>135</v>
      </c>
      <c r="G40" s="11">
        <v>25</v>
      </c>
      <c r="H40" s="11">
        <f t="shared" si="15"/>
        <v>225</v>
      </c>
      <c r="I40" s="13">
        <f t="shared" si="16"/>
        <v>40</v>
      </c>
      <c r="J40" s="14">
        <f t="shared" si="17"/>
        <v>360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32</v>
      </c>
      <c r="D41" s="15" t="s">
        <v>37</v>
      </c>
      <c r="E41" s="15">
        <v>23</v>
      </c>
      <c r="F41" s="15">
        <f t="shared" si="14"/>
        <v>736</v>
      </c>
      <c r="G41" s="15">
        <v>25</v>
      </c>
      <c r="H41" s="15">
        <f t="shared" si="15"/>
        <v>800</v>
      </c>
      <c r="I41" s="16">
        <f t="shared" si="16"/>
        <v>48</v>
      </c>
      <c r="J41" s="17">
        <f t="shared" si="17"/>
        <v>1536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10</v>
      </c>
      <c r="D44" s="11" t="s">
        <v>40</v>
      </c>
      <c r="E44" s="1">
        <v>16</v>
      </c>
      <c r="F44" s="11">
        <f t="shared" ref="F44:F56" si="18">C44*E44</f>
        <v>160</v>
      </c>
      <c r="G44" s="1">
        <v>12</v>
      </c>
      <c r="H44" s="11">
        <f t="shared" ref="H44:H56" si="19">C44*G44</f>
        <v>120</v>
      </c>
      <c r="I44" s="13">
        <f t="shared" ref="I44:I56" si="20">E44+G44</f>
        <v>28</v>
      </c>
      <c r="J44" s="14">
        <f t="shared" ref="J44:J56" si="21">C44*I44</f>
        <v>280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10</v>
      </c>
      <c r="D46" s="11" t="s">
        <v>40</v>
      </c>
      <c r="E46" s="11">
        <v>15</v>
      </c>
      <c r="F46" s="11">
        <f t="shared" si="18"/>
        <v>150</v>
      </c>
      <c r="G46" s="11">
        <v>25</v>
      </c>
      <c r="H46" s="11">
        <f t="shared" si="19"/>
        <v>250</v>
      </c>
      <c r="I46" s="13">
        <f t="shared" si="20"/>
        <v>40</v>
      </c>
      <c r="J46" s="14">
        <f t="shared" si="21"/>
        <v>400</v>
      </c>
      <c r="K46" s="12" t="s">
        <v>104</v>
      </c>
    </row>
    <row r="47" spans="1:11" ht="33">
      <c r="A47" s="8">
        <v>4</v>
      </c>
      <c r="B47" s="8" t="s">
        <v>19</v>
      </c>
      <c r="C47" s="8">
        <v>32</v>
      </c>
      <c r="D47" s="8" t="s">
        <v>37</v>
      </c>
      <c r="E47" s="8">
        <v>23</v>
      </c>
      <c r="F47" s="8">
        <f t="shared" si="18"/>
        <v>736</v>
      </c>
      <c r="G47" s="8">
        <v>25</v>
      </c>
      <c r="H47" s="8">
        <f t="shared" si="19"/>
        <v>800</v>
      </c>
      <c r="I47" s="9">
        <f t="shared" si="20"/>
        <v>48</v>
      </c>
      <c r="J47" s="10">
        <f t="shared" si="21"/>
        <v>1536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23.5</v>
      </c>
      <c r="D50" s="5" t="s">
        <v>37</v>
      </c>
      <c r="E50" s="11">
        <v>23</v>
      </c>
      <c r="F50" s="1">
        <f t="shared" si="18"/>
        <v>540.5</v>
      </c>
      <c r="G50" s="1">
        <v>55</v>
      </c>
      <c r="H50" s="1">
        <f t="shared" si="19"/>
        <v>1292.5</v>
      </c>
      <c r="I50" s="4">
        <f t="shared" si="20"/>
        <v>78</v>
      </c>
      <c r="J50" s="6">
        <f t="shared" si="21"/>
        <v>1833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</v>
      </c>
      <c r="D52" s="11" t="s">
        <v>40</v>
      </c>
      <c r="E52" s="11">
        <v>25</v>
      </c>
      <c r="F52" s="1">
        <f t="shared" si="18"/>
        <v>0</v>
      </c>
      <c r="G52" s="1">
        <v>65</v>
      </c>
      <c r="H52" s="1">
        <f t="shared" si="19"/>
        <v>0</v>
      </c>
      <c r="I52" s="4">
        <f t="shared" si="20"/>
        <v>90</v>
      </c>
      <c r="J52" s="6">
        <f t="shared" si="21"/>
        <v>0</v>
      </c>
      <c r="K52" s="7" t="s">
        <v>108</v>
      </c>
    </row>
    <row r="53" spans="1:11" ht="33">
      <c r="A53" s="37">
        <v>9</v>
      </c>
      <c r="B53" s="37" t="s">
        <v>31</v>
      </c>
      <c r="C53" s="37">
        <v>8.8000000000000007</v>
      </c>
      <c r="D53" s="28" t="s">
        <v>144</v>
      </c>
      <c r="E53" s="37">
        <v>85</v>
      </c>
      <c r="F53" s="28">
        <f t="shared" si="18"/>
        <v>748.00000000000011</v>
      </c>
      <c r="G53" s="28">
        <v>65</v>
      </c>
      <c r="H53" s="28">
        <f t="shared" si="19"/>
        <v>572</v>
      </c>
      <c r="I53" s="29">
        <f t="shared" si="20"/>
        <v>150</v>
      </c>
      <c r="J53" s="111">
        <f t="shared" si="21"/>
        <v>1320</v>
      </c>
      <c r="K53" s="47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</v>
      </c>
      <c r="D55" s="5" t="s">
        <v>37</v>
      </c>
      <c r="E55" s="11">
        <v>38</v>
      </c>
      <c r="F55" s="1">
        <f t="shared" si="18"/>
        <v>1026</v>
      </c>
      <c r="G55" s="1">
        <v>18</v>
      </c>
      <c r="H55" s="1">
        <f t="shared" si="19"/>
        <v>486</v>
      </c>
      <c r="I55" s="4">
        <f t="shared" si="20"/>
        <v>56</v>
      </c>
      <c r="J55" s="6">
        <f t="shared" si="21"/>
        <v>1512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0</v>
      </c>
      <c r="D56" s="15" t="s">
        <v>34</v>
      </c>
      <c r="E56" s="15">
        <v>80</v>
      </c>
      <c r="F56" s="15">
        <f t="shared" si="18"/>
        <v>0</v>
      </c>
      <c r="G56" s="15">
        <v>250</v>
      </c>
      <c r="H56" s="15">
        <f t="shared" si="19"/>
        <v>0</v>
      </c>
      <c r="I56" s="16">
        <f t="shared" si="20"/>
        <v>330</v>
      </c>
      <c r="J56" s="17">
        <f t="shared" si="21"/>
        <v>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10</v>
      </c>
      <c r="D59" s="11" t="s">
        <v>40</v>
      </c>
      <c r="E59" s="1">
        <v>16</v>
      </c>
      <c r="F59" s="11">
        <f t="shared" ref="F59:F62" si="22">C59*E59</f>
        <v>160</v>
      </c>
      <c r="G59" s="1">
        <v>12</v>
      </c>
      <c r="H59" s="11">
        <f t="shared" ref="H59:H62" si="23">C59*G59</f>
        <v>120</v>
      </c>
      <c r="I59" s="13">
        <f t="shared" ref="I59:I62" si="24">E59+G59</f>
        <v>28</v>
      </c>
      <c r="J59" s="14">
        <f t="shared" ref="J59:J62" si="25">C59*I59</f>
        <v>280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15</v>
      </c>
      <c r="D61" s="11" t="s">
        <v>40</v>
      </c>
      <c r="E61" s="11">
        <v>15</v>
      </c>
      <c r="F61" s="11">
        <f t="shared" si="22"/>
        <v>225</v>
      </c>
      <c r="G61" s="11">
        <v>25</v>
      </c>
      <c r="H61" s="11">
        <f t="shared" si="23"/>
        <v>375</v>
      </c>
      <c r="I61" s="13">
        <f t="shared" si="24"/>
        <v>40</v>
      </c>
      <c r="J61" s="14">
        <f t="shared" si="25"/>
        <v>600</v>
      </c>
      <c r="K61" s="12" t="s">
        <v>104</v>
      </c>
    </row>
    <row r="62" spans="1:11" ht="33">
      <c r="A62" s="8">
        <v>4</v>
      </c>
      <c r="B62" s="8" t="s">
        <v>19</v>
      </c>
      <c r="C62" s="8">
        <v>60</v>
      </c>
      <c r="D62" s="8" t="s">
        <v>37</v>
      </c>
      <c r="E62" s="8">
        <v>23</v>
      </c>
      <c r="F62" s="8">
        <f t="shared" si="22"/>
        <v>1380</v>
      </c>
      <c r="G62" s="8">
        <v>25</v>
      </c>
      <c r="H62" s="8">
        <f t="shared" si="23"/>
        <v>1500</v>
      </c>
      <c r="I62" s="9">
        <f t="shared" si="24"/>
        <v>48</v>
      </c>
      <c r="J62" s="10">
        <f t="shared" si="25"/>
        <v>2880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</v>
      </c>
      <c r="D64" s="5" t="s">
        <v>37</v>
      </c>
      <c r="E64" s="11">
        <v>185</v>
      </c>
      <c r="F64" s="1">
        <f t="shared" ref="F64:F70" si="26">C64*E64</f>
        <v>740</v>
      </c>
      <c r="G64" s="1">
        <v>65</v>
      </c>
      <c r="H64" s="1">
        <f t="shared" ref="H64:H70" si="27">C64*G64</f>
        <v>260</v>
      </c>
      <c r="I64" s="4">
        <f t="shared" ref="I64:I70" si="28">E64+G64</f>
        <v>250</v>
      </c>
      <c r="J64" s="6">
        <f t="shared" ref="J64:J70" si="29">C64*I64</f>
        <v>1000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21.5</v>
      </c>
      <c r="D65" s="5" t="s">
        <v>37</v>
      </c>
      <c r="E65" s="11">
        <v>23</v>
      </c>
      <c r="F65" s="1">
        <f t="shared" si="26"/>
        <v>494.5</v>
      </c>
      <c r="G65" s="1">
        <v>55</v>
      </c>
      <c r="H65" s="1">
        <f t="shared" si="27"/>
        <v>1182.5</v>
      </c>
      <c r="I65" s="4">
        <f t="shared" si="28"/>
        <v>78</v>
      </c>
      <c r="J65" s="6">
        <f t="shared" si="29"/>
        <v>1677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5</v>
      </c>
      <c r="D66" s="5" t="s">
        <v>37</v>
      </c>
      <c r="E66" s="11">
        <v>23</v>
      </c>
      <c r="F66" s="1">
        <f t="shared" si="26"/>
        <v>115</v>
      </c>
      <c r="G66" s="1">
        <v>55</v>
      </c>
      <c r="H66" s="1">
        <f t="shared" si="27"/>
        <v>275</v>
      </c>
      <c r="I66" s="4">
        <f t="shared" si="28"/>
        <v>78</v>
      </c>
      <c r="J66" s="6">
        <f t="shared" si="29"/>
        <v>390</v>
      </c>
      <c r="K66" s="7" t="s">
        <v>103</v>
      </c>
    </row>
    <row r="67" spans="1:11" ht="33">
      <c r="A67" s="37">
        <v>8</v>
      </c>
      <c r="B67" s="37" t="s">
        <v>31</v>
      </c>
      <c r="C67" s="37">
        <v>8</v>
      </c>
      <c r="D67" s="28" t="s">
        <v>144</v>
      </c>
      <c r="E67" s="37">
        <v>85</v>
      </c>
      <c r="F67" s="28">
        <f t="shared" si="26"/>
        <v>680</v>
      </c>
      <c r="G67" s="28">
        <v>65</v>
      </c>
      <c r="H67" s="28">
        <f t="shared" si="27"/>
        <v>520</v>
      </c>
      <c r="I67" s="29">
        <f t="shared" si="28"/>
        <v>150</v>
      </c>
      <c r="J67" s="111">
        <f t="shared" si="29"/>
        <v>1200</v>
      </c>
      <c r="K67" s="47" t="s">
        <v>110</v>
      </c>
    </row>
    <row r="68" spans="1:11" ht="30" customHeight="1">
      <c r="A68" s="11">
        <v>9</v>
      </c>
      <c r="B68" s="11" t="s">
        <v>32</v>
      </c>
      <c r="C68" s="11">
        <v>4.2</v>
      </c>
      <c r="D68" s="5" t="s">
        <v>37</v>
      </c>
      <c r="E68" s="11">
        <v>160</v>
      </c>
      <c r="F68" s="1">
        <f t="shared" si="26"/>
        <v>672</v>
      </c>
      <c r="G68" s="1">
        <v>85</v>
      </c>
      <c r="H68" s="1">
        <f t="shared" si="27"/>
        <v>357</v>
      </c>
      <c r="I68" s="4">
        <f t="shared" si="28"/>
        <v>245</v>
      </c>
      <c r="J68" s="6">
        <f t="shared" si="29"/>
        <v>1029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</v>
      </c>
      <c r="D69" s="5" t="s">
        <v>37</v>
      </c>
      <c r="E69" s="11">
        <v>38</v>
      </c>
      <c r="F69" s="1">
        <f t="shared" si="26"/>
        <v>950</v>
      </c>
      <c r="G69" s="1">
        <v>18</v>
      </c>
      <c r="H69" s="1">
        <f t="shared" si="27"/>
        <v>450</v>
      </c>
      <c r="I69" s="4">
        <f t="shared" si="28"/>
        <v>56</v>
      </c>
      <c r="J69" s="6">
        <f t="shared" si="29"/>
        <v>1400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0</v>
      </c>
      <c r="D70" s="15" t="s">
        <v>34</v>
      </c>
      <c r="E70" s="15">
        <v>80</v>
      </c>
      <c r="F70" s="15">
        <f t="shared" si="26"/>
        <v>0</v>
      </c>
      <c r="G70" s="15">
        <v>250</v>
      </c>
      <c r="H70" s="15">
        <f t="shared" si="27"/>
        <v>0</v>
      </c>
      <c r="I70" s="16">
        <f t="shared" si="28"/>
        <v>330</v>
      </c>
      <c r="J70" s="17">
        <f t="shared" si="29"/>
        <v>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6</v>
      </c>
      <c r="D72" s="5" t="s">
        <v>37</v>
      </c>
      <c r="E72" s="11">
        <v>23</v>
      </c>
      <c r="F72" s="1">
        <f t="shared" ref="F72:F74" si="30">C72*E72</f>
        <v>138</v>
      </c>
      <c r="G72" s="1">
        <v>55</v>
      </c>
      <c r="H72" s="1">
        <f t="shared" ref="H72:H74" si="31">C72*G72</f>
        <v>330</v>
      </c>
      <c r="I72" s="4">
        <f t="shared" ref="I72:I74" si="32">E72+G72</f>
        <v>78</v>
      </c>
      <c r="J72" s="6">
        <f t="shared" ref="J72:J74" si="33">C72*I72</f>
        <v>468</v>
      </c>
      <c r="K72" s="7" t="s">
        <v>103</v>
      </c>
    </row>
    <row r="73" spans="1:11" ht="33">
      <c r="A73" s="1">
        <v>2</v>
      </c>
      <c r="B73" s="11" t="s">
        <v>19</v>
      </c>
      <c r="C73" s="1">
        <v>10</v>
      </c>
      <c r="D73" s="11" t="s">
        <v>37</v>
      </c>
      <c r="E73" s="11">
        <v>23</v>
      </c>
      <c r="F73" s="11">
        <f t="shared" si="30"/>
        <v>230</v>
      </c>
      <c r="G73" s="11">
        <v>25</v>
      </c>
      <c r="H73" s="11">
        <f t="shared" si="31"/>
        <v>250</v>
      </c>
      <c r="I73" s="13">
        <f t="shared" si="32"/>
        <v>48</v>
      </c>
      <c r="J73" s="14">
        <f t="shared" si="33"/>
        <v>480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</v>
      </c>
      <c r="D74" s="15" t="s">
        <v>37</v>
      </c>
      <c r="E74" s="15">
        <v>38</v>
      </c>
      <c r="F74" s="15">
        <f t="shared" si="30"/>
        <v>190</v>
      </c>
      <c r="G74" s="15">
        <v>18</v>
      </c>
      <c r="H74" s="15">
        <f t="shared" si="31"/>
        <v>90</v>
      </c>
      <c r="I74" s="16">
        <f t="shared" si="32"/>
        <v>56</v>
      </c>
      <c r="J74" s="17">
        <f t="shared" si="33"/>
        <v>280</v>
      </c>
      <c r="K74" s="18" t="s">
        <v>109</v>
      </c>
    </row>
    <row r="75" spans="1:11" ht="30" customHeight="1" thickTop="1">
      <c r="A75" s="134" t="s">
        <v>56</v>
      </c>
      <c r="B75" s="134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1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550</v>
      </c>
      <c r="I77" s="4">
        <f t="shared" ref="I77:I87" si="36">E77+G77</f>
        <v>550</v>
      </c>
      <c r="J77" s="6">
        <f t="shared" ref="J77:J87" si="37">C77*I77</f>
        <v>550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25</v>
      </c>
      <c r="D80" s="5" t="s">
        <v>64</v>
      </c>
      <c r="E80" s="1">
        <v>65</v>
      </c>
      <c r="F80" s="11">
        <f t="shared" si="34"/>
        <v>1625</v>
      </c>
      <c r="G80" s="1">
        <v>35</v>
      </c>
      <c r="H80" s="11">
        <f t="shared" si="35"/>
        <v>875</v>
      </c>
      <c r="I80" s="13">
        <f t="shared" si="36"/>
        <v>100</v>
      </c>
      <c r="J80" s="14">
        <f t="shared" si="37"/>
        <v>2500</v>
      </c>
      <c r="K80" s="30" t="s">
        <v>130</v>
      </c>
    </row>
    <row r="81" spans="1:11" ht="49.5">
      <c r="A81" s="1">
        <v>5</v>
      </c>
      <c r="B81" s="1" t="s">
        <v>65</v>
      </c>
      <c r="C81" s="1">
        <v>54</v>
      </c>
      <c r="D81" s="5" t="s">
        <v>64</v>
      </c>
      <c r="E81" s="1">
        <v>75</v>
      </c>
      <c r="F81" s="11">
        <f t="shared" si="34"/>
        <v>4050</v>
      </c>
      <c r="G81" s="1">
        <v>35</v>
      </c>
      <c r="H81" s="11">
        <f t="shared" si="35"/>
        <v>1890</v>
      </c>
      <c r="I81" s="13">
        <f t="shared" si="36"/>
        <v>110</v>
      </c>
      <c r="J81" s="14">
        <f t="shared" si="37"/>
        <v>5940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77.59</v>
      </c>
      <c r="D84" s="11" t="s">
        <v>40</v>
      </c>
      <c r="E84" s="1">
        <v>45</v>
      </c>
      <c r="F84" s="1">
        <f t="shared" si="34"/>
        <v>3491.55</v>
      </c>
      <c r="G84" s="1">
        <v>18</v>
      </c>
      <c r="H84" s="1">
        <f t="shared" si="35"/>
        <v>1396.6200000000001</v>
      </c>
      <c r="I84" s="4">
        <f t="shared" si="36"/>
        <v>63</v>
      </c>
      <c r="J84" s="6">
        <f t="shared" si="37"/>
        <v>4888.17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77.59</v>
      </c>
      <c r="D85" s="11" t="s">
        <v>40</v>
      </c>
      <c r="E85" s="1">
        <v>35</v>
      </c>
      <c r="F85" s="1">
        <f t="shared" si="34"/>
        <v>2715.65</v>
      </c>
      <c r="G85" s="1">
        <v>18</v>
      </c>
      <c r="H85" s="1">
        <f t="shared" si="35"/>
        <v>1396.6200000000001</v>
      </c>
      <c r="I85" s="4">
        <f t="shared" si="36"/>
        <v>53</v>
      </c>
      <c r="J85" s="6">
        <f t="shared" si="37"/>
        <v>4112.2700000000004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11.41</v>
      </c>
      <c r="D86" s="11" t="s">
        <v>40</v>
      </c>
      <c r="E86" s="1">
        <v>45</v>
      </c>
      <c r="F86" s="1">
        <f t="shared" si="34"/>
        <v>513.45000000000005</v>
      </c>
      <c r="G86" s="1">
        <v>25</v>
      </c>
      <c r="H86" s="1">
        <f t="shared" si="35"/>
        <v>285.25</v>
      </c>
      <c r="I86" s="4">
        <f t="shared" si="36"/>
        <v>70</v>
      </c>
      <c r="J86" s="6">
        <f t="shared" si="37"/>
        <v>798.7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7.3</v>
      </c>
      <c r="D87" s="15" t="s">
        <v>40</v>
      </c>
      <c r="E87" s="15">
        <v>65</v>
      </c>
      <c r="F87" s="15">
        <f t="shared" si="34"/>
        <v>474.5</v>
      </c>
      <c r="G87" s="15">
        <v>25</v>
      </c>
      <c r="H87" s="15">
        <f t="shared" si="35"/>
        <v>182.5</v>
      </c>
      <c r="I87" s="16">
        <f t="shared" si="36"/>
        <v>90</v>
      </c>
      <c r="J87" s="17">
        <f t="shared" si="37"/>
        <v>657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8.5</v>
      </c>
      <c r="D89" s="11" t="s">
        <v>37</v>
      </c>
      <c r="E89" s="1">
        <v>110</v>
      </c>
      <c r="F89" s="1">
        <f t="shared" si="34"/>
        <v>935</v>
      </c>
      <c r="G89" s="1">
        <v>45</v>
      </c>
      <c r="H89" s="1">
        <f t="shared" ref="H89:H101" si="38">C89*G89</f>
        <v>382.5</v>
      </c>
      <c r="I89" s="4">
        <f t="shared" ref="I89:I101" si="39">E89+G89</f>
        <v>155</v>
      </c>
      <c r="J89" s="6">
        <f t="shared" ref="J89:J101" si="40">C89*I89</f>
        <v>1317.5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11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605</v>
      </c>
      <c r="I90" s="4">
        <f t="shared" si="39"/>
        <v>55</v>
      </c>
      <c r="J90" s="6">
        <f t="shared" si="40"/>
        <v>605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43</v>
      </c>
      <c r="D99" s="11" t="s">
        <v>37</v>
      </c>
      <c r="E99" s="1">
        <v>6</v>
      </c>
      <c r="F99" s="1">
        <f t="shared" si="34"/>
        <v>258</v>
      </c>
      <c r="G99" s="1">
        <v>6</v>
      </c>
      <c r="H99" s="1">
        <f t="shared" si="38"/>
        <v>258</v>
      </c>
      <c r="I99" s="4">
        <f t="shared" si="39"/>
        <v>12</v>
      </c>
      <c r="J99" s="6">
        <f t="shared" si="40"/>
        <v>516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0</v>
      </c>
      <c r="D100" s="11" t="s">
        <v>37</v>
      </c>
      <c r="E100" s="1">
        <v>55</v>
      </c>
      <c r="F100" s="1">
        <f t="shared" si="34"/>
        <v>0</v>
      </c>
      <c r="G100" s="1">
        <v>45</v>
      </c>
      <c r="H100" s="1">
        <f t="shared" si="38"/>
        <v>0</v>
      </c>
      <c r="I100" s="4">
        <f t="shared" si="39"/>
        <v>100</v>
      </c>
      <c r="J100" s="6">
        <f t="shared" si="40"/>
        <v>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0</v>
      </c>
      <c r="D101" s="15" t="s">
        <v>37</v>
      </c>
      <c r="E101" s="15">
        <v>4</v>
      </c>
      <c r="F101" s="15">
        <f t="shared" si="34"/>
        <v>0</v>
      </c>
      <c r="G101" s="15">
        <v>6</v>
      </c>
      <c r="H101" s="15">
        <f t="shared" si="38"/>
        <v>0</v>
      </c>
      <c r="I101" s="16">
        <f t="shared" si="39"/>
        <v>10</v>
      </c>
      <c r="J101" s="17">
        <f t="shared" si="40"/>
        <v>0</v>
      </c>
      <c r="K101" s="18" t="s">
        <v>119</v>
      </c>
    </row>
    <row r="102" spans="1:11" s="22" customFormat="1" ht="35.1" customHeight="1" thickTop="1">
      <c r="A102" s="132" t="s">
        <v>91</v>
      </c>
      <c r="B102" s="132"/>
      <c r="C102" s="132"/>
      <c r="D102" s="132"/>
      <c r="E102" s="132"/>
      <c r="F102" s="19">
        <f>SUM(F4:F101)</f>
        <v>55870.04</v>
      </c>
      <c r="G102" s="19"/>
      <c r="H102" s="19">
        <f>SUM(H4:H101)</f>
        <v>45297.540000000008</v>
      </c>
      <c r="I102" s="20"/>
      <c r="J102" s="21">
        <f>SUM(J4:J101)</f>
        <v>101167.58</v>
      </c>
      <c r="K102" s="27"/>
    </row>
    <row r="103" spans="1:11" ht="35.1" customHeight="1">
      <c r="A103" s="124" t="s">
        <v>93</v>
      </c>
      <c r="B103" s="124"/>
      <c r="C103" s="124"/>
      <c r="D103" s="124"/>
      <c r="E103" s="124"/>
      <c r="F103" s="19"/>
      <c r="G103" s="19"/>
      <c r="H103" s="19"/>
      <c r="I103" s="20"/>
      <c r="J103" s="21">
        <f>J102*0.08</f>
        <v>8093.4064000000008</v>
      </c>
    </row>
    <row r="104" spans="1:11" ht="35.1" customHeight="1">
      <c r="A104" s="124" t="s">
        <v>94</v>
      </c>
      <c r="B104" s="124"/>
      <c r="C104" s="124"/>
      <c r="D104" s="124"/>
      <c r="E104" s="124"/>
      <c r="F104" s="19"/>
      <c r="G104" s="19"/>
      <c r="H104" s="19"/>
      <c r="I104" s="20"/>
      <c r="J104" s="21">
        <f>J102*0.04</f>
        <v>4046.7032000000004</v>
      </c>
    </row>
    <row r="105" spans="1:11" ht="35.1" customHeight="1">
      <c r="A105" s="125" t="s">
        <v>92</v>
      </c>
      <c r="B105" s="125"/>
      <c r="C105" s="125"/>
      <c r="D105" s="125"/>
      <c r="E105" s="125"/>
      <c r="F105" s="24"/>
      <c r="G105" s="24"/>
      <c r="H105" s="24"/>
      <c r="I105" s="25"/>
      <c r="J105" s="26">
        <f>SUM(J102:J104)</f>
        <v>113307.68960000001</v>
      </c>
    </row>
    <row r="106" spans="1:11" ht="35.1" customHeight="1">
      <c r="A106" s="126" t="s">
        <v>95</v>
      </c>
      <c r="B106" s="126"/>
      <c r="C106" s="126"/>
      <c r="D106" s="126"/>
      <c r="E106" s="126"/>
      <c r="F106" s="28"/>
      <c r="G106" s="28"/>
      <c r="H106" s="28"/>
      <c r="I106" s="29"/>
      <c r="J106" s="23">
        <f>J105*0.95</f>
        <v>107642.30512</v>
      </c>
    </row>
  </sheetData>
  <autoFilter ref="A1:K106">
    <filterColumn colId="4" showButton="0"/>
    <filterColumn colId="6" showButton="0"/>
    <filterColumn colId="8" showButton="0"/>
  </autoFilter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C99" sqref="C99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/>
      <c r="G1" s="127" t="s">
        <v>7</v>
      </c>
      <c r="H1" s="127"/>
      <c r="I1" s="127" t="s">
        <v>10</v>
      </c>
      <c r="J1" s="127"/>
      <c r="K1" s="128" t="s">
        <v>13</v>
      </c>
    </row>
    <row r="2" spans="1:11" ht="30" customHeight="1" thickBot="1">
      <c r="A2" s="133"/>
      <c r="B2" s="133"/>
      <c r="C2" s="133"/>
      <c r="D2" s="133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29"/>
    </row>
    <row r="3" spans="1:11" ht="30" customHeight="1">
      <c r="A3" s="4" t="s">
        <v>11</v>
      </c>
      <c r="B3" s="4" t="s">
        <v>12</v>
      </c>
      <c r="C3" s="130"/>
      <c r="D3" s="130"/>
      <c r="E3" s="130"/>
      <c r="F3" s="130"/>
      <c r="G3" s="130"/>
      <c r="H3" s="130"/>
      <c r="I3" s="130"/>
      <c r="J3" s="130"/>
      <c r="K3" s="130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34" t="s">
        <v>56</v>
      </c>
      <c r="B75" s="134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10</v>
      </c>
      <c r="D95" s="5" t="s">
        <v>88</v>
      </c>
      <c r="E95" s="1">
        <v>130</v>
      </c>
      <c r="F95" s="1">
        <f t="shared" si="43"/>
        <v>1300</v>
      </c>
      <c r="G95" s="1">
        <v>45</v>
      </c>
      <c r="H95" s="1">
        <f t="shared" ref="H95:H101" si="56">C95*G95</f>
        <v>450</v>
      </c>
      <c r="I95" s="4">
        <f t="shared" ref="I95:I101" si="57">E95+G95</f>
        <v>175</v>
      </c>
      <c r="J95" s="6">
        <f t="shared" ref="J95:J101" si="58">C95*I95</f>
        <v>1750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75</v>
      </c>
      <c r="D96" s="5" t="s">
        <v>89</v>
      </c>
      <c r="E96" s="1">
        <v>48</v>
      </c>
      <c r="F96" s="1">
        <f t="shared" si="43"/>
        <v>3600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3600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0</v>
      </c>
      <c r="D97" s="5" t="s">
        <v>40</v>
      </c>
      <c r="E97" s="1">
        <v>130</v>
      </c>
      <c r="F97" s="1">
        <f t="shared" si="43"/>
        <v>0</v>
      </c>
      <c r="G97" s="1">
        <v>35</v>
      </c>
      <c r="H97" s="1">
        <f t="shared" si="56"/>
        <v>0</v>
      </c>
      <c r="I97" s="4">
        <f t="shared" si="57"/>
        <v>165</v>
      </c>
      <c r="J97" s="6">
        <f t="shared" si="58"/>
        <v>0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0</v>
      </c>
      <c r="D98" s="5" t="s">
        <v>90</v>
      </c>
      <c r="E98" s="1">
        <v>450</v>
      </c>
      <c r="F98" s="1">
        <f t="shared" si="43"/>
        <v>0</v>
      </c>
      <c r="G98" s="1">
        <v>180</v>
      </c>
      <c r="H98" s="1">
        <f t="shared" si="56"/>
        <v>0</v>
      </c>
      <c r="I98" s="4">
        <f t="shared" si="57"/>
        <v>630</v>
      </c>
      <c r="J98" s="6">
        <f t="shared" si="58"/>
        <v>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32" t="s">
        <v>91</v>
      </c>
      <c r="B102" s="132"/>
      <c r="C102" s="132"/>
      <c r="D102" s="132"/>
      <c r="E102" s="132"/>
      <c r="F102" s="19">
        <f>SUM(F4:F101)</f>
        <v>75378.500000000015</v>
      </c>
      <c r="G102" s="19"/>
      <c r="H102" s="19">
        <f>SUM(H4:H101)</f>
        <v>51402.2</v>
      </c>
      <c r="I102" s="20"/>
      <c r="J102" s="21">
        <f>SUM(J4:J101)</f>
        <v>126780.70000000001</v>
      </c>
      <c r="K102" s="27"/>
    </row>
    <row r="103" spans="1:11" ht="35.1" customHeight="1">
      <c r="A103" s="124" t="s">
        <v>93</v>
      </c>
      <c r="B103" s="124"/>
      <c r="C103" s="124"/>
      <c r="D103" s="124"/>
      <c r="E103" s="124"/>
      <c r="F103" s="19"/>
      <c r="G103" s="19"/>
      <c r="H103" s="19"/>
      <c r="I103" s="20"/>
      <c r="J103" s="21">
        <f>J102*0.08</f>
        <v>10142.456000000002</v>
      </c>
    </row>
    <row r="104" spans="1:11" ht="35.1" customHeight="1">
      <c r="A104" s="124" t="s">
        <v>94</v>
      </c>
      <c r="B104" s="124"/>
      <c r="C104" s="124"/>
      <c r="D104" s="124"/>
      <c r="E104" s="124"/>
      <c r="F104" s="19"/>
      <c r="G104" s="19"/>
      <c r="H104" s="19"/>
      <c r="I104" s="20"/>
      <c r="J104" s="21">
        <f>J102*0.04</f>
        <v>5071.228000000001</v>
      </c>
    </row>
    <row r="105" spans="1:11" ht="35.1" customHeight="1">
      <c r="A105" s="125" t="s">
        <v>92</v>
      </c>
      <c r="B105" s="125"/>
      <c r="C105" s="125"/>
      <c r="D105" s="125"/>
      <c r="E105" s="125"/>
      <c r="F105" s="24"/>
      <c r="G105" s="24"/>
      <c r="H105" s="24"/>
      <c r="I105" s="25"/>
      <c r="J105" s="26">
        <f>SUM(J102:J104)</f>
        <v>141994.38400000002</v>
      </c>
    </row>
    <row r="106" spans="1:11" ht="35.1" customHeight="1">
      <c r="A106" s="126" t="s">
        <v>95</v>
      </c>
      <c r="B106" s="126"/>
      <c r="C106" s="126"/>
      <c r="D106" s="126"/>
      <c r="E106" s="126"/>
      <c r="F106" s="28"/>
      <c r="G106" s="28"/>
      <c r="H106" s="28"/>
      <c r="I106" s="29"/>
      <c r="J106" s="23">
        <f>J105*0.95</f>
        <v>134894.6648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11" activePane="bottomLeft" state="frozen"/>
      <selection pane="bottomLeft" activeCell="N31" sqref="N31"/>
    </sheetView>
  </sheetViews>
  <sheetFormatPr defaultRowHeight="24.95" customHeight="1"/>
  <cols>
    <col min="1" max="1" width="5.75" style="63" bestFit="1" customWidth="1"/>
    <col min="2" max="2" width="7.125" style="64" customWidth="1"/>
    <col min="3" max="3" width="15.125" style="64" bestFit="1" customWidth="1"/>
    <col min="4" max="4" width="11" style="64" customWidth="1"/>
    <col min="5" max="16384" width="9" style="64"/>
  </cols>
  <sheetData>
    <row r="1" spans="1:10" s="63" customFormat="1" ht="24.95" customHeight="1" thickBot="1">
      <c r="A1" s="69" t="s">
        <v>282</v>
      </c>
      <c r="B1" s="69" t="s">
        <v>252</v>
      </c>
      <c r="C1" s="69" t="s">
        <v>272</v>
      </c>
      <c r="D1" s="69" t="s">
        <v>256</v>
      </c>
      <c r="E1" s="69" t="s">
        <v>253</v>
      </c>
      <c r="F1" s="69" t="s">
        <v>254</v>
      </c>
      <c r="G1" s="69" t="s">
        <v>262</v>
      </c>
      <c r="H1" s="69" t="s">
        <v>263</v>
      </c>
      <c r="I1" s="69" t="s">
        <v>264</v>
      </c>
      <c r="J1" s="69" t="s">
        <v>265</v>
      </c>
    </row>
    <row r="2" spans="1:10" ht="24.95" customHeight="1">
      <c r="A2" s="63">
        <v>1</v>
      </c>
      <c r="B2" s="135" t="s">
        <v>271</v>
      </c>
      <c r="C2" s="64" t="s">
        <v>258</v>
      </c>
      <c r="D2" s="64">
        <v>1</v>
      </c>
      <c r="E2" s="64">
        <v>1550</v>
      </c>
      <c r="F2" s="64">
        <v>160</v>
      </c>
      <c r="G2" s="64">
        <f>E2*F2/1000000</f>
        <v>0.248</v>
      </c>
      <c r="H2" s="64">
        <f>D2*G2</f>
        <v>0.248</v>
      </c>
      <c r="I2" s="64">
        <v>460</v>
      </c>
      <c r="J2" s="64">
        <f>H2*I2</f>
        <v>114.08</v>
      </c>
    </row>
    <row r="3" spans="1:10" ht="24.95" customHeight="1">
      <c r="A3" s="63">
        <v>2</v>
      </c>
      <c r="B3" s="135"/>
      <c r="C3" s="137" t="s">
        <v>259</v>
      </c>
      <c r="D3" s="64">
        <v>2</v>
      </c>
      <c r="E3" s="64">
        <v>770</v>
      </c>
      <c r="F3" s="64">
        <v>130</v>
      </c>
      <c r="G3" s="64">
        <f t="shared" ref="G3:G11" si="0">E3*F3/1000000</f>
        <v>0.10009999999999999</v>
      </c>
      <c r="H3" s="64">
        <f t="shared" ref="H3:H9" si="1">D3*G3</f>
        <v>0.20019999999999999</v>
      </c>
      <c r="I3" s="64">
        <v>460</v>
      </c>
      <c r="J3" s="64">
        <f t="shared" ref="J3:J9" si="2">H3*I3</f>
        <v>92.091999999999999</v>
      </c>
    </row>
    <row r="4" spans="1:10" ht="24.95" customHeight="1">
      <c r="A4" s="63">
        <v>3</v>
      </c>
      <c r="B4" s="135"/>
      <c r="C4" s="137"/>
      <c r="D4" s="64">
        <v>1</v>
      </c>
      <c r="E4" s="64">
        <v>770</v>
      </c>
      <c r="F4" s="64">
        <v>150</v>
      </c>
      <c r="G4" s="64">
        <f>E4*F4/1000000</f>
        <v>0.11550000000000001</v>
      </c>
      <c r="H4" s="64">
        <f>D4*G4</f>
        <v>0.11550000000000001</v>
      </c>
      <c r="I4" s="64">
        <v>460</v>
      </c>
      <c r="J4" s="64">
        <f>H4*I4</f>
        <v>53.13</v>
      </c>
    </row>
    <row r="5" spans="1:10" ht="24.95" customHeight="1">
      <c r="A5" s="63">
        <v>4</v>
      </c>
      <c r="B5" s="135"/>
      <c r="C5" s="137" t="s">
        <v>257</v>
      </c>
      <c r="D5" s="64">
        <v>1</v>
      </c>
      <c r="E5" s="64">
        <v>1390</v>
      </c>
      <c r="F5" s="64">
        <v>100</v>
      </c>
      <c r="G5" s="64">
        <f t="shared" si="0"/>
        <v>0.13900000000000001</v>
      </c>
      <c r="H5" s="64">
        <f t="shared" si="1"/>
        <v>0.13900000000000001</v>
      </c>
      <c r="I5" s="64">
        <v>460</v>
      </c>
      <c r="J5" s="64">
        <f t="shared" si="2"/>
        <v>63.940000000000005</v>
      </c>
    </row>
    <row r="6" spans="1:10" ht="24.95" customHeight="1">
      <c r="A6" s="63">
        <v>5</v>
      </c>
      <c r="B6" s="135"/>
      <c r="C6" s="137"/>
      <c r="D6" s="64">
        <v>1</v>
      </c>
      <c r="E6" s="64">
        <v>770</v>
      </c>
      <c r="F6" s="64">
        <v>100</v>
      </c>
      <c r="G6" s="64">
        <f t="shared" si="0"/>
        <v>7.6999999999999999E-2</v>
      </c>
      <c r="H6" s="64">
        <f t="shared" si="1"/>
        <v>7.6999999999999999E-2</v>
      </c>
      <c r="I6" s="64">
        <v>460</v>
      </c>
      <c r="J6" s="64">
        <f t="shared" si="2"/>
        <v>35.42</v>
      </c>
    </row>
    <row r="7" spans="1:10" ht="24.95" customHeight="1">
      <c r="A7" s="63">
        <v>6</v>
      </c>
      <c r="B7" s="135"/>
      <c r="C7" s="137"/>
      <c r="D7" s="64">
        <v>1</v>
      </c>
      <c r="E7" s="64">
        <v>780</v>
      </c>
      <c r="F7" s="64">
        <v>100</v>
      </c>
      <c r="G7" s="64">
        <f t="shared" si="0"/>
        <v>7.8E-2</v>
      </c>
      <c r="H7" s="64">
        <f t="shared" si="1"/>
        <v>7.8E-2</v>
      </c>
      <c r="I7" s="64">
        <v>460</v>
      </c>
      <c r="J7" s="64">
        <f t="shared" si="2"/>
        <v>35.880000000000003</v>
      </c>
    </row>
    <row r="8" spans="1:10" ht="24.95" customHeight="1">
      <c r="A8" s="63">
        <v>7</v>
      </c>
      <c r="B8" s="135"/>
      <c r="C8" s="64" t="s">
        <v>261</v>
      </c>
      <c r="D8" s="64">
        <v>1</v>
      </c>
      <c r="E8" s="64">
        <v>870</v>
      </c>
      <c r="F8" s="64">
        <v>210</v>
      </c>
      <c r="G8" s="64">
        <f t="shared" si="0"/>
        <v>0.1827</v>
      </c>
      <c r="H8" s="64">
        <f t="shared" si="1"/>
        <v>0.1827</v>
      </c>
      <c r="I8" s="64">
        <v>460</v>
      </c>
      <c r="J8" s="64">
        <f t="shared" si="2"/>
        <v>84.042000000000002</v>
      </c>
    </row>
    <row r="9" spans="1:10" ht="24.95" customHeight="1">
      <c r="A9" s="63">
        <v>8</v>
      </c>
      <c r="B9" s="135"/>
      <c r="C9" s="64" t="s">
        <v>260</v>
      </c>
      <c r="D9" s="64">
        <v>4</v>
      </c>
      <c r="E9" s="64">
        <v>870</v>
      </c>
      <c r="F9" s="64">
        <v>120</v>
      </c>
      <c r="G9" s="64">
        <f t="shared" si="0"/>
        <v>0.10440000000000001</v>
      </c>
      <c r="H9" s="64">
        <f t="shared" si="1"/>
        <v>0.41760000000000003</v>
      </c>
      <c r="I9" s="64">
        <v>460</v>
      </c>
      <c r="J9" s="64">
        <f t="shared" si="2"/>
        <v>192.096</v>
      </c>
    </row>
    <row r="10" spans="1:10" ht="24.95" customHeight="1">
      <c r="A10" s="63">
        <v>9</v>
      </c>
      <c r="B10" s="135"/>
      <c r="C10" s="137" t="s">
        <v>266</v>
      </c>
      <c r="D10" s="64">
        <v>1</v>
      </c>
      <c r="E10" s="64">
        <v>1050</v>
      </c>
      <c r="F10" s="64">
        <v>165</v>
      </c>
      <c r="G10" s="64">
        <f t="shared" si="0"/>
        <v>0.17324999999999999</v>
      </c>
      <c r="H10" s="64">
        <f t="shared" ref="H10:H11" si="3">D10*G10</f>
        <v>0.17324999999999999</v>
      </c>
      <c r="I10" s="64">
        <v>460</v>
      </c>
      <c r="J10" s="64">
        <f t="shared" ref="J10:J11" si="4">H10*I10</f>
        <v>79.694999999999993</v>
      </c>
    </row>
    <row r="11" spans="1:10" ht="24.95" customHeight="1">
      <c r="A11" s="63">
        <v>10</v>
      </c>
      <c r="B11" s="135"/>
      <c r="C11" s="137"/>
      <c r="D11" s="64">
        <v>1</v>
      </c>
      <c r="E11" s="64">
        <v>1070</v>
      </c>
      <c r="F11" s="64">
        <v>150</v>
      </c>
      <c r="G11" s="64">
        <f t="shared" si="0"/>
        <v>0.1605</v>
      </c>
      <c r="H11" s="64">
        <f t="shared" si="3"/>
        <v>0.1605</v>
      </c>
      <c r="I11" s="64">
        <v>460</v>
      </c>
      <c r="J11" s="64">
        <f t="shared" si="4"/>
        <v>73.83</v>
      </c>
    </row>
    <row r="12" spans="1:10" ht="24.95" customHeight="1">
      <c r="A12" s="63">
        <v>11</v>
      </c>
      <c r="B12" s="135"/>
      <c r="C12" s="64" t="s">
        <v>268</v>
      </c>
      <c r="D12" s="64">
        <v>2.1</v>
      </c>
      <c r="I12" s="64">
        <v>20</v>
      </c>
      <c r="J12" s="64">
        <f>D12*I12</f>
        <v>42</v>
      </c>
    </row>
    <row r="13" spans="1:10" ht="24.95" customHeight="1">
      <c r="A13" s="63">
        <v>12</v>
      </c>
      <c r="B13" s="135" t="s">
        <v>269</v>
      </c>
      <c r="C13" s="137" t="s">
        <v>255</v>
      </c>
      <c r="D13" s="64">
        <v>1</v>
      </c>
      <c r="E13" s="64">
        <v>1680</v>
      </c>
      <c r="F13" s="64">
        <v>100</v>
      </c>
      <c r="G13" s="64">
        <f t="shared" ref="G13:G15" si="5">E13*F13/1000000</f>
        <v>0.16800000000000001</v>
      </c>
      <c r="H13" s="64">
        <f t="shared" ref="H13:H15" si="6">D13*G13</f>
        <v>0.16800000000000001</v>
      </c>
      <c r="I13" s="64">
        <v>430</v>
      </c>
      <c r="J13" s="64">
        <f t="shared" ref="J13:J15" si="7">H13*I13</f>
        <v>72.240000000000009</v>
      </c>
    </row>
    <row r="14" spans="1:10" ht="24.95" customHeight="1">
      <c r="A14" s="63">
        <v>13</v>
      </c>
      <c r="B14" s="135"/>
      <c r="C14" s="137"/>
      <c r="D14" s="64">
        <v>1</v>
      </c>
      <c r="E14" s="64">
        <v>1585</v>
      </c>
      <c r="F14" s="64">
        <v>100</v>
      </c>
      <c r="G14" s="64">
        <f t="shared" si="5"/>
        <v>0.1585</v>
      </c>
      <c r="H14" s="64">
        <f t="shared" si="6"/>
        <v>0.1585</v>
      </c>
      <c r="I14" s="64">
        <v>430</v>
      </c>
      <c r="J14" s="64">
        <f t="shared" si="7"/>
        <v>68.155000000000001</v>
      </c>
    </row>
    <row r="15" spans="1:10" ht="24.95" customHeight="1">
      <c r="A15" s="63">
        <v>14</v>
      </c>
      <c r="B15" s="135"/>
      <c r="C15" s="137"/>
      <c r="D15" s="64">
        <v>1</v>
      </c>
      <c r="E15" s="64">
        <v>1380</v>
      </c>
      <c r="F15" s="64">
        <v>100</v>
      </c>
      <c r="G15" s="64">
        <f t="shared" si="5"/>
        <v>0.13800000000000001</v>
      </c>
      <c r="H15" s="64">
        <f t="shared" si="6"/>
        <v>0.13800000000000001</v>
      </c>
      <c r="I15" s="64">
        <v>430</v>
      </c>
      <c r="J15" s="64">
        <f t="shared" si="7"/>
        <v>59.34</v>
      </c>
    </row>
    <row r="16" spans="1:10" ht="24.95" customHeight="1">
      <c r="A16" s="63">
        <v>15</v>
      </c>
      <c r="B16" s="135"/>
      <c r="C16" s="64" t="s">
        <v>268</v>
      </c>
      <c r="D16" s="64">
        <v>9.2899999999999991</v>
      </c>
      <c r="I16" s="64">
        <v>20</v>
      </c>
      <c r="J16" s="64">
        <f>D16*I16</f>
        <v>185.79999999999998</v>
      </c>
    </row>
    <row r="17" spans="1:10" ht="24.95" customHeight="1">
      <c r="A17" s="63">
        <v>16</v>
      </c>
      <c r="B17" s="135" t="s">
        <v>273</v>
      </c>
      <c r="C17" s="64" t="s">
        <v>261</v>
      </c>
      <c r="D17" s="64">
        <v>1</v>
      </c>
      <c r="E17" s="64">
        <v>1630</v>
      </c>
      <c r="F17" s="64">
        <v>175</v>
      </c>
      <c r="G17" s="64">
        <f t="shared" ref="G17:G24" si="8">E17*F17/1000000</f>
        <v>0.28525</v>
      </c>
      <c r="H17" s="64">
        <f t="shared" ref="H17:H24" si="9">D17*G17</f>
        <v>0.28525</v>
      </c>
      <c r="I17" s="64">
        <v>230</v>
      </c>
      <c r="J17" s="64">
        <f t="shared" ref="J17:J24" si="10">H17*I17</f>
        <v>65.607500000000002</v>
      </c>
    </row>
    <row r="18" spans="1:10" ht="24.95" customHeight="1">
      <c r="A18" s="63">
        <v>17</v>
      </c>
      <c r="B18" s="135"/>
      <c r="C18" s="64" t="s">
        <v>274</v>
      </c>
      <c r="D18" s="64">
        <v>1</v>
      </c>
      <c r="E18" s="64">
        <v>2000</v>
      </c>
      <c r="F18" s="64">
        <v>150</v>
      </c>
      <c r="G18" s="64">
        <f t="shared" si="8"/>
        <v>0.3</v>
      </c>
      <c r="H18" s="64">
        <f t="shared" si="9"/>
        <v>0.3</v>
      </c>
      <c r="I18" s="64">
        <v>230</v>
      </c>
      <c r="J18" s="64">
        <f t="shared" si="10"/>
        <v>69</v>
      </c>
    </row>
    <row r="19" spans="1:10" ht="24.95" customHeight="1">
      <c r="A19" s="63">
        <v>18</v>
      </c>
      <c r="B19" s="135"/>
      <c r="C19" s="64" t="s">
        <v>280</v>
      </c>
      <c r="D19" s="64">
        <v>1</v>
      </c>
      <c r="E19" s="64">
        <v>800</v>
      </c>
      <c r="F19" s="64">
        <v>750</v>
      </c>
      <c r="G19" s="64">
        <f t="shared" si="8"/>
        <v>0.6</v>
      </c>
      <c r="H19" s="64">
        <f t="shared" si="9"/>
        <v>0.6</v>
      </c>
      <c r="I19" s="64">
        <v>230</v>
      </c>
      <c r="J19" s="64">
        <f t="shared" si="10"/>
        <v>138</v>
      </c>
    </row>
    <row r="20" spans="1:10" ht="24.95" customHeight="1">
      <c r="A20" s="63">
        <v>19</v>
      </c>
      <c r="B20" s="135"/>
      <c r="C20" s="64" t="s">
        <v>275</v>
      </c>
      <c r="D20" s="64">
        <v>1</v>
      </c>
      <c r="E20" s="64">
        <v>2180</v>
      </c>
      <c r="F20" s="64">
        <v>170</v>
      </c>
      <c r="G20" s="64">
        <f t="shared" si="8"/>
        <v>0.37059999999999998</v>
      </c>
      <c r="H20" s="64">
        <f t="shared" si="9"/>
        <v>0.37059999999999998</v>
      </c>
      <c r="I20" s="64">
        <v>230</v>
      </c>
      <c r="J20" s="64">
        <f t="shared" si="10"/>
        <v>85.238</v>
      </c>
    </row>
    <row r="21" spans="1:10" ht="24.95" customHeight="1">
      <c r="A21" s="63">
        <v>20</v>
      </c>
      <c r="B21" s="135"/>
      <c r="C21" s="64" t="s">
        <v>276</v>
      </c>
      <c r="D21" s="64">
        <v>1</v>
      </c>
      <c r="E21" s="64">
        <v>2640</v>
      </c>
      <c r="F21" s="64">
        <v>170</v>
      </c>
      <c r="G21" s="64">
        <f t="shared" si="8"/>
        <v>0.44879999999999998</v>
      </c>
      <c r="H21" s="64">
        <f t="shared" si="9"/>
        <v>0.44879999999999998</v>
      </c>
      <c r="I21" s="64">
        <v>230</v>
      </c>
      <c r="J21" s="64">
        <f t="shared" si="10"/>
        <v>103.22399999999999</v>
      </c>
    </row>
    <row r="22" spans="1:10" ht="24.95" customHeight="1">
      <c r="A22" s="63">
        <v>21</v>
      </c>
      <c r="B22" s="135"/>
      <c r="C22" s="64" t="s">
        <v>278</v>
      </c>
      <c r="D22" s="64">
        <v>1</v>
      </c>
      <c r="E22" s="64">
        <v>1235</v>
      </c>
      <c r="F22" s="64">
        <v>185</v>
      </c>
      <c r="G22" s="64">
        <f t="shared" si="8"/>
        <v>0.22847500000000001</v>
      </c>
      <c r="H22" s="64">
        <f t="shared" si="9"/>
        <v>0.22847500000000001</v>
      </c>
      <c r="I22" s="64">
        <v>230</v>
      </c>
      <c r="J22" s="64">
        <f t="shared" si="10"/>
        <v>52.549250000000001</v>
      </c>
    </row>
    <row r="23" spans="1:10" ht="24.95" customHeight="1">
      <c r="A23" s="63">
        <v>22</v>
      </c>
      <c r="B23" s="135"/>
      <c r="C23" s="64" t="s">
        <v>279</v>
      </c>
      <c r="D23" s="64">
        <v>1</v>
      </c>
      <c r="E23" s="64">
        <v>3250</v>
      </c>
      <c r="F23" s="64">
        <v>180</v>
      </c>
      <c r="G23" s="64">
        <f t="shared" si="8"/>
        <v>0.58499999999999996</v>
      </c>
      <c r="H23" s="64">
        <f t="shared" si="9"/>
        <v>0.58499999999999996</v>
      </c>
      <c r="I23" s="64">
        <v>230</v>
      </c>
      <c r="J23" s="64">
        <f t="shared" si="10"/>
        <v>134.54999999999998</v>
      </c>
    </row>
    <row r="24" spans="1:10" ht="24.95" customHeight="1">
      <c r="A24" s="63">
        <v>23</v>
      </c>
      <c r="B24" s="135"/>
      <c r="C24" s="64" t="s">
        <v>277</v>
      </c>
      <c r="D24" s="64">
        <v>1</v>
      </c>
      <c r="E24" s="64">
        <v>565</v>
      </c>
      <c r="F24" s="64">
        <v>195</v>
      </c>
      <c r="G24" s="64">
        <f t="shared" si="8"/>
        <v>0.110175</v>
      </c>
      <c r="H24" s="64">
        <f t="shared" si="9"/>
        <v>0.110175</v>
      </c>
      <c r="I24" s="64">
        <v>230</v>
      </c>
      <c r="J24" s="64">
        <f t="shared" si="10"/>
        <v>25.340249999999997</v>
      </c>
    </row>
    <row r="25" spans="1:10" ht="24.95" customHeight="1">
      <c r="A25" s="63">
        <v>24</v>
      </c>
      <c r="B25" s="135"/>
      <c r="C25" s="64" t="s">
        <v>267</v>
      </c>
      <c r="D25" s="64">
        <v>11.3</v>
      </c>
      <c r="I25" s="64">
        <v>10</v>
      </c>
      <c r="J25" s="64">
        <f t="shared" ref="J25:J26" si="11">D25*I25</f>
        <v>113</v>
      </c>
    </row>
    <row r="26" spans="1:10" ht="24.95" customHeight="1">
      <c r="A26" s="63">
        <v>25</v>
      </c>
      <c r="B26" s="135"/>
      <c r="C26" s="64" t="s">
        <v>268</v>
      </c>
      <c r="D26" s="64">
        <v>2.9950000000000001</v>
      </c>
      <c r="I26" s="64">
        <v>20</v>
      </c>
      <c r="J26" s="64">
        <f t="shared" si="11"/>
        <v>59.900000000000006</v>
      </c>
    </row>
    <row r="27" spans="1:10" ht="24.95" customHeight="1">
      <c r="A27" s="136" t="s">
        <v>281</v>
      </c>
      <c r="B27" s="136"/>
      <c r="C27" s="136"/>
      <c r="D27" s="136"/>
      <c r="E27" s="136"/>
      <c r="F27" s="136"/>
      <c r="G27" s="136"/>
      <c r="H27" s="136"/>
      <c r="I27" s="135">
        <f>SUM(J2:J26)-2.149-20</f>
        <v>2076</v>
      </c>
      <c r="J27" s="135"/>
    </row>
    <row r="28" spans="1:10" ht="24.95" customHeight="1">
      <c r="A28" s="63">
        <v>26</v>
      </c>
      <c r="B28" s="64" t="s">
        <v>283</v>
      </c>
      <c r="J28" s="64">
        <v>700</v>
      </c>
    </row>
    <row r="29" spans="1:10" ht="24.95" customHeight="1">
      <c r="A29" s="136" t="s">
        <v>284</v>
      </c>
      <c r="B29" s="136"/>
      <c r="C29" s="136"/>
      <c r="D29" s="136"/>
      <c r="E29" s="136"/>
      <c r="F29" s="136"/>
      <c r="G29" s="136"/>
      <c r="H29" s="136"/>
      <c r="I29" s="135">
        <f>I27+J28</f>
        <v>2776</v>
      </c>
      <c r="J29" s="135"/>
    </row>
  </sheetData>
  <mergeCells count="11">
    <mergeCell ref="C3:C4"/>
    <mergeCell ref="C5:C7"/>
    <mergeCell ref="C10:C11"/>
    <mergeCell ref="C13:C15"/>
    <mergeCell ref="B2:B12"/>
    <mergeCell ref="B13:B16"/>
    <mergeCell ref="B17:B26"/>
    <mergeCell ref="A27:H27"/>
    <mergeCell ref="I27:J27"/>
    <mergeCell ref="I29:J29"/>
    <mergeCell ref="A29:H29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W103"/>
  <sheetViews>
    <sheetView topLeftCell="D1" zoomScale="85" zoomScaleNormal="85" workbookViewId="0">
      <pane ySplit="1" topLeftCell="A45" activePane="bottomLeft" state="frozen"/>
      <selection pane="bottomLeft" activeCell="O52" sqref="O52"/>
    </sheetView>
  </sheetViews>
  <sheetFormatPr defaultRowHeight="24.95" customHeight="1"/>
  <cols>
    <col min="1" max="1" width="9" style="62"/>
    <col min="2" max="2" width="12.375" style="82" customWidth="1"/>
    <col min="3" max="3" width="11" style="61" bestFit="1" customWidth="1"/>
    <col min="4" max="4" width="9" style="61"/>
    <col min="5" max="5" width="10.875" style="61" bestFit="1" customWidth="1"/>
    <col min="6" max="11" width="9" style="61"/>
    <col min="12" max="12" width="9" style="108"/>
    <col min="13" max="14" width="9" style="61"/>
    <col min="15" max="15" width="22.5" style="61" bestFit="1" customWidth="1"/>
    <col min="16" max="16" width="37.125" style="61" bestFit="1" customWidth="1"/>
    <col min="17" max="16384" width="9" style="61"/>
  </cols>
  <sheetData>
    <row r="1" spans="1:23" s="62" customFormat="1" ht="24.95" customHeight="1" thickBot="1">
      <c r="A1" s="69" t="s">
        <v>251</v>
      </c>
      <c r="B1" s="79" t="s">
        <v>252</v>
      </c>
      <c r="C1" s="69" t="s">
        <v>272</v>
      </c>
      <c r="D1" s="69" t="s">
        <v>253</v>
      </c>
      <c r="E1" s="69" t="s">
        <v>306</v>
      </c>
      <c r="F1" s="69" t="s">
        <v>262</v>
      </c>
      <c r="G1" s="69" t="s">
        <v>264</v>
      </c>
      <c r="H1" s="69" t="s">
        <v>265</v>
      </c>
      <c r="I1" s="69" t="s">
        <v>301</v>
      </c>
      <c r="J1" s="69" t="s">
        <v>302</v>
      </c>
      <c r="K1" s="69" t="s">
        <v>303</v>
      </c>
      <c r="L1" s="107"/>
      <c r="N1" s="69" t="s">
        <v>0</v>
      </c>
      <c r="O1" s="81" t="s">
        <v>252</v>
      </c>
      <c r="P1" s="69" t="s">
        <v>272</v>
      </c>
      <c r="Q1" s="69" t="s">
        <v>3</v>
      </c>
      <c r="R1" s="69" t="s">
        <v>2</v>
      </c>
      <c r="S1" s="69" t="s">
        <v>5</v>
      </c>
      <c r="T1" s="69" t="s">
        <v>265</v>
      </c>
      <c r="U1" s="94" t="s">
        <v>355</v>
      </c>
      <c r="V1" s="69" t="s">
        <v>356</v>
      </c>
      <c r="W1" s="69" t="s">
        <v>303</v>
      </c>
    </row>
    <row r="2" spans="1:23" s="62" customFormat="1" ht="24.95" customHeight="1">
      <c r="A2" s="63">
        <v>1</v>
      </c>
      <c r="B2" s="138" t="s">
        <v>304</v>
      </c>
      <c r="C2" s="65" t="s">
        <v>285</v>
      </c>
      <c r="D2" s="65">
        <v>2380</v>
      </c>
      <c r="E2" s="65">
        <v>1460</v>
      </c>
      <c r="F2" s="65">
        <f t="shared" ref="F2" si="0">D2*E2/1000000</f>
        <v>3.4748000000000001</v>
      </c>
      <c r="G2" s="65">
        <v>70</v>
      </c>
      <c r="H2" s="64">
        <f t="shared" ref="H2:H4" si="1">F2*G2</f>
        <v>243.23600000000002</v>
      </c>
      <c r="I2" s="63"/>
      <c r="J2" s="63"/>
      <c r="K2" s="63"/>
      <c r="L2" s="107"/>
      <c r="N2" s="65">
        <v>1</v>
      </c>
      <c r="O2" s="98" t="s">
        <v>364</v>
      </c>
      <c r="P2" s="65"/>
      <c r="Q2" s="65" t="s">
        <v>365</v>
      </c>
      <c r="R2" s="65">
        <v>-1</v>
      </c>
      <c r="S2" s="65">
        <v>100</v>
      </c>
      <c r="T2" s="91">
        <f t="shared" ref="T2:T4" si="2">R2*S2</f>
        <v>-100</v>
      </c>
      <c r="U2" s="95"/>
      <c r="V2" s="65"/>
      <c r="W2" s="92">
        <v>-100</v>
      </c>
    </row>
    <row r="3" spans="1:23" s="62" customFormat="1" ht="24.95" customHeight="1">
      <c r="A3" s="63">
        <v>2</v>
      </c>
      <c r="B3" s="139"/>
      <c r="C3" s="65" t="s">
        <v>287</v>
      </c>
      <c r="D3" s="65">
        <v>6860</v>
      </c>
      <c r="E3" s="65">
        <v>1045</v>
      </c>
      <c r="F3" s="64">
        <f t="shared" ref="F3:F16" si="3">D3*E3/1000000</f>
        <v>7.1687000000000003</v>
      </c>
      <c r="G3" s="65">
        <v>70</v>
      </c>
      <c r="H3" s="64">
        <f t="shared" si="1"/>
        <v>501.80900000000003</v>
      </c>
      <c r="I3" s="63"/>
      <c r="J3" s="85"/>
      <c r="K3" s="85"/>
      <c r="L3" s="85"/>
      <c r="N3" s="91">
        <v>2</v>
      </c>
      <c r="O3" s="91" t="s">
        <v>339</v>
      </c>
      <c r="P3" s="91" t="s">
        <v>338</v>
      </c>
      <c r="Q3" s="91" t="s">
        <v>345</v>
      </c>
      <c r="R3" s="91">
        <v>90</v>
      </c>
      <c r="S3" s="91">
        <v>-55</v>
      </c>
      <c r="T3" s="91">
        <f t="shared" si="2"/>
        <v>-4950</v>
      </c>
      <c r="U3" s="95"/>
      <c r="V3" s="91"/>
      <c r="W3" s="93">
        <v>-4950</v>
      </c>
    </row>
    <row r="4" spans="1:23" s="62" customFormat="1" ht="24.95" customHeight="1" thickBot="1">
      <c r="A4" s="69">
        <v>3</v>
      </c>
      <c r="B4" s="140"/>
      <c r="C4" s="75" t="s">
        <v>305</v>
      </c>
      <c r="D4" s="75">
        <v>495</v>
      </c>
      <c r="E4" s="75">
        <v>1045</v>
      </c>
      <c r="F4" s="78">
        <f t="shared" si="3"/>
        <v>0.51727500000000004</v>
      </c>
      <c r="G4" s="75">
        <v>70</v>
      </c>
      <c r="H4" s="78">
        <f t="shared" si="1"/>
        <v>36.209250000000004</v>
      </c>
      <c r="I4" s="69">
        <v>13</v>
      </c>
      <c r="J4" s="84">
        <v>12</v>
      </c>
      <c r="K4" s="84">
        <f>(I4-J4)*G4</f>
        <v>70</v>
      </c>
      <c r="L4" s="85"/>
      <c r="N4" s="91">
        <v>3</v>
      </c>
      <c r="O4" s="91" t="s">
        <v>370</v>
      </c>
      <c r="P4" s="91" t="s">
        <v>371</v>
      </c>
      <c r="Q4" s="91" t="s">
        <v>345</v>
      </c>
      <c r="R4" s="91">
        <v>0</v>
      </c>
      <c r="S4" s="91">
        <v>750</v>
      </c>
      <c r="T4" s="91">
        <f t="shared" si="2"/>
        <v>0</v>
      </c>
      <c r="U4" s="95">
        <v>0</v>
      </c>
      <c r="V4" s="91">
        <v>3</v>
      </c>
      <c r="W4" s="92">
        <f t="shared" ref="W4" si="4">(U4-V4)*S4</f>
        <v>-2250</v>
      </c>
    </row>
    <row r="5" spans="1:23" ht="24.95" customHeight="1">
      <c r="A5" s="63">
        <v>1</v>
      </c>
      <c r="B5" s="139" t="s">
        <v>300</v>
      </c>
      <c r="C5" s="137" t="s">
        <v>285</v>
      </c>
      <c r="D5" s="64">
        <v>2940</v>
      </c>
      <c r="E5" s="64">
        <v>2750</v>
      </c>
      <c r="F5" s="64">
        <f>D5*E5/1000000</f>
        <v>8.0850000000000009</v>
      </c>
      <c r="G5" s="65">
        <v>110</v>
      </c>
      <c r="H5" s="64">
        <f>F5*G5</f>
        <v>889.35000000000014</v>
      </c>
      <c r="N5" s="91">
        <v>4</v>
      </c>
      <c r="O5" s="62" t="s">
        <v>304</v>
      </c>
      <c r="P5" s="62" t="s">
        <v>334</v>
      </c>
      <c r="Q5" s="62" t="s">
        <v>369</v>
      </c>
      <c r="R5" s="62">
        <v>11.5</v>
      </c>
      <c r="S5" s="62">
        <v>70</v>
      </c>
      <c r="T5" s="62">
        <f t="shared" ref="T5:T23" si="5">R5*S5</f>
        <v>805</v>
      </c>
      <c r="U5" s="103">
        <v>11.5</v>
      </c>
      <c r="V5" s="62">
        <v>13</v>
      </c>
      <c r="W5" s="85">
        <f>(U5-V5)*S5</f>
        <v>-105</v>
      </c>
    </row>
    <row r="6" spans="1:23" ht="24.95" customHeight="1">
      <c r="A6" s="63">
        <v>2</v>
      </c>
      <c r="B6" s="139"/>
      <c r="C6" s="137"/>
      <c r="D6" s="64">
        <v>1460</v>
      </c>
      <c r="E6" s="64">
        <v>2750</v>
      </c>
      <c r="F6" s="64">
        <f t="shared" si="3"/>
        <v>4.0149999999999997</v>
      </c>
      <c r="G6" s="65">
        <v>110</v>
      </c>
      <c r="H6" s="64">
        <f t="shared" ref="H6:H18" si="6">F6*G6</f>
        <v>441.65</v>
      </c>
      <c r="N6" s="91">
        <v>5</v>
      </c>
      <c r="O6" s="91" t="s">
        <v>335</v>
      </c>
      <c r="P6" s="91" t="s">
        <v>336</v>
      </c>
      <c r="Q6" s="91" t="s">
        <v>345</v>
      </c>
      <c r="R6" s="91">
        <v>89</v>
      </c>
      <c r="S6" s="91">
        <v>110</v>
      </c>
      <c r="T6" s="91">
        <f t="shared" si="5"/>
        <v>9790</v>
      </c>
      <c r="U6" s="95">
        <v>89</v>
      </c>
      <c r="V6" s="91">
        <v>80</v>
      </c>
      <c r="W6" s="92">
        <f t="shared" ref="W6:W23" si="7">(U6-V6)*S6</f>
        <v>990</v>
      </c>
    </row>
    <row r="7" spans="1:23" ht="24.95" customHeight="1">
      <c r="A7" s="63">
        <v>3</v>
      </c>
      <c r="B7" s="139"/>
      <c r="C7" s="137"/>
      <c r="D7" s="64">
        <v>2380</v>
      </c>
      <c r="E7" s="64">
        <v>2750</v>
      </c>
      <c r="F7" s="64">
        <f t="shared" si="3"/>
        <v>6.5449999999999999</v>
      </c>
      <c r="G7" s="65">
        <v>110</v>
      </c>
      <c r="H7" s="64">
        <f t="shared" si="6"/>
        <v>719.95</v>
      </c>
      <c r="N7" s="91">
        <v>6</v>
      </c>
      <c r="O7" s="91" t="s">
        <v>337</v>
      </c>
      <c r="P7" s="91" t="s">
        <v>286</v>
      </c>
      <c r="Q7" s="91" t="s">
        <v>345</v>
      </c>
      <c r="R7" s="91">
        <v>0</v>
      </c>
      <c r="S7" s="91">
        <v>130</v>
      </c>
      <c r="T7" s="91">
        <f t="shared" si="5"/>
        <v>0</v>
      </c>
      <c r="U7" s="95">
        <v>0</v>
      </c>
      <c r="V7" s="91">
        <v>9</v>
      </c>
      <c r="W7" s="92">
        <f t="shared" si="7"/>
        <v>-1170</v>
      </c>
    </row>
    <row r="8" spans="1:23" ht="24.95" customHeight="1">
      <c r="A8" s="63">
        <v>4</v>
      </c>
      <c r="B8" s="139"/>
      <c r="C8" s="137" t="s">
        <v>286</v>
      </c>
      <c r="D8" s="64">
        <v>3450</v>
      </c>
      <c r="E8" s="64">
        <v>2750</v>
      </c>
      <c r="F8" s="64">
        <f t="shared" si="3"/>
        <v>9.4875000000000007</v>
      </c>
      <c r="G8" s="65">
        <v>110</v>
      </c>
      <c r="H8" s="64">
        <f t="shared" si="6"/>
        <v>1043.625</v>
      </c>
      <c r="N8" s="91">
        <v>7</v>
      </c>
      <c r="O8" s="91" t="s">
        <v>155</v>
      </c>
      <c r="P8" s="91" t="s">
        <v>340</v>
      </c>
      <c r="Q8" s="91" t="s">
        <v>345</v>
      </c>
      <c r="R8" s="91">
        <v>25.6</v>
      </c>
      <c r="S8" s="91">
        <v>45</v>
      </c>
      <c r="T8" s="91">
        <f t="shared" si="5"/>
        <v>1152</v>
      </c>
      <c r="U8" s="95">
        <v>25.6</v>
      </c>
      <c r="V8" s="91">
        <v>27.88</v>
      </c>
      <c r="W8" s="92">
        <f t="shared" si="7"/>
        <v>-102.59999999999989</v>
      </c>
    </row>
    <row r="9" spans="1:23" ht="24.95" customHeight="1">
      <c r="A9" s="63">
        <v>5</v>
      </c>
      <c r="B9" s="139"/>
      <c r="C9" s="137"/>
      <c r="D9" s="64">
        <v>4360</v>
      </c>
      <c r="E9" s="64">
        <v>2750</v>
      </c>
      <c r="F9" s="64">
        <f t="shared" si="3"/>
        <v>11.99</v>
      </c>
      <c r="G9" s="65">
        <v>110</v>
      </c>
      <c r="H9" s="64">
        <f t="shared" si="6"/>
        <v>1318.9</v>
      </c>
      <c r="N9" s="91">
        <v>8</v>
      </c>
      <c r="O9" s="91" t="s">
        <v>308</v>
      </c>
      <c r="P9" s="91" t="s">
        <v>340</v>
      </c>
      <c r="Q9" s="91" t="s">
        <v>345</v>
      </c>
      <c r="R9" s="91">
        <v>109</v>
      </c>
      <c r="S9" s="91">
        <v>55</v>
      </c>
      <c r="T9" s="91">
        <f t="shared" si="5"/>
        <v>5995</v>
      </c>
      <c r="U9" s="95">
        <v>109</v>
      </c>
      <c r="V9" s="91">
        <v>118</v>
      </c>
      <c r="W9" s="92">
        <f t="shared" si="7"/>
        <v>-495</v>
      </c>
    </row>
    <row r="10" spans="1:23" ht="24.95" customHeight="1">
      <c r="A10" s="63">
        <v>6</v>
      </c>
      <c r="B10" s="139"/>
      <c r="C10" s="137"/>
      <c r="D10" s="64">
        <v>3915</v>
      </c>
      <c r="E10" s="64">
        <v>2750</v>
      </c>
      <c r="F10" s="64">
        <f t="shared" si="3"/>
        <v>10.766249999999999</v>
      </c>
      <c r="G10" s="65">
        <v>110</v>
      </c>
      <c r="H10" s="64">
        <f t="shared" si="6"/>
        <v>1184.2874999999999</v>
      </c>
      <c r="N10" s="91">
        <v>9</v>
      </c>
      <c r="O10" s="91" t="s">
        <v>324</v>
      </c>
      <c r="P10" s="91" t="s">
        <v>341</v>
      </c>
      <c r="Q10" s="91" t="s">
        <v>345</v>
      </c>
      <c r="R10" s="91">
        <v>14</v>
      </c>
      <c r="S10" s="91">
        <v>330</v>
      </c>
      <c r="T10" s="91">
        <f t="shared" si="5"/>
        <v>4620</v>
      </c>
      <c r="U10" s="95">
        <v>14</v>
      </c>
      <c r="V10" s="91">
        <v>15</v>
      </c>
      <c r="W10" s="93">
        <f t="shared" si="7"/>
        <v>-330</v>
      </c>
    </row>
    <row r="11" spans="1:23" ht="24.95" customHeight="1">
      <c r="A11" s="63">
        <v>7</v>
      </c>
      <c r="B11" s="139"/>
      <c r="C11" s="137" t="s">
        <v>287</v>
      </c>
      <c r="D11" s="64">
        <v>6860</v>
      </c>
      <c r="E11" s="64">
        <v>2750</v>
      </c>
      <c r="F11" s="64">
        <f t="shared" si="3"/>
        <v>18.864999999999998</v>
      </c>
      <c r="G11" s="65">
        <v>110</v>
      </c>
      <c r="H11" s="64">
        <f t="shared" si="6"/>
        <v>2075.1499999999996</v>
      </c>
      <c r="N11" s="91">
        <v>10</v>
      </c>
      <c r="O11" s="62" t="s">
        <v>342</v>
      </c>
      <c r="P11" s="62" t="s">
        <v>343</v>
      </c>
      <c r="Q11" s="62" t="s">
        <v>369</v>
      </c>
      <c r="R11" s="62">
        <v>8.5</v>
      </c>
      <c r="S11" s="62">
        <v>50</v>
      </c>
      <c r="T11" s="62">
        <f t="shared" si="5"/>
        <v>425</v>
      </c>
      <c r="U11" s="103">
        <v>8.5</v>
      </c>
      <c r="V11" s="62">
        <v>11</v>
      </c>
      <c r="W11" s="104">
        <f t="shared" si="7"/>
        <v>-125</v>
      </c>
    </row>
    <row r="12" spans="1:23" ht="24.95" customHeight="1">
      <c r="A12" s="63">
        <v>8</v>
      </c>
      <c r="B12" s="139"/>
      <c r="C12" s="137"/>
      <c r="D12" s="64">
        <v>1045</v>
      </c>
      <c r="E12" s="64">
        <v>2750</v>
      </c>
      <c r="F12" s="64">
        <f t="shared" si="3"/>
        <v>2.8737499999999998</v>
      </c>
      <c r="G12" s="65">
        <v>110</v>
      </c>
      <c r="H12" s="64">
        <f t="shared" si="6"/>
        <v>316.11249999999995</v>
      </c>
      <c r="N12" s="91">
        <v>11</v>
      </c>
      <c r="O12" s="91" t="s">
        <v>193</v>
      </c>
      <c r="P12" s="91" t="s">
        <v>344</v>
      </c>
      <c r="Q12" s="91" t="s">
        <v>346</v>
      </c>
      <c r="R12" s="91">
        <v>9.5</v>
      </c>
      <c r="S12" s="91">
        <v>150</v>
      </c>
      <c r="T12" s="91">
        <f t="shared" si="5"/>
        <v>1425</v>
      </c>
      <c r="U12" s="95">
        <v>9.5</v>
      </c>
      <c r="V12" s="91">
        <v>11.5</v>
      </c>
      <c r="W12" s="93">
        <f t="shared" si="7"/>
        <v>-300</v>
      </c>
    </row>
    <row r="13" spans="1:23" ht="24.95" customHeight="1">
      <c r="A13" s="63">
        <v>9</v>
      </c>
      <c r="B13" s="139"/>
      <c r="C13" s="137"/>
      <c r="D13" s="64">
        <v>7840</v>
      </c>
      <c r="E13" s="64">
        <v>2750</v>
      </c>
      <c r="F13" s="64">
        <f t="shared" si="3"/>
        <v>21.56</v>
      </c>
      <c r="G13" s="65">
        <v>110</v>
      </c>
      <c r="H13" s="64">
        <f t="shared" si="6"/>
        <v>2371.6</v>
      </c>
      <c r="N13" s="91">
        <v>12</v>
      </c>
      <c r="O13" s="91" t="s">
        <v>74</v>
      </c>
      <c r="P13" s="91" t="s">
        <v>347</v>
      </c>
      <c r="Q13" s="91" t="s">
        <v>345</v>
      </c>
      <c r="R13" s="65">
        <v>8.5</v>
      </c>
      <c r="S13" s="91">
        <v>115</v>
      </c>
      <c r="T13" s="91">
        <f t="shared" si="5"/>
        <v>977.5</v>
      </c>
      <c r="U13" s="95">
        <v>8.5</v>
      </c>
      <c r="V13" s="91">
        <v>3</v>
      </c>
      <c r="W13" s="93">
        <f t="shared" si="7"/>
        <v>632.5</v>
      </c>
    </row>
    <row r="14" spans="1:23" ht="24.95" customHeight="1">
      <c r="A14" s="63">
        <v>10</v>
      </c>
      <c r="B14" s="139"/>
      <c r="C14" s="137" t="s">
        <v>288</v>
      </c>
      <c r="D14" s="64">
        <v>2970</v>
      </c>
      <c r="E14" s="64">
        <v>2750</v>
      </c>
      <c r="F14" s="64">
        <f t="shared" si="3"/>
        <v>8.1675000000000004</v>
      </c>
      <c r="G14" s="65">
        <v>110</v>
      </c>
      <c r="H14" s="64">
        <f t="shared" si="6"/>
        <v>898.42500000000007</v>
      </c>
      <c r="N14" s="91">
        <v>13</v>
      </c>
      <c r="O14" s="102" t="s">
        <v>333</v>
      </c>
      <c r="P14" s="102" t="s">
        <v>348</v>
      </c>
      <c r="Q14" s="102" t="s">
        <v>346</v>
      </c>
      <c r="R14" s="101">
        <v>2.86</v>
      </c>
      <c r="S14" s="102">
        <v>80</v>
      </c>
      <c r="T14" s="102">
        <f t="shared" si="5"/>
        <v>228.79999999999998</v>
      </c>
      <c r="U14" s="96">
        <v>2.86</v>
      </c>
      <c r="V14" s="91">
        <v>5</v>
      </c>
      <c r="W14" s="93">
        <f t="shared" si="7"/>
        <v>-171.20000000000002</v>
      </c>
    </row>
    <row r="15" spans="1:23" ht="24.95" customHeight="1">
      <c r="A15" s="63">
        <v>11</v>
      </c>
      <c r="B15" s="139"/>
      <c r="C15" s="137"/>
      <c r="D15" s="64">
        <v>3090</v>
      </c>
      <c r="E15" s="64">
        <v>2750</v>
      </c>
      <c r="F15" s="64">
        <f t="shared" si="3"/>
        <v>8.4975000000000005</v>
      </c>
      <c r="G15" s="65">
        <v>110</v>
      </c>
      <c r="H15" s="64">
        <f t="shared" si="6"/>
        <v>934.72500000000002</v>
      </c>
      <c r="N15" s="91">
        <v>14</v>
      </c>
      <c r="O15" s="102" t="s">
        <v>333</v>
      </c>
      <c r="P15" s="102" t="s">
        <v>349</v>
      </c>
      <c r="Q15" s="102" t="s">
        <v>346</v>
      </c>
      <c r="R15" s="101">
        <v>6.7</v>
      </c>
      <c r="S15" s="102">
        <v>70</v>
      </c>
      <c r="T15" s="102">
        <f t="shared" si="5"/>
        <v>469</v>
      </c>
      <c r="U15" s="96">
        <v>6.7</v>
      </c>
      <c r="V15" s="102">
        <v>6</v>
      </c>
      <c r="W15" s="93">
        <f t="shared" si="7"/>
        <v>49.000000000000014</v>
      </c>
    </row>
    <row r="16" spans="1:23" ht="24.95" customHeight="1">
      <c r="A16" s="66">
        <v>12</v>
      </c>
      <c r="B16" s="143"/>
      <c r="C16" s="145"/>
      <c r="D16" s="67">
        <v>3010</v>
      </c>
      <c r="E16" s="67">
        <v>2750</v>
      </c>
      <c r="F16" s="67">
        <f t="shared" si="3"/>
        <v>8.2774999999999999</v>
      </c>
      <c r="G16" s="68">
        <v>110</v>
      </c>
      <c r="H16" s="67">
        <f t="shared" si="6"/>
        <v>910.52499999999998</v>
      </c>
      <c r="N16" s="91">
        <v>15</v>
      </c>
      <c r="O16" s="102" t="s">
        <v>333</v>
      </c>
      <c r="P16" s="102" t="s">
        <v>350</v>
      </c>
      <c r="Q16" s="102" t="s">
        <v>346</v>
      </c>
      <c r="R16" s="101">
        <v>9.15</v>
      </c>
      <c r="S16" s="102">
        <v>60</v>
      </c>
      <c r="T16" s="102">
        <f t="shared" si="5"/>
        <v>549</v>
      </c>
      <c r="U16" s="96">
        <v>9.15</v>
      </c>
      <c r="V16" s="102">
        <v>10</v>
      </c>
      <c r="W16" s="93">
        <f t="shared" si="7"/>
        <v>-50.999999999999979</v>
      </c>
    </row>
    <row r="17" spans="1:23" ht="24.95" customHeight="1">
      <c r="A17" s="70">
        <v>13</v>
      </c>
      <c r="B17" s="144" t="s">
        <v>289</v>
      </c>
      <c r="C17" s="71" t="s">
        <v>266</v>
      </c>
      <c r="D17" s="71">
        <v>1300</v>
      </c>
      <c r="E17" s="71">
        <v>2290</v>
      </c>
      <c r="F17" s="71">
        <f>-D17*E17/1000000/2</f>
        <v>-1.4884999999999999</v>
      </c>
      <c r="G17" s="72">
        <v>110</v>
      </c>
      <c r="H17" s="71">
        <f t="shared" ref="H17" si="8">F17*G17</f>
        <v>-163.73499999999999</v>
      </c>
      <c r="N17" s="91">
        <v>16</v>
      </c>
      <c r="O17" s="102" t="s">
        <v>351</v>
      </c>
      <c r="P17" s="102"/>
      <c r="Q17" s="91" t="s">
        <v>345</v>
      </c>
      <c r="R17" s="101">
        <v>49.9</v>
      </c>
      <c r="S17" s="102">
        <v>20</v>
      </c>
      <c r="T17" s="102">
        <f t="shared" si="5"/>
        <v>998</v>
      </c>
      <c r="U17" s="96">
        <v>49.9</v>
      </c>
      <c r="V17" s="102">
        <v>0</v>
      </c>
      <c r="W17" s="93">
        <f t="shared" si="7"/>
        <v>998</v>
      </c>
    </row>
    <row r="18" spans="1:23" ht="24.95" customHeight="1">
      <c r="A18" s="63">
        <v>14</v>
      </c>
      <c r="B18" s="139"/>
      <c r="C18" s="64" t="s">
        <v>261</v>
      </c>
      <c r="D18" s="64">
        <v>880</v>
      </c>
      <c r="E18" s="64">
        <v>2290</v>
      </c>
      <c r="F18" s="64">
        <f t="shared" ref="F18:F19" si="9">-D18*E18/1000000/2</f>
        <v>-1.0076000000000001</v>
      </c>
      <c r="G18" s="64">
        <v>110</v>
      </c>
      <c r="H18" s="64">
        <f t="shared" si="6"/>
        <v>-110.83600000000001</v>
      </c>
      <c r="N18" s="91">
        <v>17</v>
      </c>
      <c r="O18" s="102" t="s">
        <v>352</v>
      </c>
      <c r="P18" s="102"/>
      <c r="Q18" s="91" t="s">
        <v>345</v>
      </c>
      <c r="R18" s="102">
        <v>49.9</v>
      </c>
      <c r="S18" s="102">
        <v>45</v>
      </c>
      <c r="T18" s="102">
        <f t="shared" si="5"/>
        <v>2245.5</v>
      </c>
      <c r="U18" s="96">
        <v>49.9</v>
      </c>
      <c r="V18" s="102">
        <v>54</v>
      </c>
      <c r="W18" s="93">
        <f t="shared" si="7"/>
        <v>-184.50000000000006</v>
      </c>
    </row>
    <row r="19" spans="1:23" ht="24.95" customHeight="1">
      <c r="A19" s="63">
        <v>15</v>
      </c>
      <c r="B19" s="139"/>
      <c r="C19" s="64" t="s">
        <v>286</v>
      </c>
      <c r="D19" s="64">
        <v>2940</v>
      </c>
      <c r="E19" s="64">
        <v>2290</v>
      </c>
      <c r="F19" s="64">
        <f t="shared" si="9"/>
        <v>-3.3662999999999998</v>
      </c>
      <c r="G19" s="64">
        <v>110</v>
      </c>
      <c r="H19" s="64">
        <f t="shared" ref="H19:H20" si="10">F19*G19</f>
        <v>-370.29300000000001</v>
      </c>
      <c r="N19" s="91">
        <v>18</v>
      </c>
      <c r="O19" s="102" t="s">
        <v>353</v>
      </c>
      <c r="P19" s="102"/>
      <c r="Q19" s="102" t="s">
        <v>346</v>
      </c>
      <c r="R19" s="102">
        <v>7.5</v>
      </c>
      <c r="S19" s="102">
        <v>48</v>
      </c>
      <c r="T19" s="102">
        <f t="shared" si="5"/>
        <v>360</v>
      </c>
      <c r="U19" s="96">
        <v>7.5</v>
      </c>
      <c r="V19" s="102">
        <v>0</v>
      </c>
      <c r="W19" s="93">
        <f t="shared" si="7"/>
        <v>360</v>
      </c>
    </row>
    <row r="20" spans="1:23" ht="24.95" customHeight="1">
      <c r="A20" s="63">
        <v>16</v>
      </c>
      <c r="B20" s="139"/>
      <c r="C20" s="64" t="s">
        <v>275</v>
      </c>
      <c r="D20" s="64">
        <v>880</v>
      </c>
      <c r="E20" s="64">
        <v>2290</v>
      </c>
      <c r="F20" s="64">
        <f t="shared" ref="F20:F26" si="11">-D20*E20/1000000/2</f>
        <v>-1.0076000000000001</v>
      </c>
      <c r="G20" s="64">
        <v>110</v>
      </c>
      <c r="H20" s="64">
        <f t="shared" si="10"/>
        <v>-110.83600000000001</v>
      </c>
      <c r="N20" s="91">
        <v>19</v>
      </c>
      <c r="O20" s="102" t="s">
        <v>354</v>
      </c>
      <c r="P20" s="102"/>
      <c r="Q20" s="102" t="s">
        <v>80</v>
      </c>
      <c r="R20" s="102">
        <v>3</v>
      </c>
      <c r="S20" s="102">
        <v>100</v>
      </c>
      <c r="T20" s="102">
        <f t="shared" si="5"/>
        <v>300</v>
      </c>
      <c r="U20" s="96">
        <v>3</v>
      </c>
      <c r="V20" s="102">
        <v>0</v>
      </c>
      <c r="W20" s="93">
        <f t="shared" si="7"/>
        <v>300</v>
      </c>
    </row>
    <row r="21" spans="1:23" ht="24.95" customHeight="1">
      <c r="A21" s="63">
        <v>17</v>
      </c>
      <c r="B21" s="139"/>
      <c r="C21" s="64" t="s">
        <v>278</v>
      </c>
      <c r="D21" s="64">
        <v>880</v>
      </c>
      <c r="E21" s="64">
        <v>2290</v>
      </c>
      <c r="F21" s="64">
        <f t="shared" si="11"/>
        <v>-1.0076000000000001</v>
      </c>
      <c r="G21" s="64">
        <v>110</v>
      </c>
      <c r="H21" s="64">
        <f t="shared" ref="H21:H24" si="12">F21*G21</f>
        <v>-110.83600000000001</v>
      </c>
      <c r="N21" s="91">
        <v>20</v>
      </c>
      <c r="O21" s="102" t="s">
        <v>357</v>
      </c>
      <c r="P21" s="102" t="s">
        <v>358</v>
      </c>
      <c r="Q21" s="91" t="s">
        <v>345</v>
      </c>
      <c r="R21" s="102">
        <v>15.86</v>
      </c>
      <c r="S21" s="102">
        <v>35</v>
      </c>
      <c r="T21" s="102">
        <f t="shared" si="5"/>
        <v>555.1</v>
      </c>
      <c r="U21" s="96">
        <v>15.86</v>
      </c>
      <c r="V21" s="102">
        <v>6</v>
      </c>
      <c r="W21" s="93">
        <f t="shared" si="7"/>
        <v>345.09999999999997</v>
      </c>
    </row>
    <row r="22" spans="1:23" ht="24.95" customHeight="1">
      <c r="A22" s="63">
        <v>18</v>
      </c>
      <c r="B22" s="139"/>
      <c r="C22" s="64" t="s">
        <v>270</v>
      </c>
      <c r="D22" s="64">
        <v>880</v>
      </c>
      <c r="E22" s="64">
        <v>2290</v>
      </c>
      <c r="F22" s="64">
        <f t="shared" si="11"/>
        <v>-1.0076000000000001</v>
      </c>
      <c r="G22" s="64">
        <v>110</v>
      </c>
      <c r="H22" s="64">
        <f t="shared" si="12"/>
        <v>-110.83600000000001</v>
      </c>
      <c r="N22" s="91">
        <v>21</v>
      </c>
      <c r="O22" s="102" t="s">
        <v>359</v>
      </c>
      <c r="P22" s="102"/>
      <c r="Q22" s="102" t="s">
        <v>80</v>
      </c>
      <c r="R22" s="102">
        <v>0</v>
      </c>
      <c r="S22" s="102">
        <v>135</v>
      </c>
      <c r="T22" s="102">
        <f t="shared" si="5"/>
        <v>0</v>
      </c>
      <c r="U22" s="96">
        <v>0</v>
      </c>
      <c r="V22" s="102">
        <v>1</v>
      </c>
      <c r="W22" s="97">
        <f t="shared" si="7"/>
        <v>-135</v>
      </c>
    </row>
    <row r="23" spans="1:23" ht="24.95" customHeight="1">
      <c r="A23" s="63">
        <v>19</v>
      </c>
      <c r="B23" s="139"/>
      <c r="C23" s="64" t="s">
        <v>276</v>
      </c>
      <c r="D23" s="64">
        <v>880</v>
      </c>
      <c r="E23" s="64">
        <v>2290</v>
      </c>
      <c r="F23" s="64">
        <f t="shared" si="11"/>
        <v>-1.0076000000000001</v>
      </c>
      <c r="G23" s="64">
        <v>110</v>
      </c>
      <c r="H23" s="64">
        <f t="shared" si="12"/>
        <v>-110.83600000000001</v>
      </c>
      <c r="N23" s="91">
        <v>22</v>
      </c>
      <c r="O23" s="102" t="s">
        <v>360</v>
      </c>
      <c r="P23" s="102"/>
      <c r="Q23" s="102" t="s">
        <v>89</v>
      </c>
      <c r="R23" s="102">
        <v>75</v>
      </c>
      <c r="S23" s="102">
        <v>10</v>
      </c>
      <c r="T23" s="102">
        <f t="shared" si="5"/>
        <v>750</v>
      </c>
      <c r="U23" s="96">
        <v>75</v>
      </c>
      <c r="V23" s="102">
        <v>0</v>
      </c>
      <c r="W23" s="97">
        <f t="shared" si="7"/>
        <v>750</v>
      </c>
    </row>
    <row r="24" spans="1:23" ht="24.95" customHeight="1">
      <c r="A24" s="63">
        <v>20</v>
      </c>
      <c r="B24" s="139"/>
      <c r="C24" s="64" t="s">
        <v>290</v>
      </c>
      <c r="D24" s="64">
        <v>770</v>
      </c>
      <c r="E24" s="64">
        <v>2100</v>
      </c>
      <c r="F24" s="64">
        <f t="shared" si="11"/>
        <v>-0.8085</v>
      </c>
      <c r="G24" s="64">
        <v>110</v>
      </c>
      <c r="H24" s="64">
        <f t="shared" si="12"/>
        <v>-88.935000000000002</v>
      </c>
      <c r="N24" s="147" t="s">
        <v>91</v>
      </c>
      <c r="O24" s="147"/>
      <c r="P24" s="147"/>
      <c r="Q24" s="147"/>
      <c r="R24" s="147"/>
      <c r="S24" s="147"/>
      <c r="T24" s="147"/>
      <c r="U24" s="146">
        <f>SUM(W3:W23)</f>
        <v>-5944.6999999999989</v>
      </c>
      <c r="V24" s="146"/>
      <c r="W24" s="146"/>
    </row>
    <row r="25" spans="1:23" ht="24.95" customHeight="1">
      <c r="A25" s="66">
        <v>21</v>
      </c>
      <c r="B25" s="143"/>
      <c r="C25" s="67" t="s">
        <v>258</v>
      </c>
      <c r="D25" s="67">
        <v>1570</v>
      </c>
      <c r="E25" s="67">
        <v>2140</v>
      </c>
      <c r="F25" s="67">
        <f t="shared" si="11"/>
        <v>-1.6798999999999999</v>
      </c>
      <c r="G25" s="67">
        <v>110</v>
      </c>
      <c r="H25" s="67">
        <f t="shared" ref="H25:H26" si="13">F25*G25</f>
        <v>-184.78899999999999</v>
      </c>
      <c r="N25" s="147" t="s">
        <v>363</v>
      </c>
      <c r="O25" s="147"/>
      <c r="P25" s="147"/>
      <c r="Q25" s="147"/>
      <c r="R25" s="147"/>
      <c r="S25" s="147"/>
      <c r="T25" s="147"/>
      <c r="U25" s="146">
        <f>U24*0.05</f>
        <v>-297.23499999999996</v>
      </c>
      <c r="V25" s="146"/>
      <c r="W25" s="146"/>
    </row>
    <row r="26" spans="1:23" ht="24.95" customHeight="1" thickBot="1">
      <c r="A26" s="73">
        <v>22</v>
      </c>
      <c r="B26" s="80" t="s">
        <v>291</v>
      </c>
      <c r="C26" s="74" t="s">
        <v>288</v>
      </c>
      <c r="D26" s="74">
        <v>1930</v>
      </c>
      <c r="E26" s="74">
        <v>1350</v>
      </c>
      <c r="F26" s="74">
        <f t="shared" si="11"/>
        <v>-1.3027500000000001</v>
      </c>
      <c r="G26" s="74">
        <v>110</v>
      </c>
      <c r="H26" s="74">
        <f t="shared" si="13"/>
        <v>-143.30250000000001</v>
      </c>
      <c r="I26" s="69">
        <v>89</v>
      </c>
      <c r="J26" s="69">
        <v>105</v>
      </c>
      <c r="K26" s="69">
        <f>(I26-J26)*G26</f>
        <v>-1760</v>
      </c>
      <c r="L26" s="107"/>
      <c r="N26" s="147" t="s">
        <v>361</v>
      </c>
      <c r="O26" s="147"/>
      <c r="P26" s="147"/>
      <c r="Q26" s="147"/>
      <c r="R26" s="147"/>
      <c r="S26" s="147"/>
      <c r="T26" s="147"/>
      <c r="U26" s="146">
        <f>U24*0.05</f>
        <v>-297.23499999999996</v>
      </c>
      <c r="V26" s="146"/>
      <c r="W26" s="146"/>
    </row>
    <row r="27" spans="1:23" ht="24.95" customHeight="1">
      <c r="A27" s="76">
        <v>1</v>
      </c>
      <c r="B27" s="138" t="s">
        <v>292</v>
      </c>
      <c r="C27" s="77" t="s">
        <v>293</v>
      </c>
      <c r="D27" s="77">
        <v>6.5</v>
      </c>
      <c r="E27" s="77"/>
      <c r="F27" s="77"/>
      <c r="G27" s="77">
        <v>30</v>
      </c>
      <c r="H27" s="77">
        <f>D27*G27</f>
        <v>195</v>
      </c>
      <c r="N27" s="147" t="s">
        <v>362</v>
      </c>
      <c r="O27" s="147"/>
      <c r="P27" s="147"/>
      <c r="Q27" s="147"/>
      <c r="R27" s="147"/>
      <c r="S27" s="147"/>
      <c r="T27" s="147"/>
      <c r="U27" s="146">
        <f>(U24+U25+U26)*0.95</f>
        <v>-6212.2114999999976</v>
      </c>
      <c r="V27" s="146"/>
      <c r="W27" s="146"/>
    </row>
    <row r="28" spans="1:23" ht="24.95" customHeight="1" thickBot="1">
      <c r="A28" s="69">
        <v>2</v>
      </c>
      <c r="B28" s="140"/>
      <c r="C28" s="78" t="s">
        <v>294</v>
      </c>
      <c r="D28" s="78">
        <v>15.5</v>
      </c>
      <c r="E28" s="78"/>
      <c r="F28" s="78"/>
      <c r="G28" s="78">
        <v>30</v>
      </c>
      <c r="H28" s="78">
        <f>D28*G28</f>
        <v>465</v>
      </c>
      <c r="I28" s="69">
        <v>23.5</v>
      </c>
      <c r="J28" s="84">
        <v>22</v>
      </c>
      <c r="K28" s="84">
        <f>(I28-J28)*G28</f>
        <v>45</v>
      </c>
      <c r="L28" s="85"/>
    </row>
    <row r="29" spans="1:23" ht="24.95" customHeight="1" thickBot="1">
      <c r="A29" s="76">
        <v>1</v>
      </c>
      <c r="B29" s="138" t="s">
        <v>298</v>
      </c>
      <c r="C29" s="77" t="s">
        <v>295</v>
      </c>
      <c r="D29" s="77">
        <v>2760</v>
      </c>
      <c r="E29" s="77">
        <v>1550</v>
      </c>
      <c r="F29" s="77">
        <f>D29*E29/1000000*2</f>
        <v>8.5559999999999992</v>
      </c>
      <c r="G29" s="83">
        <v>225</v>
      </c>
      <c r="H29" s="77">
        <f t="shared" ref="H29:H32" si="14">F29*G29</f>
        <v>1925.1</v>
      </c>
    </row>
    <row r="30" spans="1:23" ht="24.95" customHeight="1" thickTop="1">
      <c r="A30" s="63">
        <v>2</v>
      </c>
      <c r="B30" s="139"/>
      <c r="C30" s="64" t="s">
        <v>296</v>
      </c>
      <c r="D30" s="64">
        <v>2745</v>
      </c>
      <c r="E30" s="64">
        <v>1670</v>
      </c>
      <c r="F30" s="64">
        <f>D30*E30/1000000*2</f>
        <v>9.1683000000000003</v>
      </c>
      <c r="G30" s="65">
        <v>225</v>
      </c>
      <c r="H30" s="64">
        <f t="shared" si="14"/>
        <v>2062.8675000000003</v>
      </c>
      <c r="N30" s="112">
        <v>1</v>
      </c>
      <c r="O30" s="113" t="s">
        <v>364</v>
      </c>
      <c r="P30" s="114"/>
      <c r="Q30" s="114" t="s">
        <v>34</v>
      </c>
      <c r="R30" s="114">
        <v>0</v>
      </c>
      <c r="S30" s="114">
        <v>100</v>
      </c>
      <c r="T30" s="114">
        <f t="shared" ref="T30:T48" si="15">R30*S30</f>
        <v>0</v>
      </c>
      <c r="U30" s="115">
        <v>0</v>
      </c>
      <c r="V30" s="114">
        <v>1</v>
      </c>
      <c r="W30" s="116">
        <f t="shared" ref="W30:W48" si="16">(U30-V30)*S30</f>
        <v>-100</v>
      </c>
    </row>
    <row r="31" spans="1:23" ht="24.95" customHeight="1">
      <c r="A31" s="63">
        <v>3</v>
      </c>
      <c r="B31" s="139"/>
      <c r="C31" s="64" t="s">
        <v>297</v>
      </c>
      <c r="D31" s="64">
        <v>3150</v>
      </c>
      <c r="E31" s="64">
        <v>1570</v>
      </c>
      <c r="F31" s="64">
        <f t="shared" ref="F31:F32" si="17">D31*E31/1000000*2</f>
        <v>9.891</v>
      </c>
      <c r="G31" s="65">
        <v>225</v>
      </c>
      <c r="H31" s="64">
        <f t="shared" si="14"/>
        <v>2225.4749999999999</v>
      </c>
      <c r="N31" s="117">
        <v>2</v>
      </c>
      <c r="O31" s="65" t="s">
        <v>352</v>
      </c>
      <c r="P31" s="65"/>
      <c r="Q31" s="65" t="s">
        <v>345</v>
      </c>
      <c r="R31" s="65">
        <v>49.9</v>
      </c>
      <c r="S31" s="65">
        <v>55</v>
      </c>
      <c r="T31" s="65">
        <f>R31*S31</f>
        <v>2744.5</v>
      </c>
      <c r="U31" s="95">
        <v>49.9</v>
      </c>
      <c r="V31" s="65">
        <v>54</v>
      </c>
      <c r="W31" s="118">
        <f>(U31-V31)*S31</f>
        <v>-225.50000000000009</v>
      </c>
    </row>
    <row r="32" spans="1:23" ht="24.95" customHeight="1" thickBot="1">
      <c r="A32" s="69">
        <v>4</v>
      </c>
      <c r="B32" s="140"/>
      <c r="C32" s="78" t="s">
        <v>258</v>
      </c>
      <c r="D32" s="78">
        <v>3960</v>
      </c>
      <c r="E32" s="78">
        <v>1500</v>
      </c>
      <c r="F32" s="78">
        <f t="shared" si="17"/>
        <v>11.88</v>
      </c>
      <c r="G32" s="75">
        <v>225</v>
      </c>
      <c r="H32" s="78">
        <f t="shared" si="14"/>
        <v>2673</v>
      </c>
      <c r="I32" s="69">
        <v>43.76</v>
      </c>
      <c r="J32" s="84">
        <v>39.5</v>
      </c>
      <c r="K32" s="84">
        <f>(I32-J32)*G32</f>
        <v>958.49999999999955</v>
      </c>
      <c r="L32" s="85"/>
      <c r="N32" s="117">
        <v>3</v>
      </c>
      <c r="O32" s="65" t="s">
        <v>373</v>
      </c>
      <c r="P32" s="65" t="s">
        <v>338</v>
      </c>
      <c r="Q32" s="65" t="s">
        <v>345</v>
      </c>
      <c r="R32" s="65">
        <v>19.510000000000002</v>
      </c>
      <c r="S32" s="65">
        <v>180</v>
      </c>
      <c r="T32" s="65">
        <f t="shared" ref="T32" si="18">R32*S32</f>
        <v>3511.8</v>
      </c>
      <c r="U32" s="95">
        <v>19.510000000000002</v>
      </c>
      <c r="V32" s="65">
        <v>21.88</v>
      </c>
      <c r="W32" s="118">
        <f t="shared" ref="W32" si="19">(U32-V32)*S32</f>
        <v>-426.59999999999957</v>
      </c>
    </row>
    <row r="33" spans="1:23" ht="24.95" customHeight="1">
      <c r="A33" s="76">
        <v>1</v>
      </c>
      <c r="B33" s="138" t="s">
        <v>299</v>
      </c>
      <c r="C33" s="77" t="s">
        <v>295</v>
      </c>
      <c r="D33" s="77">
        <v>8620</v>
      </c>
      <c r="E33" s="77">
        <v>2750</v>
      </c>
      <c r="F33" s="77">
        <f>D33*E33/1000000</f>
        <v>23.704999999999998</v>
      </c>
      <c r="G33" s="83">
        <v>225</v>
      </c>
      <c r="H33" s="77">
        <f t="shared" ref="H33:H43" si="20">F33*G33</f>
        <v>5333.625</v>
      </c>
      <c r="N33" s="117">
        <v>4</v>
      </c>
      <c r="O33" s="65" t="s">
        <v>339</v>
      </c>
      <c r="P33" s="65" t="s">
        <v>338</v>
      </c>
      <c r="Q33" s="65" t="s">
        <v>345</v>
      </c>
      <c r="R33" s="65">
        <v>90</v>
      </c>
      <c r="S33" s="65">
        <v>55</v>
      </c>
      <c r="T33" s="65">
        <f t="shared" si="15"/>
        <v>4950</v>
      </c>
      <c r="U33" s="95">
        <v>0</v>
      </c>
      <c r="V33" s="65">
        <v>90</v>
      </c>
      <c r="W33" s="118">
        <f t="shared" si="16"/>
        <v>-4950</v>
      </c>
    </row>
    <row r="34" spans="1:23" ht="24.95" customHeight="1">
      <c r="A34" s="63">
        <v>2</v>
      </c>
      <c r="B34" s="139"/>
      <c r="C34" s="64" t="s">
        <v>296</v>
      </c>
      <c r="D34" s="64">
        <v>8830</v>
      </c>
      <c r="E34" s="64">
        <v>2750</v>
      </c>
      <c r="F34" s="64">
        <f t="shared" ref="F34:F36" si="21">D34*E34/1000000</f>
        <v>24.282499999999999</v>
      </c>
      <c r="G34" s="65">
        <v>225</v>
      </c>
      <c r="H34" s="64">
        <f t="shared" si="20"/>
        <v>5463.5625</v>
      </c>
      <c r="N34" s="117">
        <v>5</v>
      </c>
      <c r="O34" s="65" t="s">
        <v>335</v>
      </c>
      <c r="P34" s="65" t="s">
        <v>336</v>
      </c>
      <c r="Q34" s="65" t="s">
        <v>345</v>
      </c>
      <c r="R34" s="65">
        <v>96</v>
      </c>
      <c r="S34" s="65">
        <v>100</v>
      </c>
      <c r="T34" s="65">
        <f t="shared" si="15"/>
        <v>9600</v>
      </c>
      <c r="U34" s="95">
        <v>96</v>
      </c>
      <c r="V34" s="65">
        <v>80</v>
      </c>
      <c r="W34" s="118">
        <f t="shared" si="16"/>
        <v>1600</v>
      </c>
    </row>
    <row r="35" spans="1:23" ht="24.95" customHeight="1">
      <c r="A35" s="63">
        <v>3</v>
      </c>
      <c r="B35" s="139"/>
      <c r="C35" s="64" t="s">
        <v>297</v>
      </c>
      <c r="D35" s="64">
        <v>9440</v>
      </c>
      <c r="E35" s="64">
        <v>2750</v>
      </c>
      <c r="F35" s="64">
        <f t="shared" si="21"/>
        <v>25.96</v>
      </c>
      <c r="G35" s="65">
        <v>225</v>
      </c>
      <c r="H35" s="64">
        <f t="shared" si="20"/>
        <v>5841</v>
      </c>
      <c r="N35" s="117">
        <v>6</v>
      </c>
      <c r="O35" s="65" t="s">
        <v>337</v>
      </c>
      <c r="P35" s="65" t="s">
        <v>286</v>
      </c>
      <c r="Q35" s="65" t="s">
        <v>345</v>
      </c>
      <c r="R35" s="65">
        <v>0</v>
      </c>
      <c r="S35" s="65">
        <v>130</v>
      </c>
      <c r="T35" s="65">
        <f t="shared" si="15"/>
        <v>0</v>
      </c>
      <c r="U35" s="95">
        <v>0</v>
      </c>
      <c r="V35" s="65">
        <v>9</v>
      </c>
      <c r="W35" s="118">
        <f t="shared" si="16"/>
        <v>-1170</v>
      </c>
    </row>
    <row r="36" spans="1:23" ht="24.95" customHeight="1">
      <c r="A36" s="66">
        <v>4</v>
      </c>
      <c r="B36" s="143"/>
      <c r="C36" s="67" t="s">
        <v>258</v>
      </c>
      <c r="D36" s="67">
        <v>8980</v>
      </c>
      <c r="E36" s="67">
        <v>2750</v>
      </c>
      <c r="F36" s="67">
        <f t="shared" si="21"/>
        <v>24.695</v>
      </c>
      <c r="G36" s="68">
        <v>225</v>
      </c>
      <c r="H36" s="67">
        <f t="shared" si="20"/>
        <v>5556.375</v>
      </c>
      <c r="N36" s="117">
        <v>7</v>
      </c>
      <c r="O36" s="65" t="s">
        <v>308</v>
      </c>
      <c r="P36" s="65" t="s">
        <v>340</v>
      </c>
      <c r="Q36" s="65" t="s">
        <v>345</v>
      </c>
      <c r="R36" s="65">
        <v>109</v>
      </c>
      <c r="S36" s="65">
        <v>55</v>
      </c>
      <c r="T36" s="65">
        <f t="shared" si="15"/>
        <v>5995</v>
      </c>
      <c r="U36" s="95">
        <v>109</v>
      </c>
      <c r="V36" s="65">
        <v>118</v>
      </c>
      <c r="W36" s="118">
        <f t="shared" si="16"/>
        <v>-495</v>
      </c>
    </row>
    <row r="37" spans="1:23" ht="24.95" customHeight="1">
      <c r="A37" s="63">
        <v>5</v>
      </c>
      <c r="B37" s="139" t="s">
        <v>289</v>
      </c>
      <c r="C37" s="64" t="s">
        <v>295</v>
      </c>
      <c r="D37" s="64">
        <v>770</v>
      </c>
      <c r="E37" s="64">
        <v>2100</v>
      </c>
      <c r="F37" s="64">
        <f t="shared" ref="F37:F40" si="22">-D37*E37/1000000/2</f>
        <v>-0.8085</v>
      </c>
      <c r="G37" s="64">
        <v>55</v>
      </c>
      <c r="H37" s="64">
        <f t="shared" si="20"/>
        <v>-44.467500000000001</v>
      </c>
      <c r="N37" s="117">
        <v>8</v>
      </c>
      <c r="O37" s="65" t="s">
        <v>324</v>
      </c>
      <c r="P37" s="65" t="s">
        <v>341</v>
      </c>
      <c r="Q37" s="65" t="s">
        <v>345</v>
      </c>
      <c r="R37" s="65">
        <v>14</v>
      </c>
      <c r="S37" s="65">
        <v>330</v>
      </c>
      <c r="T37" s="65">
        <f t="shared" si="15"/>
        <v>4620</v>
      </c>
      <c r="U37" s="95">
        <v>14</v>
      </c>
      <c r="V37" s="65">
        <v>15</v>
      </c>
      <c r="W37" s="118">
        <f t="shared" si="16"/>
        <v>-330</v>
      </c>
    </row>
    <row r="38" spans="1:23" ht="24.95" customHeight="1">
      <c r="A38" s="63">
        <v>6</v>
      </c>
      <c r="B38" s="139"/>
      <c r="C38" s="64" t="s">
        <v>296</v>
      </c>
      <c r="D38" s="64">
        <v>770</v>
      </c>
      <c r="E38" s="64">
        <v>2100</v>
      </c>
      <c r="F38" s="64">
        <f t="shared" si="22"/>
        <v>-0.8085</v>
      </c>
      <c r="G38" s="64">
        <v>55</v>
      </c>
      <c r="H38" s="64">
        <f t="shared" si="20"/>
        <v>-44.467500000000001</v>
      </c>
      <c r="I38" s="64"/>
      <c r="J38" s="64"/>
      <c r="K38" s="64"/>
      <c r="L38" s="106"/>
      <c r="N38" s="117">
        <v>9</v>
      </c>
      <c r="O38" s="65" t="s">
        <v>193</v>
      </c>
      <c r="P38" s="65" t="s">
        <v>344</v>
      </c>
      <c r="Q38" s="65" t="s">
        <v>346</v>
      </c>
      <c r="R38" s="65">
        <v>9.5</v>
      </c>
      <c r="S38" s="65">
        <v>150</v>
      </c>
      <c r="T38" s="65">
        <f t="shared" si="15"/>
        <v>1425</v>
      </c>
      <c r="U38" s="95">
        <v>9.5</v>
      </c>
      <c r="V38" s="65">
        <v>11.5</v>
      </c>
      <c r="W38" s="118">
        <f t="shared" si="16"/>
        <v>-300</v>
      </c>
    </row>
    <row r="39" spans="1:23" ht="24.95" customHeight="1">
      <c r="A39" s="63">
        <v>7</v>
      </c>
      <c r="B39" s="139"/>
      <c r="C39" s="64" t="s">
        <v>297</v>
      </c>
      <c r="D39" s="64">
        <v>770</v>
      </c>
      <c r="E39" s="64">
        <v>2100</v>
      </c>
      <c r="F39" s="64">
        <f t="shared" si="22"/>
        <v>-0.8085</v>
      </c>
      <c r="G39" s="64">
        <v>55</v>
      </c>
      <c r="H39" s="64">
        <f t="shared" si="20"/>
        <v>-44.467500000000001</v>
      </c>
      <c r="I39" s="64"/>
      <c r="J39" s="64"/>
      <c r="K39" s="64"/>
      <c r="L39" s="106"/>
      <c r="N39" s="117">
        <v>10</v>
      </c>
      <c r="O39" s="65" t="s">
        <v>333</v>
      </c>
      <c r="P39" s="65" t="s">
        <v>348</v>
      </c>
      <c r="Q39" s="65" t="s">
        <v>346</v>
      </c>
      <c r="R39" s="65">
        <v>2.86</v>
      </c>
      <c r="S39" s="65">
        <v>80</v>
      </c>
      <c r="T39" s="65">
        <f t="shared" si="15"/>
        <v>228.79999999999998</v>
      </c>
      <c r="U39" s="95">
        <v>2.86</v>
      </c>
      <c r="V39" s="65">
        <v>5</v>
      </c>
      <c r="W39" s="118">
        <f t="shared" si="16"/>
        <v>-171.20000000000002</v>
      </c>
    </row>
    <row r="40" spans="1:23" ht="24.95" customHeight="1">
      <c r="A40" s="66">
        <v>8</v>
      </c>
      <c r="B40" s="143"/>
      <c r="C40" s="67" t="s">
        <v>258</v>
      </c>
      <c r="D40" s="67">
        <v>1570</v>
      </c>
      <c r="E40" s="67">
        <v>2140</v>
      </c>
      <c r="F40" s="67">
        <f t="shared" si="22"/>
        <v>-1.6798999999999999</v>
      </c>
      <c r="G40" s="67">
        <v>55</v>
      </c>
      <c r="H40" s="67">
        <f t="shared" si="20"/>
        <v>-92.394499999999994</v>
      </c>
      <c r="I40" s="64"/>
      <c r="J40" s="64"/>
      <c r="K40" s="64"/>
      <c r="L40" s="106"/>
      <c r="N40" s="117">
        <v>11</v>
      </c>
      <c r="O40" s="65" t="s">
        <v>333</v>
      </c>
      <c r="P40" s="65" t="s">
        <v>349</v>
      </c>
      <c r="Q40" s="65" t="s">
        <v>346</v>
      </c>
      <c r="R40" s="65">
        <v>6.7</v>
      </c>
      <c r="S40" s="65">
        <v>70</v>
      </c>
      <c r="T40" s="65">
        <f t="shared" si="15"/>
        <v>469</v>
      </c>
      <c r="U40" s="95">
        <v>6.7</v>
      </c>
      <c r="V40" s="65">
        <v>6</v>
      </c>
      <c r="W40" s="118">
        <f t="shared" si="16"/>
        <v>49.000000000000014</v>
      </c>
    </row>
    <row r="41" spans="1:23" ht="24.95" customHeight="1">
      <c r="A41" s="63">
        <v>9</v>
      </c>
      <c r="B41" s="144" t="s">
        <v>291</v>
      </c>
      <c r="C41" s="64" t="s">
        <v>295</v>
      </c>
      <c r="D41" s="64">
        <v>840</v>
      </c>
      <c r="E41" s="64">
        <v>1350</v>
      </c>
      <c r="F41" s="64">
        <f>-D41*E41/1000000</f>
        <v>-1.1339999999999999</v>
      </c>
      <c r="G41" s="64">
        <v>55</v>
      </c>
      <c r="H41" s="64">
        <f t="shared" si="20"/>
        <v>-62.37</v>
      </c>
      <c r="I41" s="64"/>
      <c r="J41" s="64"/>
      <c r="K41" s="64"/>
      <c r="L41" s="106"/>
      <c r="M41" s="64"/>
      <c r="N41" s="117">
        <v>12</v>
      </c>
      <c r="O41" s="65" t="s">
        <v>333</v>
      </c>
      <c r="P41" s="65" t="s">
        <v>350</v>
      </c>
      <c r="Q41" s="65" t="s">
        <v>346</v>
      </c>
      <c r="R41" s="65">
        <v>9.15</v>
      </c>
      <c r="S41" s="65">
        <v>60</v>
      </c>
      <c r="T41" s="65">
        <f t="shared" si="15"/>
        <v>549</v>
      </c>
      <c r="U41" s="95">
        <v>9.15</v>
      </c>
      <c r="V41" s="65">
        <v>10</v>
      </c>
      <c r="W41" s="118">
        <f t="shared" si="16"/>
        <v>-50.999999999999979</v>
      </c>
    </row>
    <row r="42" spans="1:23" ht="24.95" customHeight="1">
      <c r="A42" s="63">
        <v>10</v>
      </c>
      <c r="B42" s="139"/>
      <c r="C42" s="64" t="s">
        <v>296</v>
      </c>
      <c r="D42" s="64">
        <v>570</v>
      </c>
      <c r="E42" s="64">
        <v>1380</v>
      </c>
      <c r="F42" s="64">
        <f t="shared" ref="F42:F43" si="23">-D42*E42/1000000</f>
        <v>-0.78659999999999997</v>
      </c>
      <c r="G42" s="64">
        <v>55</v>
      </c>
      <c r="H42" s="64">
        <f t="shared" si="20"/>
        <v>-43.262999999999998</v>
      </c>
      <c r="I42" s="64"/>
      <c r="J42" s="64"/>
      <c r="K42" s="64"/>
      <c r="L42" s="106"/>
      <c r="M42" s="64"/>
      <c r="N42" s="117">
        <v>13</v>
      </c>
      <c r="O42" s="65" t="s">
        <v>74</v>
      </c>
      <c r="P42" s="65" t="s">
        <v>347</v>
      </c>
      <c r="Q42" s="65" t="s">
        <v>345</v>
      </c>
      <c r="R42" s="65">
        <v>8.5</v>
      </c>
      <c r="S42" s="65">
        <v>115</v>
      </c>
      <c r="T42" s="65">
        <f t="shared" si="15"/>
        <v>977.5</v>
      </c>
      <c r="U42" s="95">
        <v>8.5</v>
      </c>
      <c r="V42" s="65">
        <v>3</v>
      </c>
      <c r="W42" s="118">
        <f t="shared" si="16"/>
        <v>632.5</v>
      </c>
    </row>
    <row r="43" spans="1:23" ht="24.95" customHeight="1">
      <c r="A43" s="63">
        <v>11</v>
      </c>
      <c r="B43" s="139"/>
      <c r="C43" s="64" t="s">
        <v>297</v>
      </c>
      <c r="D43" s="64">
        <v>770</v>
      </c>
      <c r="E43" s="64">
        <v>1790</v>
      </c>
      <c r="F43" s="64">
        <f t="shared" si="23"/>
        <v>-1.3783000000000001</v>
      </c>
      <c r="G43" s="64">
        <v>55</v>
      </c>
      <c r="H43" s="64">
        <f t="shared" si="20"/>
        <v>-75.8065</v>
      </c>
      <c r="I43" s="64"/>
      <c r="J43" s="64"/>
      <c r="K43" s="64"/>
      <c r="L43" s="106"/>
      <c r="M43" s="64"/>
      <c r="N43" s="117">
        <v>14</v>
      </c>
      <c r="O43" s="65" t="s">
        <v>357</v>
      </c>
      <c r="P43" s="65" t="s">
        <v>358</v>
      </c>
      <c r="Q43" s="65" t="s">
        <v>345</v>
      </c>
      <c r="R43" s="65">
        <v>13.6</v>
      </c>
      <c r="S43" s="65">
        <v>35</v>
      </c>
      <c r="T43" s="65">
        <f t="shared" si="15"/>
        <v>476</v>
      </c>
      <c r="U43" s="95">
        <v>13.6</v>
      </c>
      <c r="V43" s="65">
        <v>6</v>
      </c>
      <c r="W43" s="118">
        <f t="shared" si="16"/>
        <v>266</v>
      </c>
    </row>
    <row r="44" spans="1:23" ht="24.95" customHeight="1" thickBot="1">
      <c r="A44" s="69">
        <v>12</v>
      </c>
      <c r="B44" s="140"/>
      <c r="C44" s="78" t="s">
        <v>258</v>
      </c>
      <c r="D44" s="78">
        <v>1570</v>
      </c>
      <c r="E44" s="78">
        <v>970</v>
      </c>
      <c r="F44" s="78">
        <f>-D44*E44/1000000</f>
        <v>-1.5228999999999999</v>
      </c>
      <c r="G44" s="78">
        <v>55</v>
      </c>
      <c r="H44" s="78">
        <f t="shared" ref="H44:H49" si="24">F44*G44</f>
        <v>-83.759500000000003</v>
      </c>
      <c r="I44" s="69">
        <v>90</v>
      </c>
      <c r="J44" s="69">
        <v>92</v>
      </c>
      <c r="K44" s="69">
        <f>(I44-J44)*G44</f>
        <v>-110</v>
      </c>
      <c r="L44" s="69"/>
      <c r="M44" s="78"/>
      <c r="N44" s="117">
        <v>15</v>
      </c>
      <c r="O44" s="65" t="s">
        <v>359</v>
      </c>
      <c r="P44" s="65"/>
      <c r="Q44" s="65" t="s">
        <v>80</v>
      </c>
      <c r="R44" s="65">
        <v>0</v>
      </c>
      <c r="S44" s="65">
        <v>135</v>
      </c>
      <c r="T44" s="65">
        <f t="shared" si="15"/>
        <v>0</v>
      </c>
      <c r="U44" s="95">
        <v>0</v>
      </c>
      <c r="V44" s="65">
        <v>1</v>
      </c>
      <c r="W44" s="118">
        <f t="shared" si="16"/>
        <v>-135</v>
      </c>
    </row>
    <row r="45" spans="1:23" ht="24.95" customHeight="1">
      <c r="A45" s="76">
        <v>1</v>
      </c>
      <c r="B45" s="138" t="s">
        <v>308</v>
      </c>
      <c r="C45" s="77" t="s">
        <v>309</v>
      </c>
      <c r="D45" s="77">
        <v>2760</v>
      </c>
      <c r="E45" s="77">
        <v>1550</v>
      </c>
      <c r="F45" s="64">
        <f t="shared" ref="F45:F49" si="25">D45*E45/1000000</f>
        <v>4.2779999999999996</v>
      </c>
      <c r="G45" s="65">
        <v>55</v>
      </c>
      <c r="H45" s="64">
        <f t="shared" si="24"/>
        <v>235.28999999999996</v>
      </c>
      <c r="I45" s="77"/>
      <c r="J45" s="77"/>
      <c r="K45" s="77"/>
      <c r="L45" s="77"/>
      <c r="M45" s="77"/>
      <c r="N45" s="119">
        <v>16</v>
      </c>
      <c r="O45" s="68" t="s">
        <v>360</v>
      </c>
      <c r="P45" s="68"/>
      <c r="Q45" s="68" t="s">
        <v>89</v>
      </c>
      <c r="R45" s="68">
        <v>75</v>
      </c>
      <c r="S45" s="68">
        <v>10</v>
      </c>
      <c r="T45" s="68">
        <f t="shared" si="15"/>
        <v>750</v>
      </c>
      <c r="U45" s="105">
        <v>75</v>
      </c>
      <c r="V45" s="68">
        <v>0</v>
      </c>
      <c r="W45" s="120">
        <f t="shared" si="16"/>
        <v>750</v>
      </c>
    </row>
    <row r="46" spans="1:23" ht="24.95" customHeight="1">
      <c r="A46" s="63">
        <v>2</v>
      </c>
      <c r="B46" s="139"/>
      <c r="C46" s="64" t="s">
        <v>310</v>
      </c>
      <c r="D46" s="64">
        <v>2745</v>
      </c>
      <c r="E46" s="64">
        <v>1670</v>
      </c>
      <c r="F46" s="64">
        <f t="shared" si="25"/>
        <v>4.5841500000000002</v>
      </c>
      <c r="G46" s="65">
        <v>55</v>
      </c>
      <c r="H46" s="64">
        <f t="shared" si="24"/>
        <v>252.12825000000001</v>
      </c>
      <c r="I46" s="64"/>
      <c r="J46" s="64"/>
      <c r="K46" s="64"/>
      <c r="L46" s="106"/>
      <c r="M46" s="64"/>
      <c r="N46" s="117">
        <v>17</v>
      </c>
      <c r="O46" s="65" t="s">
        <v>351</v>
      </c>
      <c r="P46" s="65"/>
      <c r="Q46" s="65" t="s">
        <v>345</v>
      </c>
      <c r="R46" s="65">
        <v>49.9</v>
      </c>
      <c r="S46" s="65">
        <v>20</v>
      </c>
      <c r="T46" s="65">
        <f t="shared" si="15"/>
        <v>998</v>
      </c>
      <c r="U46" s="95">
        <v>49.9</v>
      </c>
      <c r="V46" s="65">
        <v>0</v>
      </c>
      <c r="W46" s="118">
        <f t="shared" si="16"/>
        <v>998</v>
      </c>
    </row>
    <row r="47" spans="1:23" ht="24.95" customHeight="1">
      <c r="A47" s="63">
        <v>3</v>
      </c>
      <c r="B47" s="139"/>
      <c r="C47" s="64" t="s">
        <v>311</v>
      </c>
      <c r="D47" s="64">
        <v>3150</v>
      </c>
      <c r="E47" s="64">
        <v>1570</v>
      </c>
      <c r="F47" s="64">
        <f t="shared" si="25"/>
        <v>4.9455</v>
      </c>
      <c r="G47" s="65">
        <v>55</v>
      </c>
      <c r="H47" s="64">
        <f t="shared" si="24"/>
        <v>272.0025</v>
      </c>
      <c r="I47" s="64"/>
      <c r="J47" s="64"/>
      <c r="K47" s="64"/>
      <c r="L47" s="106"/>
      <c r="M47" s="64"/>
      <c r="N47" s="117">
        <v>18</v>
      </c>
      <c r="O47" s="65" t="s">
        <v>353</v>
      </c>
      <c r="P47" s="65"/>
      <c r="Q47" s="65" t="s">
        <v>346</v>
      </c>
      <c r="R47" s="65">
        <v>7.5</v>
      </c>
      <c r="S47" s="65">
        <v>48</v>
      </c>
      <c r="T47" s="65">
        <f t="shared" si="15"/>
        <v>360</v>
      </c>
      <c r="U47" s="95">
        <v>7.5</v>
      </c>
      <c r="V47" s="65">
        <v>0</v>
      </c>
      <c r="W47" s="118">
        <f t="shared" si="16"/>
        <v>360</v>
      </c>
    </row>
    <row r="48" spans="1:23" ht="24.95" customHeight="1">
      <c r="A48" s="63">
        <v>4</v>
      </c>
      <c r="B48" s="139"/>
      <c r="C48" s="64" t="s">
        <v>312</v>
      </c>
      <c r="D48" s="64">
        <v>3960</v>
      </c>
      <c r="E48" s="64">
        <v>1500</v>
      </c>
      <c r="F48" s="64">
        <f t="shared" si="25"/>
        <v>5.94</v>
      </c>
      <c r="G48" s="65">
        <v>55</v>
      </c>
      <c r="H48" s="64">
        <f t="shared" si="24"/>
        <v>326.70000000000005</v>
      </c>
      <c r="I48" s="63"/>
      <c r="J48" s="85"/>
      <c r="K48" s="85"/>
      <c r="L48" s="85"/>
      <c r="M48" s="64"/>
      <c r="N48" s="117">
        <v>19</v>
      </c>
      <c r="O48" s="65" t="s">
        <v>374</v>
      </c>
      <c r="P48" s="65"/>
      <c r="Q48" s="65" t="s">
        <v>345</v>
      </c>
      <c r="R48" s="65">
        <v>2.6</v>
      </c>
      <c r="S48" s="65">
        <v>35</v>
      </c>
      <c r="T48" s="65">
        <f t="shared" si="15"/>
        <v>91</v>
      </c>
      <c r="U48" s="95">
        <v>2.6</v>
      </c>
      <c r="V48" s="65">
        <v>0</v>
      </c>
      <c r="W48" s="118">
        <f t="shared" si="16"/>
        <v>91</v>
      </c>
    </row>
    <row r="49" spans="1:23" ht="24.95" customHeight="1">
      <c r="A49" s="63">
        <v>5</v>
      </c>
      <c r="B49" s="139"/>
      <c r="C49" s="64" t="s">
        <v>317</v>
      </c>
      <c r="D49" s="64">
        <v>3960</v>
      </c>
      <c r="E49" s="64">
        <v>1500</v>
      </c>
      <c r="F49" s="64">
        <f t="shared" si="25"/>
        <v>5.94</v>
      </c>
      <c r="G49" s="65">
        <v>55</v>
      </c>
      <c r="H49" s="64">
        <f t="shared" si="24"/>
        <v>326.70000000000005</v>
      </c>
      <c r="I49" s="63"/>
      <c r="J49" s="85"/>
      <c r="K49" s="85"/>
      <c r="L49" s="85"/>
      <c r="M49" s="64"/>
      <c r="N49" s="117">
        <v>20</v>
      </c>
      <c r="O49" s="65" t="s">
        <v>354</v>
      </c>
      <c r="P49" s="65"/>
      <c r="Q49" s="65" t="s">
        <v>80</v>
      </c>
      <c r="R49" s="65">
        <v>3</v>
      </c>
      <c r="S49" s="65">
        <v>100</v>
      </c>
      <c r="T49" s="65">
        <f>R49*S49</f>
        <v>300</v>
      </c>
      <c r="U49" s="95">
        <v>3</v>
      </c>
      <c r="V49" s="65">
        <v>0</v>
      </c>
      <c r="W49" s="118">
        <f>(U49-V49)*S49</f>
        <v>300</v>
      </c>
    </row>
    <row r="50" spans="1:23" ht="24.95" customHeight="1">
      <c r="A50" s="63">
        <v>6</v>
      </c>
      <c r="B50" s="139"/>
      <c r="C50" s="64" t="s">
        <v>313</v>
      </c>
      <c r="D50" s="64">
        <v>8620</v>
      </c>
      <c r="E50" s="64">
        <v>2650</v>
      </c>
      <c r="F50" s="64">
        <f t="shared" ref="F50:F53" si="26">D50*E50/1000000</f>
        <v>22.843</v>
      </c>
      <c r="G50" s="65">
        <v>55</v>
      </c>
      <c r="H50" s="64">
        <f t="shared" ref="H50:H64" si="27">F50*G50</f>
        <v>1256.365</v>
      </c>
      <c r="I50" s="63"/>
      <c r="J50" s="85"/>
      <c r="K50" s="85"/>
      <c r="L50" s="85"/>
      <c r="M50" s="64"/>
      <c r="N50" s="117">
        <v>21</v>
      </c>
      <c r="O50" s="65" t="s">
        <v>133</v>
      </c>
      <c r="P50" s="65" t="s">
        <v>371</v>
      </c>
      <c r="Q50" s="65" t="s">
        <v>345</v>
      </c>
      <c r="R50" s="65">
        <v>0</v>
      </c>
      <c r="S50" s="65">
        <v>750</v>
      </c>
      <c r="T50" s="65">
        <f>R50*S50</f>
        <v>0</v>
      </c>
      <c r="U50" s="95">
        <v>0</v>
      </c>
      <c r="V50" s="65">
        <v>3</v>
      </c>
      <c r="W50" s="118">
        <f>(U50-V50)*S50</f>
        <v>-2250</v>
      </c>
    </row>
    <row r="51" spans="1:23" ht="24.95" customHeight="1">
      <c r="A51" s="63">
        <v>7</v>
      </c>
      <c r="B51" s="139"/>
      <c r="C51" s="64" t="s">
        <v>314</v>
      </c>
      <c r="D51" s="64">
        <v>8830</v>
      </c>
      <c r="E51" s="64">
        <v>2650</v>
      </c>
      <c r="F51" s="64">
        <f t="shared" si="26"/>
        <v>23.3995</v>
      </c>
      <c r="G51" s="65">
        <v>55</v>
      </c>
      <c r="H51" s="64">
        <f t="shared" si="27"/>
        <v>1286.9725000000001</v>
      </c>
      <c r="I51" s="63"/>
      <c r="J51" s="85"/>
      <c r="K51" s="85"/>
      <c r="L51" s="85"/>
      <c r="M51" s="64"/>
      <c r="N51" s="117">
        <v>22</v>
      </c>
      <c r="O51" s="65" t="s">
        <v>375</v>
      </c>
      <c r="P51" s="65"/>
      <c r="Q51" s="65" t="s">
        <v>376</v>
      </c>
      <c r="R51" s="65">
        <v>0</v>
      </c>
      <c r="S51" s="65">
        <v>150</v>
      </c>
      <c r="T51" s="65">
        <f>R51*S51</f>
        <v>0</v>
      </c>
      <c r="U51" s="95">
        <v>0</v>
      </c>
      <c r="V51" s="65">
        <v>3</v>
      </c>
      <c r="W51" s="118">
        <f>(U51-V51)*S51</f>
        <v>-450</v>
      </c>
    </row>
    <row r="52" spans="1:23" ht="24.95" customHeight="1">
      <c r="A52" s="63">
        <v>8</v>
      </c>
      <c r="B52" s="139"/>
      <c r="C52" s="64" t="s">
        <v>315</v>
      </c>
      <c r="D52" s="64">
        <v>9440</v>
      </c>
      <c r="E52" s="64">
        <v>2650</v>
      </c>
      <c r="F52" s="64">
        <f t="shared" si="26"/>
        <v>25.015999999999998</v>
      </c>
      <c r="G52" s="65">
        <v>55</v>
      </c>
      <c r="H52" s="64">
        <f t="shared" si="27"/>
        <v>1375.8799999999999</v>
      </c>
      <c r="I52" s="63"/>
      <c r="J52" s="85"/>
      <c r="K52" s="85"/>
      <c r="L52" s="85"/>
      <c r="M52" s="64"/>
      <c r="N52" s="119">
        <v>23</v>
      </c>
      <c r="O52" s="68" t="s">
        <v>377</v>
      </c>
      <c r="P52" s="68"/>
      <c r="Q52" s="68" t="s">
        <v>376</v>
      </c>
      <c r="R52" s="68">
        <v>0</v>
      </c>
      <c r="S52" s="68">
        <v>400</v>
      </c>
      <c r="T52" s="68">
        <f>R52*S52</f>
        <v>0</v>
      </c>
      <c r="U52" s="105">
        <v>0</v>
      </c>
      <c r="V52" s="68">
        <v>1</v>
      </c>
      <c r="W52" s="120">
        <f>(U52-V52)*S52</f>
        <v>-400</v>
      </c>
    </row>
    <row r="53" spans="1:23" ht="24.95" customHeight="1">
      <c r="A53" s="63">
        <v>9</v>
      </c>
      <c r="B53" s="139"/>
      <c r="C53" s="64" t="s">
        <v>316</v>
      </c>
      <c r="D53" s="64">
        <v>8980</v>
      </c>
      <c r="E53" s="64">
        <v>2650</v>
      </c>
      <c r="F53" s="64">
        <f t="shared" si="26"/>
        <v>23.797000000000001</v>
      </c>
      <c r="G53" s="65">
        <v>55</v>
      </c>
      <c r="H53" s="64">
        <f t="shared" si="27"/>
        <v>1308.835</v>
      </c>
      <c r="I53" s="63"/>
      <c r="J53" s="85"/>
      <c r="K53" s="85"/>
      <c r="L53" s="85"/>
      <c r="M53" s="64"/>
      <c r="N53" s="152" t="s">
        <v>91</v>
      </c>
      <c r="O53" s="153"/>
      <c r="P53" s="153"/>
      <c r="Q53" s="153"/>
      <c r="R53" s="153"/>
      <c r="S53" s="153"/>
      <c r="T53" s="153"/>
      <c r="U53" s="154">
        <f>SUM(W30:W52)</f>
        <v>-6407.7999999999993</v>
      </c>
      <c r="V53" s="154"/>
      <c r="W53" s="155"/>
    </row>
    <row r="54" spans="1:23" ht="24.95" customHeight="1">
      <c r="A54" s="63">
        <v>10</v>
      </c>
      <c r="B54" s="139" t="s">
        <v>289</v>
      </c>
      <c r="C54" s="64" t="s">
        <v>295</v>
      </c>
      <c r="D54" s="64">
        <v>770</v>
      </c>
      <c r="E54" s="64">
        <v>2100</v>
      </c>
      <c r="F54" s="64">
        <f>-D54*E54/1000000</f>
        <v>-1.617</v>
      </c>
      <c r="G54" s="64">
        <v>55</v>
      </c>
      <c r="H54" s="64">
        <f t="shared" si="27"/>
        <v>-88.935000000000002</v>
      </c>
      <c r="N54" s="152" t="s">
        <v>363</v>
      </c>
      <c r="O54" s="153"/>
      <c r="P54" s="153"/>
      <c r="Q54" s="153"/>
      <c r="R54" s="153"/>
      <c r="S54" s="153"/>
      <c r="T54" s="153"/>
      <c r="U54" s="154">
        <f>U53*0.05</f>
        <v>-320.39</v>
      </c>
      <c r="V54" s="154"/>
      <c r="W54" s="155"/>
    </row>
    <row r="55" spans="1:23" ht="24.95" customHeight="1">
      <c r="A55" s="63">
        <v>11</v>
      </c>
      <c r="B55" s="139"/>
      <c r="C55" s="64" t="s">
        <v>296</v>
      </c>
      <c r="D55" s="64">
        <v>770</v>
      </c>
      <c r="E55" s="64">
        <v>2100</v>
      </c>
      <c r="F55" s="64">
        <f t="shared" ref="F55:F60" si="28">-D55*E55/1000000</f>
        <v>-1.617</v>
      </c>
      <c r="G55" s="64">
        <v>55</v>
      </c>
      <c r="H55" s="64">
        <f t="shared" si="27"/>
        <v>-88.935000000000002</v>
      </c>
      <c r="I55" s="64"/>
      <c r="J55" s="64"/>
      <c r="K55" s="64"/>
      <c r="L55" s="106"/>
      <c r="N55" s="152" t="s">
        <v>361</v>
      </c>
      <c r="O55" s="153"/>
      <c r="P55" s="153"/>
      <c r="Q55" s="153"/>
      <c r="R55" s="153"/>
      <c r="S55" s="153"/>
      <c r="T55" s="153"/>
      <c r="U55" s="154">
        <f>U53*0.05</f>
        <v>-320.39</v>
      </c>
      <c r="V55" s="154"/>
      <c r="W55" s="155"/>
    </row>
    <row r="56" spans="1:23" ht="24.95" customHeight="1" thickBot="1">
      <c r="A56" s="63">
        <v>12</v>
      </c>
      <c r="B56" s="139"/>
      <c r="C56" s="64" t="s">
        <v>297</v>
      </c>
      <c r="D56" s="64">
        <v>770</v>
      </c>
      <c r="E56" s="64">
        <v>2100</v>
      </c>
      <c r="F56" s="64">
        <f t="shared" si="28"/>
        <v>-1.617</v>
      </c>
      <c r="G56" s="64">
        <v>55</v>
      </c>
      <c r="H56" s="64">
        <f t="shared" si="27"/>
        <v>-88.935000000000002</v>
      </c>
      <c r="I56" s="64"/>
      <c r="J56" s="64"/>
      <c r="K56" s="64"/>
      <c r="L56" s="106"/>
      <c r="N56" s="148" t="s">
        <v>362</v>
      </c>
      <c r="O56" s="149"/>
      <c r="P56" s="149"/>
      <c r="Q56" s="149"/>
      <c r="R56" s="149"/>
      <c r="S56" s="149"/>
      <c r="T56" s="149"/>
      <c r="U56" s="150">
        <f>(U53+U54+U55)*0.95</f>
        <v>-6696.1509999999998</v>
      </c>
      <c r="V56" s="150"/>
      <c r="W56" s="151"/>
    </row>
    <row r="57" spans="1:23" ht="24.95" customHeight="1" thickTop="1">
      <c r="A57" s="63">
        <v>13</v>
      </c>
      <c r="B57" s="139"/>
      <c r="C57" s="64" t="s">
        <v>258</v>
      </c>
      <c r="D57" s="64">
        <v>1570</v>
      </c>
      <c r="E57" s="64">
        <v>2140</v>
      </c>
      <c r="F57" s="64">
        <f t="shared" si="28"/>
        <v>-3.3597999999999999</v>
      </c>
      <c r="G57" s="64">
        <v>55</v>
      </c>
      <c r="H57" s="64">
        <f t="shared" si="27"/>
        <v>-184.78899999999999</v>
      </c>
      <c r="I57" s="64"/>
      <c r="J57" s="64"/>
      <c r="K57" s="64"/>
      <c r="L57" s="106"/>
    </row>
    <row r="58" spans="1:23" ht="24.95" customHeight="1">
      <c r="A58" s="63">
        <v>14</v>
      </c>
      <c r="B58" s="139" t="s">
        <v>291</v>
      </c>
      <c r="C58" s="64" t="s">
        <v>295</v>
      </c>
      <c r="D58" s="64">
        <v>840</v>
      </c>
      <c r="E58" s="64">
        <v>1350</v>
      </c>
      <c r="F58" s="64">
        <f t="shared" si="28"/>
        <v>-1.1339999999999999</v>
      </c>
      <c r="G58" s="64">
        <v>55</v>
      </c>
      <c r="H58" s="64">
        <f t="shared" si="27"/>
        <v>-62.37</v>
      </c>
      <c r="I58" s="64"/>
      <c r="J58" s="64"/>
      <c r="K58" s="64"/>
      <c r="L58" s="106"/>
      <c r="M58" s="64"/>
    </row>
    <row r="59" spans="1:23" ht="24.95" customHeight="1">
      <c r="A59" s="63">
        <v>15</v>
      </c>
      <c r="B59" s="139"/>
      <c r="C59" s="64" t="s">
        <v>296</v>
      </c>
      <c r="D59" s="64">
        <v>570</v>
      </c>
      <c r="E59" s="64">
        <v>1380</v>
      </c>
      <c r="F59" s="64">
        <f t="shared" si="28"/>
        <v>-0.78659999999999997</v>
      </c>
      <c r="G59" s="64">
        <v>55</v>
      </c>
      <c r="H59" s="64">
        <f t="shared" si="27"/>
        <v>-43.262999999999998</v>
      </c>
      <c r="I59" s="64"/>
      <c r="J59" s="64"/>
      <c r="K59" s="64"/>
      <c r="L59" s="106"/>
      <c r="M59" s="64"/>
    </row>
    <row r="60" spans="1:23" ht="24.95" customHeight="1">
      <c r="A60" s="63">
        <v>16</v>
      </c>
      <c r="B60" s="139"/>
      <c r="C60" s="64" t="s">
        <v>297</v>
      </c>
      <c r="D60" s="64">
        <v>770</v>
      </c>
      <c r="E60" s="64">
        <v>1790</v>
      </c>
      <c r="F60" s="64">
        <f t="shared" si="28"/>
        <v>-1.3783000000000001</v>
      </c>
      <c r="G60" s="64">
        <v>55</v>
      </c>
      <c r="H60" s="64">
        <f t="shared" si="27"/>
        <v>-75.8065</v>
      </c>
      <c r="I60" s="64"/>
      <c r="J60" s="64"/>
      <c r="K60" s="64"/>
      <c r="L60" s="106"/>
      <c r="M60" s="64"/>
    </row>
    <row r="61" spans="1:23" ht="24.95" customHeight="1" thickBot="1">
      <c r="A61" s="69">
        <v>17</v>
      </c>
      <c r="B61" s="140"/>
      <c r="C61" s="78" t="s">
        <v>258</v>
      </c>
      <c r="D61" s="78">
        <v>1570</v>
      </c>
      <c r="E61" s="78">
        <v>970</v>
      </c>
      <c r="F61" s="78">
        <f>-D61*E61/1000000</f>
        <v>-1.5228999999999999</v>
      </c>
      <c r="G61" s="78">
        <v>55</v>
      </c>
      <c r="H61" s="78">
        <f t="shared" si="27"/>
        <v>-83.759500000000003</v>
      </c>
      <c r="I61" s="69">
        <v>125</v>
      </c>
      <c r="J61" s="84">
        <v>104</v>
      </c>
      <c r="K61" s="84">
        <f>(I61-J61)*G61</f>
        <v>1155</v>
      </c>
      <c r="L61" s="84"/>
      <c r="M61" s="78"/>
    </row>
    <row r="62" spans="1:23" ht="24.95" customHeight="1">
      <c r="A62" s="62">
        <v>1</v>
      </c>
      <c r="B62" s="138" t="s">
        <v>318</v>
      </c>
      <c r="C62" s="61" t="s">
        <v>319</v>
      </c>
      <c r="D62" s="61">
        <v>2380</v>
      </c>
      <c r="E62" s="61">
        <v>1460</v>
      </c>
      <c r="F62" s="64">
        <f t="shared" ref="F62:F64" si="29">D62*E62/1000000</f>
        <v>3.4748000000000001</v>
      </c>
      <c r="G62" s="61">
        <v>26</v>
      </c>
      <c r="H62" s="64">
        <f t="shared" si="27"/>
        <v>90.344800000000006</v>
      </c>
    </row>
    <row r="63" spans="1:23" ht="24.95" customHeight="1">
      <c r="A63" s="62">
        <v>2</v>
      </c>
      <c r="B63" s="139"/>
      <c r="C63" s="61" t="s">
        <v>320</v>
      </c>
      <c r="D63" s="61">
        <v>6860</v>
      </c>
      <c r="E63" s="61">
        <v>1045</v>
      </c>
      <c r="F63" s="64">
        <f t="shared" si="29"/>
        <v>7.1687000000000003</v>
      </c>
      <c r="G63" s="61">
        <v>26</v>
      </c>
      <c r="H63" s="64">
        <f t="shared" si="27"/>
        <v>186.3862</v>
      </c>
    </row>
    <row r="64" spans="1:23" ht="24.95" customHeight="1">
      <c r="A64" s="62">
        <v>3</v>
      </c>
      <c r="B64" s="139"/>
      <c r="C64" s="61" t="s">
        <v>321</v>
      </c>
      <c r="D64" s="61">
        <v>495</v>
      </c>
      <c r="E64" s="61">
        <v>1045</v>
      </c>
      <c r="F64" s="64">
        <f t="shared" si="29"/>
        <v>0.51727500000000004</v>
      </c>
      <c r="G64" s="61">
        <v>26</v>
      </c>
      <c r="H64" s="64">
        <f t="shared" si="27"/>
        <v>13.449150000000001</v>
      </c>
    </row>
    <row r="65" spans="1:8" ht="24.95" customHeight="1">
      <c r="A65" s="62">
        <v>4</v>
      </c>
      <c r="B65" s="139"/>
      <c r="C65" s="142" t="s">
        <v>261</v>
      </c>
      <c r="D65" s="61">
        <v>3400</v>
      </c>
      <c r="E65" s="61">
        <v>2202</v>
      </c>
      <c r="F65" s="64">
        <f t="shared" ref="F65:F68" si="30">D65*E65/1000000</f>
        <v>7.4867999999999997</v>
      </c>
      <c r="G65" s="61">
        <v>26</v>
      </c>
      <c r="H65" s="64">
        <f t="shared" ref="H65:H79" si="31">F65*G65</f>
        <v>194.6568</v>
      </c>
    </row>
    <row r="66" spans="1:8" ht="24.95" customHeight="1">
      <c r="A66" s="62">
        <v>5</v>
      </c>
      <c r="B66" s="139"/>
      <c r="C66" s="142"/>
      <c r="D66" s="61">
        <v>11204</v>
      </c>
      <c r="E66" s="61">
        <v>2750</v>
      </c>
      <c r="F66" s="64">
        <f t="shared" si="30"/>
        <v>30.811</v>
      </c>
      <c r="G66" s="61">
        <v>26</v>
      </c>
      <c r="H66" s="64">
        <f t="shared" si="31"/>
        <v>801.08600000000001</v>
      </c>
    </row>
    <row r="67" spans="1:8" ht="24.95" customHeight="1">
      <c r="A67" s="62">
        <v>6</v>
      </c>
      <c r="B67" s="139"/>
      <c r="C67" s="61" t="s">
        <v>286</v>
      </c>
      <c r="D67" s="61">
        <v>5080</v>
      </c>
      <c r="E67" s="61">
        <v>4815</v>
      </c>
      <c r="F67" s="64">
        <f t="shared" si="30"/>
        <v>24.4602</v>
      </c>
      <c r="G67" s="61">
        <v>26</v>
      </c>
      <c r="H67" s="64">
        <f t="shared" si="31"/>
        <v>635.96519999999998</v>
      </c>
    </row>
    <row r="68" spans="1:8" ht="24.95" customHeight="1">
      <c r="A68" s="62">
        <v>7</v>
      </c>
      <c r="B68" s="139"/>
      <c r="C68" s="61" t="s">
        <v>288</v>
      </c>
      <c r="D68" s="61">
        <v>3010</v>
      </c>
      <c r="E68" s="61">
        <v>3090</v>
      </c>
      <c r="F68" s="64">
        <f t="shared" si="30"/>
        <v>9.3009000000000004</v>
      </c>
      <c r="G68" s="61">
        <v>26</v>
      </c>
      <c r="H68" s="64">
        <f t="shared" si="31"/>
        <v>241.82340000000002</v>
      </c>
    </row>
    <row r="69" spans="1:8" ht="24.95" customHeight="1">
      <c r="A69" s="62">
        <v>8</v>
      </c>
      <c r="B69" s="139"/>
      <c r="C69" s="61" t="s">
        <v>257</v>
      </c>
      <c r="D69" s="64">
        <v>3960</v>
      </c>
      <c r="E69" s="64">
        <v>1500</v>
      </c>
      <c r="F69" s="64">
        <f t="shared" ref="F69:F79" si="32">D69*E69/1000000</f>
        <v>5.94</v>
      </c>
      <c r="G69" s="61">
        <v>26</v>
      </c>
      <c r="H69" s="64">
        <f t="shared" si="31"/>
        <v>154.44</v>
      </c>
    </row>
    <row r="70" spans="1:8" ht="24.95" customHeight="1">
      <c r="A70" s="62">
        <v>9</v>
      </c>
      <c r="B70" s="139"/>
      <c r="C70" s="142" t="s">
        <v>275</v>
      </c>
      <c r="D70" s="61">
        <v>3895</v>
      </c>
      <c r="E70" s="61">
        <v>2790</v>
      </c>
      <c r="F70" s="61">
        <f t="shared" si="32"/>
        <v>10.867050000000001</v>
      </c>
      <c r="G70" s="61">
        <v>26</v>
      </c>
      <c r="H70" s="64">
        <f t="shared" si="31"/>
        <v>282.54330000000004</v>
      </c>
    </row>
    <row r="71" spans="1:8" ht="24.95" customHeight="1">
      <c r="A71" s="62">
        <v>10</v>
      </c>
      <c r="B71" s="139"/>
      <c r="C71" s="142"/>
      <c r="D71" s="61">
        <v>13370</v>
      </c>
      <c r="E71" s="61">
        <v>2750</v>
      </c>
      <c r="F71" s="61">
        <f t="shared" si="32"/>
        <v>36.767499999999998</v>
      </c>
      <c r="G71" s="61">
        <v>26</v>
      </c>
      <c r="H71" s="64">
        <f t="shared" si="31"/>
        <v>955.95499999999993</v>
      </c>
    </row>
    <row r="72" spans="1:8" ht="24.95" customHeight="1">
      <c r="A72" s="62">
        <v>11</v>
      </c>
      <c r="B72" s="139"/>
      <c r="C72" s="142" t="s">
        <v>276</v>
      </c>
      <c r="D72" s="61">
        <v>3560</v>
      </c>
      <c r="E72" s="61">
        <v>2780</v>
      </c>
      <c r="F72" s="61">
        <f t="shared" si="32"/>
        <v>9.8968000000000007</v>
      </c>
      <c r="G72" s="61">
        <v>26</v>
      </c>
      <c r="H72" s="64">
        <f t="shared" si="31"/>
        <v>257.3168</v>
      </c>
    </row>
    <row r="73" spans="1:8" ht="24.95" customHeight="1">
      <c r="A73" s="62">
        <v>12</v>
      </c>
      <c r="B73" s="139"/>
      <c r="C73" s="142"/>
      <c r="D73" s="61">
        <v>12680</v>
      </c>
      <c r="E73" s="61">
        <v>2750</v>
      </c>
      <c r="F73" s="61">
        <f t="shared" si="32"/>
        <v>34.869999999999997</v>
      </c>
      <c r="G73" s="61">
        <v>26</v>
      </c>
      <c r="H73" s="64">
        <f t="shared" si="31"/>
        <v>906.61999999999989</v>
      </c>
    </row>
    <row r="74" spans="1:8" ht="24.95" customHeight="1">
      <c r="A74" s="62">
        <v>13</v>
      </c>
      <c r="B74" s="139"/>
      <c r="C74" s="142" t="s">
        <v>278</v>
      </c>
      <c r="D74" s="61">
        <v>2635</v>
      </c>
      <c r="E74" s="61">
        <v>2525</v>
      </c>
      <c r="F74" s="61">
        <f t="shared" si="32"/>
        <v>6.6533749999999996</v>
      </c>
      <c r="G74" s="61">
        <v>26</v>
      </c>
      <c r="H74" s="64">
        <f t="shared" si="31"/>
        <v>172.98774999999998</v>
      </c>
    </row>
    <row r="75" spans="1:8" ht="24.95" customHeight="1">
      <c r="A75" s="62">
        <v>14</v>
      </c>
      <c r="B75" s="139"/>
      <c r="C75" s="142"/>
      <c r="D75" s="61">
        <v>10320</v>
      </c>
      <c r="E75" s="61">
        <v>2750</v>
      </c>
      <c r="F75" s="61">
        <f t="shared" si="32"/>
        <v>28.38</v>
      </c>
      <c r="G75" s="61">
        <v>26</v>
      </c>
      <c r="H75" s="64">
        <f t="shared" si="31"/>
        <v>737.88</v>
      </c>
    </row>
    <row r="76" spans="1:8" ht="24.95" customHeight="1">
      <c r="A76" s="62">
        <v>15</v>
      </c>
      <c r="B76" s="139"/>
      <c r="C76" s="142" t="s">
        <v>270</v>
      </c>
      <c r="D76" s="61">
        <v>4080</v>
      </c>
      <c r="E76" s="61">
        <v>3327</v>
      </c>
      <c r="F76" s="61">
        <f t="shared" si="32"/>
        <v>13.574159999999999</v>
      </c>
      <c r="G76" s="61">
        <v>26</v>
      </c>
      <c r="H76" s="64">
        <f t="shared" si="31"/>
        <v>352.92815999999999</v>
      </c>
    </row>
    <row r="77" spans="1:8" ht="24.95" customHeight="1">
      <c r="A77" s="62">
        <v>16</v>
      </c>
      <c r="B77" s="139"/>
      <c r="C77" s="142"/>
      <c r="D77" s="61">
        <v>14814</v>
      </c>
      <c r="E77" s="61">
        <v>2750</v>
      </c>
      <c r="F77" s="61">
        <f t="shared" si="32"/>
        <v>40.738500000000002</v>
      </c>
      <c r="G77" s="61">
        <v>26</v>
      </c>
      <c r="H77" s="64">
        <f t="shared" si="31"/>
        <v>1059.201</v>
      </c>
    </row>
    <row r="78" spans="1:8" ht="24.95" customHeight="1">
      <c r="A78" s="62">
        <v>17</v>
      </c>
      <c r="B78" s="139"/>
      <c r="C78" s="142" t="s">
        <v>322</v>
      </c>
      <c r="D78" s="61">
        <v>1602</v>
      </c>
      <c r="E78" s="61">
        <v>1470</v>
      </c>
      <c r="F78" s="61">
        <f t="shared" si="32"/>
        <v>2.35494</v>
      </c>
      <c r="G78" s="61">
        <v>26</v>
      </c>
      <c r="H78" s="64">
        <f t="shared" si="31"/>
        <v>61.228439999999999</v>
      </c>
    </row>
    <row r="79" spans="1:8" ht="24.95" customHeight="1">
      <c r="A79" s="62">
        <v>18</v>
      </c>
      <c r="B79" s="139"/>
      <c r="C79" s="142"/>
      <c r="D79" s="61">
        <v>6144</v>
      </c>
      <c r="E79" s="61">
        <v>2750</v>
      </c>
      <c r="F79" s="61">
        <f t="shared" si="32"/>
        <v>16.896000000000001</v>
      </c>
      <c r="G79" s="61">
        <v>26</v>
      </c>
      <c r="H79" s="64">
        <f t="shared" si="31"/>
        <v>439.29600000000005</v>
      </c>
    </row>
    <row r="80" spans="1:8" ht="24.95" customHeight="1">
      <c r="A80" s="62">
        <v>19</v>
      </c>
      <c r="B80" s="141" t="s">
        <v>289</v>
      </c>
      <c r="C80" s="61" t="s">
        <v>261</v>
      </c>
      <c r="D80" s="64">
        <v>880</v>
      </c>
      <c r="E80" s="64">
        <v>2290</v>
      </c>
      <c r="F80" s="64">
        <f>-D80*E80/1000000</f>
        <v>-2.0152000000000001</v>
      </c>
      <c r="G80" s="61">
        <v>26</v>
      </c>
      <c r="H80" s="64">
        <f t="shared" ref="H80" si="33">F80*G80</f>
        <v>-52.395200000000003</v>
      </c>
    </row>
    <row r="81" spans="1:12" ht="24.95" customHeight="1">
      <c r="A81" s="62">
        <v>20</v>
      </c>
      <c r="B81" s="141"/>
      <c r="C81" s="61" t="s">
        <v>275</v>
      </c>
      <c r="D81" s="64">
        <v>880</v>
      </c>
      <c r="E81" s="64">
        <v>2290</v>
      </c>
      <c r="F81" s="64">
        <f>-D81*E81/1000000</f>
        <v>-2.0152000000000001</v>
      </c>
      <c r="G81" s="61">
        <v>26</v>
      </c>
      <c r="H81" s="64">
        <f t="shared" ref="H81:H93" si="34">F81*G81</f>
        <v>-52.395200000000003</v>
      </c>
    </row>
    <row r="82" spans="1:12" ht="24.95" customHeight="1">
      <c r="A82" s="62">
        <v>21</v>
      </c>
      <c r="B82" s="141"/>
      <c r="C82" s="61" t="s">
        <v>276</v>
      </c>
      <c r="D82" s="64">
        <v>880</v>
      </c>
      <c r="E82" s="64">
        <v>2290</v>
      </c>
      <c r="F82" s="64">
        <f t="shared" ref="F82:F90" si="35">-D82*E82/1000000</f>
        <v>-2.0152000000000001</v>
      </c>
      <c r="G82" s="61">
        <v>26</v>
      </c>
      <c r="H82" s="64">
        <f t="shared" si="34"/>
        <v>-52.395200000000003</v>
      </c>
    </row>
    <row r="83" spans="1:12" ht="24.95" customHeight="1">
      <c r="A83" s="62">
        <v>22</v>
      </c>
      <c r="B83" s="141"/>
      <c r="C83" s="61" t="s">
        <v>278</v>
      </c>
      <c r="D83" s="64">
        <v>880</v>
      </c>
      <c r="E83" s="64">
        <v>2290</v>
      </c>
      <c r="F83" s="64">
        <f t="shared" si="35"/>
        <v>-2.0152000000000001</v>
      </c>
      <c r="G83" s="61">
        <v>26</v>
      </c>
      <c r="H83" s="64">
        <f t="shared" si="34"/>
        <v>-52.395200000000003</v>
      </c>
    </row>
    <row r="84" spans="1:12" ht="24.95" customHeight="1">
      <c r="A84" s="62">
        <v>23</v>
      </c>
      <c r="B84" s="141"/>
      <c r="C84" s="61" t="s">
        <v>270</v>
      </c>
      <c r="D84" s="64">
        <v>880</v>
      </c>
      <c r="E84" s="64">
        <v>2290</v>
      </c>
      <c r="F84" s="64">
        <f t="shared" si="35"/>
        <v>-2.0152000000000001</v>
      </c>
      <c r="G84" s="61">
        <v>26</v>
      </c>
      <c r="H84" s="64">
        <f t="shared" si="34"/>
        <v>-52.395200000000003</v>
      </c>
    </row>
    <row r="85" spans="1:12" ht="24.95" customHeight="1">
      <c r="A85" s="62">
        <v>24</v>
      </c>
      <c r="B85" s="141"/>
      <c r="C85" s="61" t="s">
        <v>322</v>
      </c>
      <c r="D85" s="64">
        <v>770</v>
      </c>
      <c r="E85" s="64">
        <v>2100</v>
      </c>
      <c r="F85" s="64">
        <f t="shared" si="35"/>
        <v>-1.617</v>
      </c>
      <c r="G85" s="61">
        <v>26</v>
      </c>
      <c r="H85" s="64">
        <f t="shared" si="34"/>
        <v>-42.042000000000002</v>
      </c>
    </row>
    <row r="86" spans="1:12" ht="24.95" customHeight="1">
      <c r="A86" s="63">
        <v>25</v>
      </c>
      <c r="B86" s="139" t="s">
        <v>291</v>
      </c>
      <c r="C86" s="64" t="s">
        <v>261</v>
      </c>
      <c r="D86" s="64">
        <v>1600</v>
      </c>
      <c r="E86" s="64">
        <v>1245</v>
      </c>
      <c r="F86" s="64">
        <f t="shared" si="35"/>
        <v>-1.992</v>
      </c>
      <c r="G86" s="61">
        <v>26</v>
      </c>
      <c r="H86" s="64">
        <f t="shared" si="34"/>
        <v>-51.792000000000002</v>
      </c>
      <c r="I86" s="64"/>
      <c r="J86" s="64"/>
      <c r="K86" s="64"/>
      <c r="L86" s="106"/>
    </row>
    <row r="87" spans="1:12" ht="24.95" customHeight="1">
      <c r="A87" s="63">
        <v>26</v>
      </c>
      <c r="B87" s="139"/>
      <c r="C87" s="64" t="s">
        <v>275</v>
      </c>
      <c r="D87" s="64">
        <v>2159</v>
      </c>
      <c r="E87" s="64">
        <v>1790</v>
      </c>
      <c r="F87" s="64">
        <f t="shared" si="35"/>
        <v>-3.8646099999999999</v>
      </c>
      <c r="G87" s="61">
        <v>26</v>
      </c>
      <c r="H87" s="64">
        <f t="shared" si="34"/>
        <v>-100.47986</v>
      </c>
      <c r="I87" s="64"/>
      <c r="J87" s="64"/>
      <c r="K87" s="64"/>
      <c r="L87" s="106"/>
    </row>
    <row r="88" spans="1:12" ht="24.95" customHeight="1">
      <c r="A88" s="63">
        <v>27</v>
      </c>
      <c r="B88" s="139"/>
      <c r="C88" s="64" t="s">
        <v>276</v>
      </c>
      <c r="D88" s="64">
        <v>2650</v>
      </c>
      <c r="E88" s="64">
        <v>1790</v>
      </c>
      <c r="F88" s="64">
        <f t="shared" si="35"/>
        <v>-4.7435</v>
      </c>
      <c r="G88" s="61">
        <v>26</v>
      </c>
      <c r="H88" s="64">
        <f t="shared" si="34"/>
        <v>-123.331</v>
      </c>
      <c r="I88" s="64"/>
      <c r="J88" s="64"/>
      <c r="K88" s="64"/>
      <c r="L88" s="106"/>
    </row>
    <row r="89" spans="1:12" ht="24.95" customHeight="1">
      <c r="A89" s="63">
        <v>28</v>
      </c>
      <c r="B89" s="139"/>
      <c r="C89" s="64" t="s">
        <v>278</v>
      </c>
      <c r="D89" s="64">
        <v>1225</v>
      </c>
      <c r="E89" s="64">
        <v>1790</v>
      </c>
      <c r="F89" s="64">
        <f t="shared" si="35"/>
        <v>-2.1927500000000002</v>
      </c>
      <c r="G89" s="61">
        <v>26</v>
      </c>
      <c r="H89" s="64">
        <f t="shared" si="34"/>
        <v>-57.011500000000005</v>
      </c>
      <c r="I89" s="64"/>
      <c r="J89" s="64"/>
      <c r="K89" s="64"/>
      <c r="L89" s="106"/>
    </row>
    <row r="90" spans="1:12" ht="24.95" customHeight="1" thickBot="1">
      <c r="A90" s="69">
        <v>29</v>
      </c>
      <c r="B90" s="140"/>
      <c r="C90" s="78" t="s">
        <v>270</v>
      </c>
      <c r="D90" s="78">
        <v>2540</v>
      </c>
      <c r="E90" s="78">
        <v>1790</v>
      </c>
      <c r="F90" s="78">
        <f t="shared" si="35"/>
        <v>-4.5465999999999998</v>
      </c>
      <c r="G90" s="78">
        <v>26</v>
      </c>
      <c r="H90" s="78">
        <f t="shared" si="34"/>
        <v>-118.21159999999999</v>
      </c>
      <c r="I90" s="69">
        <v>250</v>
      </c>
      <c r="J90" s="69">
        <v>260</v>
      </c>
      <c r="K90" s="69">
        <f>(I90-J90)*G90</f>
        <v>-260</v>
      </c>
      <c r="L90" s="107"/>
    </row>
    <row r="91" spans="1:12" ht="24.95" customHeight="1">
      <c r="A91" s="63">
        <v>1</v>
      </c>
      <c r="B91" s="139" t="s">
        <v>324</v>
      </c>
      <c r="C91" s="64" t="s">
        <v>295</v>
      </c>
      <c r="D91" s="77">
        <v>2760</v>
      </c>
      <c r="E91" s="77">
        <v>1550</v>
      </c>
      <c r="F91" s="77">
        <f>D91*E91/1000000</f>
        <v>4.2779999999999996</v>
      </c>
      <c r="G91" s="83">
        <v>330</v>
      </c>
      <c r="H91" s="64">
        <f t="shared" si="34"/>
        <v>1411.7399999999998</v>
      </c>
      <c r="I91" s="77"/>
      <c r="J91" s="77"/>
      <c r="K91" s="77"/>
      <c r="L91" s="106"/>
    </row>
    <row r="92" spans="1:12" ht="24.95" customHeight="1">
      <c r="A92" s="63">
        <v>2</v>
      </c>
      <c r="B92" s="139"/>
      <c r="C92" s="64" t="s">
        <v>296</v>
      </c>
      <c r="D92" s="64">
        <v>2745</v>
      </c>
      <c r="E92" s="64">
        <v>1670</v>
      </c>
      <c r="F92" s="64">
        <f>D92*E92/1000000</f>
        <v>4.5841500000000002</v>
      </c>
      <c r="G92" s="65">
        <v>330</v>
      </c>
      <c r="H92" s="64">
        <f t="shared" si="34"/>
        <v>1512.7695000000001</v>
      </c>
      <c r="I92" s="64"/>
      <c r="J92" s="64"/>
      <c r="K92" s="64"/>
      <c r="L92" s="106"/>
    </row>
    <row r="93" spans="1:12" ht="24.95" customHeight="1" thickBot="1">
      <c r="A93" s="69">
        <v>3</v>
      </c>
      <c r="B93" s="140"/>
      <c r="C93" s="78" t="s">
        <v>297</v>
      </c>
      <c r="D93" s="78">
        <v>3150</v>
      </c>
      <c r="E93" s="78">
        <v>1570</v>
      </c>
      <c r="F93" s="78">
        <f>D93*E93/1000000</f>
        <v>4.9455</v>
      </c>
      <c r="G93" s="75">
        <v>330</v>
      </c>
      <c r="H93" s="78">
        <f t="shared" si="34"/>
        <v>1632.0150000000001</v>
      </c>
      <c r="I93" s="69">
        <v>15</v>
      </c>
      <c r="J93" s="84">
        <v>14</v>
      </c>
      <c r="K93" s="84">
        <f>(I93-J93)*G93</f>
        <v>330</v>
      </c>
      <c r="L93" s="85"/>
    </row>
    <row r="94" spans="1:12" ht="24.95" customHeight="1" thickBot="1">
      <c r="A94" s="86">
        <v>1</v>
      </c>
      <c r="B94" s="87" t="s">
        <v>325</v>
      </c>
      <c r="C94" s="88"/>
      <c r="D94" s="88">
        <v>8.5</v>
      </c>
      <c r="E94" s="88"/>
      <c r="F94" s="88"/>
      <c r="G94" s="88">
        <v>50</v>
      </c>
      <c r="H94" s="88">
        <f>D94*G94</f>
        <v>425</v>
      </c>
      <c r="I94" s="86">
        <v>11</v>
      </c>
      <c r="J94" s="89">
        <v>8.5</v>
      </c>
      <c r="K94" s="84">
        <f>(I94-J94)*G94</f>
        <v>125</v>
      </c>
      <c r="L94" s="85"/>
    </row>
    <row r="95" spans="1:12" ht="24.95" customHeight="1" thickBot="1">
      <c r="A95" s="86">
        <v>1</v>
      </c>
      <c r="B95" s="87" t="s">
        <v>326</v>
      </c>
      <c r="C95" s="88"/>
      <c r="D95" s="88">
        <v>10</v>
      </c>
      <c r="E95" s="88"/>
      <c r="F95" s="88"/>
      <c r="G95" s="88">
        <v>150</v>
      </c>
      <c r="H95" s="88">
        <f>D95*G95</f>
        <v>1500</v>
      </c>
      <c r="I95" s="86">
        <v>11.5</v>
      </c>
      <c r="J95" s="89">
        <v>9.5</v>
      </c>
      <c r="K95" s="84">
        <f>(I95-J95)*G95</f>
        <v>300</v>
      </c>
      <c r="L95" s="85"/>
    </row>
    <row r="96" spans="1:12" ht="24.95" customHeight="1">
      <c r="A96" s="76">
        <v>1</v>
      </c>
      <c r="B96" s="138" t="s">
        <v>327</v>
      </c>
      <c r="C96" s="77" t="s">
        <v>328</v>
      </c>
      <c r="D96" s="77">
        <v>1450</v>
      </c>
      <c r="E96" s="77">
        <v>2350</v>
      </c>
      <c r="F96" s="77">
        <f t="shared" ref="F96:F99" si="36">D96*E96/1000000</f>
        <v>3.4075000000000002</v>
      </c>
      <c r="G96" s="83">
        <v>115</v>
      </c>
      <c r="H96" s="77">
        <f t="shared" ref="H96:H99" si="37">F96*G96</f>
        <v>391.86250000000001</v>
      </c>
      <c r="I96" s="77"/>
      <c r="J96" s="77"/>
      <c r="K96" s="77"/>
      <c r="L96" s="106"/>
    </row>
    <row r="97" spans="1:12" ht="24.95" customHeight="1">
      <c r="A97" s="63">
        <v>2</v>
      </c>
      <c r="B97" s="139"/>
      <c r="C97" s="64" t="s">
        <v>329</v>
      </c>
      <c r="D97" s="64">
        <v>400</v>
      </c>
      <c r="E97" s="64">
        <v>2350</v>
      </c>
      <c r="F97" s="64">
        <f t="shared" si="36"/>
        <v>0.94</v>
      </c>
      <c r="G97" s="65">
        <v>115</v>
      </c>
      <c r="H97" s="64">
        <f t="shared" si="37"/>
        <v>108.1</v>
      </c>
      <c r="I97" s="64"/>
      <c r="J97" s="64"/>
      <c r="K97" s="64"/>
      <c r="L97" s="106"/>
    </row>
    <row r="98" spans="1:12" ht="24.95" customHeight="1">
      <c r="A98" s="63">
        <v>3</v>
      </c>
      <c r="B98" s="139"/>
      <c r="C98" s="64" t="s">
        <v>294</v>
      </c>
      <c r="D98" s="64">
        <v>1060</v>
      </c>
      <c r="E98" s="64">
        <v>2750</v>
      </c>
      <c r="F98" s="64">
        <f t="shared" si="36"/>
        <v>2.915</v>
      </c>
      <c r="G98" s="65">
        <v>115</v>
      </c>
      <c r="H98" s="64">
        <f t="shared" si="37"/>
        <v>335.22500000000002</v>
      </c>
      <c r="I98" s="64"/>
      <c r="J98" s="64"/>
      <c r="K98" s="64"/>
      <c r="L98" s="106"/>
    </row>
    <row r="99" spans="1:12" ht="24.95" customHeight="1" thickBot="1">
      <c r="A99" s="69">
        <v>4</v>
      </c>
      <c r="B99" s="140"/>
      <c r="C99" s="78" t="s">
        <v>307</v>
      </c>
      <c r="D99" s="78">
        <v>390</v>
      </c>
      <c r="E99" s="78">
        <v>2750</v>
      </c>
      <c r="F99" s="78">
        <f t="shared" si="36"/>
        <v>1.0725</v>
      </c>
      <c r="G99" s="75">
        <v>115</v>
      </c>
      <c r="H99" s="78">
        <f t="shared" si="37"/>
        <v>123.33750000000001</v>
      </c>
      <c r="I99" s="69">
        <v>10.6</v>
      </c>
      <c r="J99" s="84">
        <v>8.5</v>
      </c>
      <c r="K99" s="84">
        <f>(I99-J99)*G99</f>
        <v>241.49999999999997</v>
      </c>
      <c r="L99" s="85"/>
    </row>
    <row r="100" spans="1:12" ht="24.95" customHeight="1" thickBot="1">
      <c r="A100" s="86">
        <v>1</v>
      </c>
      <c r="B100" s="87" t="s">
        <v>323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106"/>
    </row>
    <row r="101" spans="1:12" ht="24.95" customHeight="1">
      <c r="A101" s="76">
        <v>1</v>
      </c>
      <c r="B101" s="138" t="s">
        <v>333</v>
      </c>
      <c r="C101" s="77" t="s">
        <v>330</v>
      </c>
      <c r="D101" s="77">
        <v>2.86</v>
      </c>
      <c r="E101" s="77"/>
      <c r="F101" s="77"/>
      <c r="G101" s="77">
        <v>80</v>
      </c>
      <c r="H101" s="77">
        <f>D101*G101</f>
        <v>228.79999999999998</v>
      </c>
      <c r="I101" s="76">
        <v>5</v>
      </c>
      <c r="J101" s="90">
        <v>2.86</v>
      </c>
      <c r="K101" s="85">
        <f>(I101-J101)*G101</f>
        <v>171.20000000000002</v>
      </c>
      <c r="L101" s="85"/>
    </row>
    <row r="102" spans="1:12" ht="24.95" customHeight="1">
      <c r="A102" s="63">
        <v>2</v>
      </c>
      <c r="B102" s="139"/>
      <c r="C102" s="64" t="s">
        <v>331</v>
      </c>
      <c r="D102" s="64">
        <v>6.7</v>
      </c>
      <c r="E102" s="64"/>
      <c r="F102" s="64"/>
      <c r="G102" s="64">
        <v>70</v>
      </c>
      <c r="H102" s="64">
        <f t="shared" ref="H102:H103" si="38">D102*G102</f>
        <v>469</v>
      </c>
      <c r="I102" s="63">
        <v>6</v>
      </c>
      <c r="J102" s="63">
        <v>6.7</v>
      </c>
      <c r="K102" s="63">
        <f>(I102-J102)*G102</f>
        <v>-49.000000000000014</v>
      </c>
      <c r="L102" s="107"/>
    </row>
    <row r="103" spans="1:12" ht="24.95" customHeight="1" thickBot="1">
      <c r="A103" s="69">
        <v>3</v>
      </c>
      <c r="B103" s="140"/>
      <c r="C103" s="78" t="s">
        <v>332</v>
      </c>
      <c r="D103" s="78">
        <v>9.15</v>
      </c>
      <c r="E103" s="78"/>
      <c r="F103" s="78"/>
      <c r="G103" s="78">
        <v>60</v>
      </c>
      <c r="H103" s="78">
        <f t="shared" si="38"/>
        <v>549</v>
      </c>
      <c r="I103" s="69">
        <v>12</v>
      </c>
      <c r="J103" s="84">
        <v>9.15</v>
      </c>
      <c r="K103" s="84">
        <f>(I103-J103)*G103</f>
        <v>170.99999999999997</v>
      </c>
      <c r="L103" s="85"/>
    </row>
  </sheetData>
  <mergeCells count="43">
    <mergeCell ref="N56:T56"/>
    <mergeCell ref="U56:W56"/>
    <mergeCell ref="N53:T53"/>
    <mergeCell ref="U53:W53"/>
    <mergeCell ref="N54:T54"/>
    <mergeCell ref="U54:W54"/>
    <mergeCell ref="N55:T55"/>
    <mergeCell ref="U55:W55"/>
    <mergeCell ref="U27:W27"/>
    <mergeCell ref="N27:T27"/>
    <mergeCell ref="N26:T26"/>
    <mergeCell ref="U26:W26"/>
    <mergeCell ref="N24:T24"/>
    <mergeCell ref="U24:W24"/>
    <mergeCell ref="N25:T25"/>
    <mergeCell ref="U25:W25"/>
    <mergeCell ref="C5:C7"/>
    <mergeCell ref="C8:C10"/>
    <mergeCell ref="C11:C13"/>
    <mergeCell ref="C14:C16"/>
    <mergeCell ref="B5:B16"/>
    <mergeCell ref="B17:B25"/>
    <mergeCell ref="B27:B28"/>
    <mergeCell ref="B29:B32"/>
    <mergeCell ref="B33:B36"/>
    <mergeCell ref="B2:B4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96:B99"/>
    <mergeCell ref="B101:B103"/>
    <mergeCell ref="B91:B93"/>
    <mergeCell ref="B80:B85"/>
    <mergeCell ref="B86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C3" sqref="C3"/>
    </sheetView>
  </sheetViews>
  <sheetFormatPr defaultRowHeight="13.5"/>
  <cols>
    <col min="2" max="2" width="21.375" bestFit="1" customWidth="1"/>
    <col min="3" max="3" width="37.125" bestFit="1" customWidth="1"/>
  </cols>
  <sheetData>
    <row r="1" spans="1:10" ht="14.25" thickTop="1">
      <c r="A1" s="112">
        <v>1</v>
      </c>
      <c r="B1" s="113" t="s">
        <v>364</v>
      </c>
      <c r="C1" s="114"/>
      <c r="D1" s="114" t="s">
        <v>34</v>
      </c>
      <c r="E1" s="114">
        <v>0</v>
      </c>
      <c r="F1" s="114">
        <v>100</v>
      </c>
      <c r="G1" s="114">
        <f t="shared" ref="G1:G19" si="0">E1*F1</f>
        <v>0</v>
      </c>
      <c r="H1" s="115">
        <v>0</v>
      </c>
      <c r="I1" s="114">
        <v>1</v>
      </c>
      <c r="J1" s="116">
        <f t="shared" ref="J1:J19" si="1">(H1-I1)*F1</f>
        <v>-100</v>
      </c>
    </row>
    <row r="2" spans="1:10" ht="15.75">
      <c r="A2" s="117">
        <v>2</v>
      </c>
      <c r="B2" s="65" t="s">
        <v>352</v>
      </c>
      <c r="C2" s="65"/>
      <c r="D2" s="65" t="s">
        <v>345</v>
      </c>
      <c r="E2" s="65">
        <v>49.9</v>
      </c>
      <c r="F2" s="65">
        <v>55</v>
      </c>
      <c r="G2" s="65">
        <f>E2*F2</f>
        <v>2744.5</v>
      </c>
      <c r="H2" s="95">
        <v>49.9</v>
      </c>
      <c r="I2" s="65">
        <v>54</v>
      </c>
      <c r="J2" s="118">
        <f>(H2-I2)*F2</f>
        <v>-225.50000000000009</v>
      </c>
    </row>
    <row r="3" spans="1:10" ht="15.75">
      <c r="A3" s="117">
        <v>3</v>
      </c>
      <c r="B3" s="65" t="s">
        <v>373</v>
      </c>
      <c r="C3" s="65" t="s">
        <v>338</v>
      </c>
      <c r="D3" s="65" t="s">
        <v>345</v>
      </c>
      <c r="E3" s="65">
        <v>19.510000000000002</v>
      </c>
      <c r="F3" s="65">
        <v>180</v>
      </c>
      <c r="G3" s="65">
        <f t="shared" ref="G3" si="2">E3*F3</f>
        <v>3511.8</v>
      </c>
      <c r="H3" s="95">
        <v>19.510000000000002</v>
      </c>
      <c r="I3" s="65">
        <v>21.88</v>
      </c>
      <c r="J3" s="118">
        <f t="shared" ref="J3" si="3">(H3-I3)*F3</f>
        <v>-426.59999999999957</v>
      </c>
    </row>
    <row r="4" spans="1:10" ht="15.75">
      <c r="A4" s="117">
        <v>4</v>
      </c>
      <c r="B4" s="65" t="s">
        <v>339</v>
      </c>
      <c r="C4" s="65" t="s">
        <v>338</v>
      </c>
      <c r="D4" s="65" t="s">
        <v>345</v>
      </c>
      <c r="E4" s="65">
        <v>90</v>
      </c>
      <c r="F4" s="65">
        <v>55</v>
      </c>
      <c r="G4" s="65">
        <f t="shared" si="0"/>
        <v>4950</v>
      </c>
      <c r="H4" s="95">
        <v>0</v>
      </c>
      <c r="I4" s="65">
        <v>90</v>
      </c>
      <c r="J4" s="118">
        <f t="shared" si="1"/>
        <v>-4950</v>
      </c>
    </row>
    <row r="5" spans="1:10" ht="15.75">
      <c r="A5" s="117">
        <v>5</v>
      </c>
      <c r="B5" s="65" t="s">
        <v>335</v>
      </c>
      <c r="C5" s="65" t="s">
        <v>336</v>
      </c>
      <c r="D5" s="65" t="s">
        <v>345</v>
      </c>
      <c r="E5" s="65">
        <v>96</v>
      </c>
      <c r="F5" s="65">
        <v>100</v>
      </c>
      <c r="G5" s="65">
        <f t="shared" si="0"/>
        <v>9600</v>
      </c>
      <c r="H5" s="95">
        <v>96</v>
      </c>
      <c r="I5" s="65">
        <v>80</v>
      </c>
      <c r="J5" s="118">
        <f t="shared" si="1"/>
        <v>1600</v>
      </c>
    </row>
    <row r="6" spans="1:10" ht="15.75">
      <c r="A6" s="117">
        <v>6</v>
      </c>
      <c r="B6" s="65" t="s">
        <v>337</v>
      </c>
      <c r="C6" s="65" t="s">
        <v>286</v>
      </c>
      <c r="D6" s="65" t="s">
        <v>345</v>
      </c>
      <c r="E6" s="65">
        <v>0</v>
      </c>
      <c r="F6" s="65">
        <v>130</v>
      </c>
      <c r="G6" s="65">
        <f t="shared" si="0"/>
        <v>0</v>
      </c>
      <c r="H6" s="95">
        <v>0</v>
      </c>
      <c r="I6" s="65">
        <v>9</v>
      </c>
      <c r="J6" s="118">
        <f t="shared" si="1"/>
        <v>-1170</v>
      </c>
    </row>
    <row r="7" spans="1:10" ht="15.75">
      <c r="A7" s="117">
        <v>7</v>
      </c>
      <c r="B7" s="65" t="s">
        <v>308</v>
      </c>
      <c r="C7" s="65" t="s">
        <v>340</v>
      </c>
      <c r="D7" s="65" t="s">
        <v>345</v>
      </c>
      <c r="E7" s="65">
        <v>109</v>
      </c>
      <c r="F7" s="65">
        <v>55</v>
      </c>
      <c r="G7" s="65">
        <f t="shared" si="0"/>
        <v>5995</v>
      </c>
      <c r="H7" s="95">
        <v>109</v>
      </c>
      <c r="I7" s="65">
        <v>118</v>
      </c>
      <c r="J7" s="118">
        <f t="shared" si="1"/>
        <v>-495</v>
      </c>
    </row>
    <row r="8" spans="1:10" ht="15.75">
      <c r="A8" s="117">
        <v>8</v>
      </c>
      <c r="B8" s="65" t="s">
        <v>324</v>
      </c>
      <c r="C8" s="65" t="s">
        <v>341</v>
      </c>
      <c r="D8" s="65" t="s">
        <v>345</v>
      </c>
      <c r="E8" s="65">
        <v>14</v>
      </c>
      <c r="F8" s="65">
        <v>330</v>
      </c>
      <c r="G8" s="65">
        <f t="shared" si="0"/>
        <v>4620</v>
      </c>
      <c r="H8" s="95">
        <v>14</v>
      </c>
      <c r="I8" s="65">
        <v>15</v>
      </c>
      <c r="J8" s="118">
        <f t="shared" si="1"/>
        <v>-330</v>
      </c>
    </row>
    <row r="9" spans="1:10">
      <c r="A9" s="117">
        <v>9</v>
      </c>
      <c r="B9" s="65" t="s">
        <v>193</v>
      </c>
      <c r="C9" s="65" t="s">
        <v>344</v>
      </c>
      <c r="D9" s="65" t="s">
        <v>346</v>
      </c>
      <c r="E9" s="65">
        <v>9.5</v>
      </c>
      <c r="F9" s="65">
        <v>150</v>
      </c>
      <c r="G9" s="65">
        <f t="shared" si="0"/>
        <v>1425</v>
      </c>
      <c r="H9" s="95">
        <v>9.5</v>
      </c>
      <c r="I9" s="65">
        <v>11.5</v>
      </c>
      <c r="J9" s="118">
        <f t="shared" si="1"/>
        <v>-300</v>
      </c>
    </row>
    <row r="10" spans="1:10">
      <c r="A10" s="117">
        <v>10</v>
      </c>
      <c r="B10" s="65" t="s">
        <v>333</v>
      </c>
      <c r="C10" s="65" t="s">
        <v>348</v>
      </c>
      <c r="D10" s="65" t="s">
        <v>346</v>
      </c>
      <c r="E10" s="65">
        <v>2.86</v>
      </c>
      <c r="F10" s="65">
        <v>80</v>
      </c>
      <c r="G10" s="65">
        <f t="shared" si="0"/>
        <v>228.79999999999998</v>
      </c>
      <c r="H10" s="95">
        <v>2.86</v>
      </c>
      <c r="I10" s="65">
        <v>5</v>
      </c>
      <c r="J10" s="118">
        <f t="shared" si="1"/>
        <v>-171.20000000000002</v>
      </c>
    </row>
    <row r="11" spans="1:10">
      <c r="A11" s="117">
        <v>11</v>
      </c>
      <c r="B11" s="65" t="s">
        <v>333</v>
      </c>
      <c r="C11" s="65" t="s">
        <v>349</v>
      </c>
      <c r="D11" s="65" t="s">
        <v>346</v>
      </c>
      <c r="E11" s="65">
        <v>6.7</v>
      </c>
      <c r="F11" s="65">
        <v>70</v>
      </c>
      <c r="G11" s="65">
        <f t="shared" si="0"/>
        <v>469</v>
      </c>
      <c r="H11" s="95">
        <v>6.7</v>
      </c>
      <c r="I11" s="65">
        <v>6</v>
      </c>
      <c r="J11" s="118">
        <f t="shared" si="1"/>
        <v>49.000000000000014</v>
      </c>
    </row>
    <row r="12" spans="1:10">
      <c r="A12" s="117">
        <v>12</v>
      </c>
      <c r="B12" s="65" t="s">
        <v>333</v>
      </c>
      <c r="C12" s="65" t="s">
        <v>350</v>
      </c>
      <c r="D12" s="65" t="s">
        <v>346</v>
      </c>
      <c r="E12" s="65">
        <v>9.15</v>
      </c>
      <c r="F12" s="65">
        <v>60</v>
      </c>
      <c r="G12" s="65">
        <f t="shared" si="0"/>
        <v>549</v>
      </c>
      <c r="H12" s="95">
        <v>9.15</v>
      </c>
      <c r="I12" s="65">
        <v>10</v>
      </c>
      <c r="J12" s="118">
        <f t="shared" si="1"/>
        <v>-50.999999999999979</v>
      </c>
    </row>
    <row r="13" spans="1:10" ht="15.75">
      <c r="A13" s="117">
        <v>13</v>
      </c>
      <c r="B13" s="65" t="s">
        <v>74</v>
      </c>
      <c r="C13" s="65" t="s">
        <v>347</v>
      </c>
      <c r="D13" s="65" t="s">
        <v>345</v>
      </c>
      <c r="E13" s="65">
        <v>8.5</v>
      </c>
      <c r="F13" s="65">
        <v>115</v>
      </c>
      <c r="G13" s="65">
        <f t="shared" si="0"/>
        <v>977.5</v>
      </c>
      <c r="H13" s="95">
        <v>8.5</v>
      </c>
      <c r="I13" s="65">
        <v>3</v>
      </c>
      <c r="J13" s="118">
        <f t="shared" si="1"/>
        <v>632.5</v>
      </c>
    </row>
    <row r="14" spans="1:10" ht="15.75">
      <c r="A14" s="117">
        <v>14</v>
      </c>
      <c r="B14" s="65" t="s">
        <v>357</v>
      </c>
      <c r="C14" s="65" t="s">
        <v>358</v>
      </c>
      <c r="D14" s="65" t="s">
        <v>345</v>
      </c>
      <c r="E14" s="65">
        <v>13.6</v>
      </c>
      <c r="F14" s="65">
        <v>35</v>
      </c>
      <c r="G14" s="65">
        <f t="shared" si="0"/>
        <v>476</v>
      </c>
      <c r="H14" s="95">
        <v>13.6</v>
      </c>
      <c r="I14" s="65">
        <v>6</v>
      </c>
      <c r="J14" s="118">
        <f t="shared" si="1"/>
        <v>266</v>
      </c>
    </row>
    <row r="15" spans="1:10">
      <c r="A15" s="117">
        <v>15</v>
      </c>
      <c r="B15" s="65" t="s">
        <v>359</v>
      </c>
      <c r="C15" s="65"/>
      <c r="D15" s="65" t="s">
        <v>80</v>
      </c>
      <c r="E15" s="65">
        <v>0</v>
      </c>
      <c r="F15" s="65">
        <v>135</v>
      </c>
      <c r="G15" s="65">
        <f t="shared" si="0"/>
        <v>0</v>
      </c>
      <c r="H15" s="95">
        <v>0</v>
      </c>
      <c r="I15" s="65">
        <v>1</v>
      </c>
      <c r="J15" s="118">
        <f t="shared" si="1"/>
        <v>-135</v>
      </c>
    </row>
    <row r="16" spans="1:10">
      <c r="A16" s="119">
        <v>16</v>
      </c>
      <c r="B16" s="68" t="s">
        <v>360</v>
      </c>
      <c r="C16" s="68"/>
      <c r="D16" s="68" t="s">
        <v>89</v>
      </c>
      <c r="E16" s="68">
        <v>75</v>
      </c>
      <c r="F16" s="68">
        <v>10</v>
      </c>
      <c r="G16" s="68">
        <f t="shared" si="0"/>
        <v>750</v>
      </c>
      <c r="H16" s="105">
        <v>75</v>
      </c>
      <c r="I16" s="68">
        <v>0</v>
      </c>
      <c r="J16" s="120">
        <f t="shared" si="1"/>
        <v>750</v>
      </c>
    </row>
    <row r="17" spans="1:10" ht="15.75">
      <c r="A17" s="117">
        <v>17</v>
      </c>
      <c r="B17" s="65" t="s">
        <v>351</v>
      </c>
      <c r="C17" s="65"/>
      <c r="D17" s="65" t="s">
        <v>345</v>
      </c>
      <c r="E17" s="65">
        <v>49.9</v>
      </c>
      <c r="F17" s="65">
        <v>20</v>
      </c>
      <c r="G17" s="65">
        <f t="shared" si="0"/>
        <v>998</v>
      </c>
      <c r="H17" s="95">
        <v>49.9</v>
      </c>
      <c r="I17" s="65">
        <v>0</v>
      </c>
      <c r="J17" s="118">
        <f t="shared" si="1"/>
        <v>998</v>
      </c>
    </row>
    <row r="18" spans="1:10">
      <c r="A18" s="117">
        <v>18</v>
      </c>
      <c r="B18" s="65" t="s">
        <v>353</v>
      </c>
      <c r="C18" s="65"/>
      <c r="D18" s="65" t="s">
        <v>346</v>
      </c>
      <c r="E18" s="65">
        <v>7.5</v>
      </c>
      <c r="F18" s="65">
        <v>48</v>
      </c>
      <c r="G18" s="65">
        <f t="shared" si="0"/>
        <v>360</v>
      </c>
      <c r="H18" s="95">
        <v>7.5</v>
      </c>
      <c r="I18" s="65">
        <v>0</v>
      </c>
      <c r="J18" s="118">
        <f t="shared" si="1"/>
        <v>360</v>
      </c>
    </row>
    <row r="19" spans="1:10" ht="15.75">
      <c r="A19" s="117">
        <v>19</v>
      </c>
      <c r="B19" s="65" t="s">
        <v>374</v>
      </c>
      <c r="C19" s="65"/>
      <c r="D19" s="65" t="s">
        <v>345</v>
      </c>
      <c r="E19" s="65">
        <v>2.6</v>
      </c>
      <c r="F19" s="65">
        <v>35</v>
      </c>
      <c r="G19" s="65">
        <f t="shared" si="0"/>
        <v>91</v>
      </c>
      <c r="H19" s="95">
        <v>2.6</v>
      </c>
      <c r="I19" s="65">
        <v>0</v>
      </c>
      <c r="J19" s="118">
        <f t="shared" si="1"/>
        <v>91</v>
      </c>
    </row>
    <row r="20" spans="1:10">
      <c r="A20" s="117">
        <v>20</v>
      </c>
      <c r="B20" s="65" t="s">
        <v>354</v>
      </c>
      <c r="C20" s="65"/>
      <c r="D20" s="65" t="s">
        <v>80</v>
      </c>
      <c r="E20" s="65">
        <v>3</v>
      </c>
      <c r="F20" s="65">
        <v>100</v>
      </c>
      <c r="G20" s="65">
        <f>E20*F20</f>
        <v>300</v>
      </c>
      <c r="H20" s="95">
        <v>3</v>
      </c>
      <c r="I20" s="65">
        <v>0</v>
      </c>
      <c r="J20" s="118">
        <f>(H20-I20)*F20</f>
        <v>300</v>
      </c>
    </row>
    <row r="21" spans="1:10" ht="15.75">
      <c r="A21" s="117">
        <v>21</v>
      </c>
      <c r="B21" s="65" t="s">
        <v>133</v>
      </c>
      <c r="C21" s="65" t="s">
        <v>371</v>
      </c>
      <c r="D21" s="65" t="s">
        <v>345</v>
      </c>
      <c r="E21" s="65">
        <v>0</v>
      </c>
      <c r="F21" s="65">
        <v>750</v>
      </c>
      <c r="G21" s="65">
        <f>E21*F21</f>
        <v>0</v>
      </c>
      <c r="H21" s="95">
        <v>0</v>
      </c>
      <c r="I21" s="65">
        <v>3</v>
      </c>
      <c r="J21" s="118">
        <f>(H21-I21)*F21</f>
        <v>-2250</v>
      </c>
    </row>
    <row r="22" spans="1:10">
      <c r="A22" s="152" t="s">
        <v>91</v>
      </c>
      <c r="B22" s="153"/>
      <c r="C22" s="153"/>
      <c r="D22" s="153"/>
      <c r="E22" s="153"/>
      <c r="F22" s="153"/>
      <c r="G22" s="153"/>
      <c r="H22" s="154">
        <f>SUM(J1:J21)</f>
        <v>-5557.7999999999993</v>
      </c>
      <c r="I22" s="154"/>
      <c r="J22" s="155"/>
    </row>
    <row r="23" spans="1:10">
      <c r="A23" s="152" t="s">
        <v>363</v>
      </c>
      <c r="B23" s="153"/>
      <c r="C23" s="153"/>
      <c r="D23" s="153"/>
      <c r="E23" s="153"/>
      <c r="F23" s="153"/>
      <c r="G23" s="153"/>
      <c r="H23" s="154">
        <f>H22*0.05</f>
        <v>-277.89</v>
      </c>
      <c r="I23" s="154"/>
      <c r="J23" s="155"/>
    </row>
    <row r="24" spans="1:10">
      <c r="A24" s="152" t="s">
        <v>361</v>
      </c>
      <c r="B24" s="153"/>
      <c r="C24" s="153"/>
      <c r="D24" s="153"/>
      <c r="E24" s="153"/>
      <c r="F24" s="153"/>
      <c r="G24" s="153"/>
      <c r="H24" s="154">
        <f>H22*0.05</f>
        <v>-277.89</v>
      </c>
      <c r="I24" s="154"/>
      <c r="J24" s="155"/>
    </row>
    <row r="25" spans="1:10" ht="14.25" thickBot="1">
      <c r="A25" s="148" t="s">
        <v>362</v>
      </c>
      <c r="B25" s="149"/>
      <c r="C25" s="149"/>
      <c r="D25" s="149"/>
      <c r="E25" s="149"/>
      <c r="F25" s="149"/>
      <c r="G25" s="149"/>
      <c r="H25" s="150">
        <f>(H22+H23+H24)*0.95</f>
        <v>-5807.9009999999998</v>
      </c>
      <c r="I25" s="150"/>
      <c r="J25" s="151"/>
    </row>
    <row r="26" spans="1:10" ht="14.25" thickTop="1"/>
  </sheetData>
  <mergeCells count="8">
    <mergeCell ref="A25:G25"/>
    <mergeCell ref="H25:J25"/>
    <mergeCell ref="A22:G22"/>
    <mergeCell ref="H22:J22"/>
    <mergeCell ref="A23:G23"/>
    <mergeCell ref="H23:J23"/>
    <mergeCell ref="A24:G24"/>
    <mergeCell ref="H24:J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众臣副本</vt:lpstr>
      <vt:lpstr>众臣原件</vt:lpstr>
      <vt:lpstr>LFY副本1</vt:lpstr>
      <vt:lpstr>LFY原件</vt:lpstr>
      <vt:lpstr>大理石</vt:lpstr>
      <vt:lpstr>各项明细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2016-10-19T14:23:00Z</dcterms:modified>
</cp:coreProperties>
</file>