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30"/>
  <workbookPr/>
  <mc:AlternateContent xmlns:mc="http://schemas.openxmlformats.org/markup-compatibility/2006">
    <mc:Choice Requires="x15">
      <x15ac:absPath xmlns:x15ac="http://schemas.microsoft.com/office/spreadsheetml/2010/11/ac" url="C:\Users\Ajay Tupe\Downloads\"/>
    </mc:Choice>
  </mc:AlternateContent>
  <xr:revisionPtr revIDLastSave="136" documentId="13_ncr:1_{835E1DCC-2DE5-4647-9D9F-6E872589F004}" xr6:coauthVersionLast="47" xr6:coauthVersionMax="47" xr10:uidLastSave="{D44DCFE4-0356-42BA-B5FD-93566E77CD88}"/>
  <bookViews>
    <workbookView xWindow="-110" yWindow="-110" windowWidth="19420" windowHeight="10300" firstSheet="3" activeTab="1" xr2:uid="{00000000-000D-0000-FFFF-FFFF00000000}"/>
  </bookViews>
  <sheets>
    <sheet name="Chase" sheetId="1" r:id="rId1"/>
    <sheet name="Sheet2" sheetId="6" r:id="rId2"/>
    <sheet name="Sheet1" sheetId="4" r:id="rId3"/>
    <sheet name="Optimized" sheetId="5" r:id="rId4"/>
    <sheet name="Level" sheetId="2" r:id="rId5"/>
  </sheets>
  <definedNames>
    <definedName name="solver_adj" localSheetId="0" hidden="1">Chase!$B$15:$M$16</definedName>
    <definedName name="solver_adj" localSheetId="4" hidden="1">Level!$B$19:$M$19,Level!$B$24:$M$24</definedName>
    <definedName name="solver_adj" localSheetId="2" hidden="1">Sheet1!$B$15:$M$16,Sheet1!$B$20:$M$20,Sheet1!$B$27:$M$27,Sheet1!$B$33:$M$33,Sheet1!$B$36:$M$36</definedName>
    <definedName name="solver_adj" localSheetId="3" hidden="1">Optimized!$B$15:$M$16,Optimized!$B$21:$M$21,Optimized!$B$28:$M$28,Optimized!$B$32:$M$32</definedName>
    <definedName name="solver_cvg" localSheetId="0" hidden="1">0.0001</definedName>
    <definedName name="solver_cvg" localSheetId="4" hidden="1">0.0001</definedName>
    <definedName name="solver_cvg" localSheetId="2" hidden="1">0.0001</definedName>
    <definedName name="solver_cvg" localSheetId="3" hidden="1">0.0001</definedName>
    <definedName name="solver_drv" localSheetId="0" hidden="1">1</definedName>
    <definedName name="solver_drv" localSheetId="4" hidden="1">2</definedName>
    <definedName name="solver_drv" localSheetId="2" hidden="1">1</definedName>
    <definedName name="solver_drv" localSheetId="3" hidden="1">1</definedName>
    <definedName name="solver_eng" localSheetId="0" hidden="1">2</definedName>
    <definedName name="solver_eng" localSheetId="4" hidden="1">2</definedName>
    <definedName name="solver_eng" localSheetId="2" hidden="1">2</definedName>
    <definedName name="solver_eng" localSheetId="3" hidden="1">2</definedName>
    <definedName name="solver_est" localSheetId="0" hidden="1">1</definedName>
    <definedName name="solver_est" localSheetId="4" hidden="1">1</definedName>
    <definedName name="solver_est" localSheetId="2" hidden="1">1</definedName>
    <definedName name="solver_est" localSheetId="3" hidden="1">1</definedName>
    <definedName name="solver_itr" localSheetId="0" hidden="1">2147483647</definedName>
    <definedName name="solver_itr" localSheetId="4" hidden="1">2147483647</definedName>
    <definedName name="solver_itr" localSheetId="2" hidden="1">2147483647</definedName>
    <definedName name="solver_itr" localSheetId="3" hidden="1">2147483647</definedName>
    <definedName name="solver_lhs1" localSheetId="0" hidden="1">Chase!$B$18:$M$18</definedName>
    <definedName name="solver_lhs1" localSheetId="4" hidden="1">Level!$B$16:$M$16</definedName>
    <definedName name="solver_lhs1" localSheetId="2" hidden="1">Sheet1!$B$20:$M$20</definedName>
    <definedName name="solver_lhs1" localSheetId="3" hidden="1">Optimized!$B$15:$M$16</definedName>
    <definedName name="solver_lhs2" localSheetId="2" hidden="1">Sheet1!$B$27:$M$27</definedName>
    <definedName name="solver_lhs2" localSheetId="3" hidden="1">Optimized!$B$21:$M$21</definedName>
    <definedName name="solver_lhs3" localSheetId="2" hidden="1">Sheet1!$B$33:$M$33</definedName>
    <definedName name="solver_lhs3" localSheetId="3" hidden="1">Optimized!$B$28:$M$28</definedName>
    <definedName name="solver_lhs4" localSheetId="2" hidden="1">Sheet1!$B$37:$M$37</definedName>
    <definedName name="solver_lhs4" localSheetId="3" hidden="1">Optimized!$B$33:$M$33</definedName>
    <definedName name="solver_mip" localSheetId="0" hidden="1">2147483647</definedName>
    <definedName name="solver_mip" localSheetId="4" hidden="1">2147483647</definedName>
    <definedName name="solver_mip" localSheetId="2" hidden="1">2147483647</definedName>
    <definedName name="solver_mip" localSheetId="3" hidden="1">2147483647</definedName>
    <definedName name="solver_mni" localSheetId="0" hidden="1">30</definedName>
    <definedName name="solver_mni" localSheetId="4" hidden="1">30</definedName>
    <definedName name="solver_mni" localSheetId="2" hidden="1">30</definedName>
    <definedName name="solver_mni" localSheetId="3" hidden="1">30</definedName>
    <definedName name="solver_mrt" localSheetId="0" hidden="1">0.075</definedName>
    <definedName name="solver_mrt" localSheetId="4" hidden="1">0.075</definedName>
    <definedName name="solver_mrt" localSheetId="2" hidden="1">0.075</definedName>
    <definedName name="solver_mrt" localSheetId="3" hidden="1">0.075</definedName>
    <definedName name="solver_msl" localSheetId="0" hidden="1">2</definedName>
    <definedName name="solver_msl" localSheetId="4" hidden="1">2</definedName>
    <definedName name="solver_msl" localSheetId="2" hidden="1">2</definedName>
    <definedName name="solver_msl" localSheetId="3" hidden="1">2</definedName>
    <definedName name="solver_neg" localSheetId="0" hidden="1">1</definedName>
    <definedName name="solver_neg" localSheetId="4" hidden="1">1</definedName>
    <definedName name="solver_neg" localSheetId="2" hidden="1">1</definedName>
    <definedName name="solver_neg" localSheetId="3" hidden="1">1</definedName>
    <definedName name="solver_nod" localSheetId="0" hidden="1">2147483647</definedName>
    <definedName name="solver_nod" localSheetId="4" hidden="1">2147483647</definedName>
    <definedName name="solver_nod" localSheetId="2" hidden="1">2147483647</definedName>
    <definedName name="solver_nod" localSheetId="3" hidden="1">2147483647</definedName>
    <definedName name="solver_num" localSheetId="0" hidden="1">1</definedName>
    <definedName name="solver_num" localSheetId="4" hidden="1">1</definedName>
    <definedName name="solver_num" localSheetId="2" hidden="1">4</definedName>
    <definedName name="solver_num" localSheetId="3" hidden="1">4</definedName>
    <definedName name="solver_nwt" localSheetId="0" hidden="1">1</definedName>
    <definedName name="solver_nwt" localSheetId="4" hidden="1">1</definedName>
    <definedName name="solver_nwt" localSheetId="2" hidden="1">1</definedName>
    <definedName name="solver_nwt" localSheetId="3" hidden="1">1</definedName>
    <definedName name="solver_opt" localSheetId="0" hidden="1">Chase!$B$29</definedName>
    <definedName name="solver_opt" localSheetId="4" hidden="1">Level!$B$35</definedName>
    <definedName name="solver_opt" localSheetId="2" hidden="1">Sheet1!$N$49</definedName>
    <definedName name="solver_opt" localSheetId="3" hidden="1">Optimized!$B$47</definedName>
    <definedName name="solver_pre" localSheetId="0" hidden="1">0.000001</definedName>
    <definedName name="solver_pre" localSheetId="4" hidden="1">0.000001</definedName>
    <definedName name="solver_pre" localSheetId="2" hidden="1">0.000001</definedName>
    <definedName name="solver_pre" localSheetId="3" hidden="1">0.000001</definedName>
    <definedName name="solver_rbv" localSheetId="0" hidden="1">1</definedName>
    <definedName name="solver_rbv" localSheetId="4" hidden="1">2</definedName>
    <definedName name="solver_rbv" localSheetId="2" hidden="1">1</definedName>
    <definedName name="solver_rbv" localSheetId="3" hidden="1">1</definedName>
    <definedName name="solver_rel1" localSheetId="0" hidden="1">2</definedName>
    <definedName name="solver_rel1" localSheetId="4" hidden="1">2</definedName>
    <definedName name="solver_rel1" localSheetId="2" hidden="1">1</definedName>
    <definedName name="solver_rel1" localSheetId="3" hidden="1">4</definedName>
    <definedName name="solver_rel2" localSheetId="2" hidden="1">1</definedName>
    <definedName name="solver_rel2" localSheetId="3" hidden="1">1</definedName>
    <definedName name="solver_rel3" localSheetId="2" hidden="1">1</definedName>
    <definedName name="solver_rel3" localSheetId="3" hidden="1">1</definedName>
    <definedName name="solver_rel4" localSheetId="2" hidden="1">2</definedName>
    <definedName name="solver_rel4" localSheetId="3" hidden="1">2</definedName>
    <definedName name="solver_rhs1" localSheetId="0" hidden="1">Chase!$B$20:$M$20</definedName>
    <definedName name="solver_rhs1" localSheetId="4" hidden="1">Level!#REF!</definedName>
    <definedName name="solver_rhs1" localSheetId="2" hidden="1">Sheet1!$B$22:$M$22</definedName>
    <definedName name="solver_rhs1" localSheetId="3" hidden="1">"integer"</definedName>
    <definedName name="solver_rhs2" localSheetId="2" hidden="1">Sheet1!$B$29:$M$29</definedName>
    <definedName name="solver_rhs2" localSheetId="3" hidden="1">Optimized!$B$23:$M$23</definedName>
    <definedName name="solver_rhs3" localSheetId="2" hidden="1">Sheet1!$B$31:$M$31</definedName>
    <definedName name="solver_rhs3" localSheetId="3" hidden="1">Optimized!$B$30:$M$30</definedName>
    <definedName name="solver_rhs4" localSheetId="2" hidden="1">Sheet1!$B$39:$M$39</definedName>
    <definedName name="solver_rhs4" localSheetId="3" hidden="1">Optimized!$B$35:$M$35</definedName>
    <definedName name="solver_rlx" localSheetId="0" hidden="1">2</definedName>
    <definedName name="solver_rlx" localSheetId="4" hidden="1">2</definedName>
    <definedName name="solver_rlx" localSheetId="2" hidden="1">2</definedName>
    <definedName name="solver_rlx" localSheetId="3" hidden="1">2</definedName>
    <definedName name="solver_rsd" localSheetId="0" hidden="1">0</definedName>
    <definedName name="solver_rsd" localSheetId="4" hidden="1">0</definedName>
    <definedName name="solver_rsd" localSheetId="2" hidden="1">0</definedName>
    <definedName name="solver_rsd" localSheetId="3" hidden="1">0</definedName>
    <definedName name="solver_scl" localSheetId="0" hidden="1">1</definedName>
    <definedName name="solver_scl" localSheetId="4" hidden="1">2</definedName>
    <definedName name="solver_scl" localSheetId="2" hidden="1">1</definedName>
    <definedName name="solver_scl" localSheetId="3" hidden="1">1</definedName>
    <definedName name="solver_sho" localSheetId="0" hidden="1">2</definedName>
    <definedName name="solver_sho" localSheetId="4" hidden="1">2</definedName>
    <definedName name="solver_sho" localSheetId="2" hidden="1">2</definedName>
    <definedName name="solver_sho" localSheetId="3" hidden="1">2</definedName>
    <definedName name="solver_ssz" localSheetId="0" hidden="1">100</definedName>
    <definedName name="solver_ssz" localSheetId="4" hidden="1">100</definedName>
    <definedName name="solver_ssz" localSheetId="2" hidden="1">100</definedName>
    <definedName name="solver_ssz" localSheetId="3" hidden="1">100</definedName>
    <definedName name="solver_tim" localSheetId="0" hidden="1">2147483647</definedName>
    <definedName name="solver_tim" localSheetId="4" hidden="1">2147483647</definedName>
    <definedName name="solver_tim" localSheetId="2" hidden="1">2147483647</definedName>
    <definedName name="solver_tim" localSheetId="3" hidden="1">2147483647</definedName>
    <definedName name="solver_tol" localSheetId="0" hidden="1">0.01</definedName>
    <definedName name="solver_tol" localSheetId="4" hidden="1">0.01</definedName>
    <definedName name="solver_tol" localSheetId="2" hidden="1">0.01</definedName>
    <definedName name="solver_tol" localSheetId="3" hidden="1">0.01</definedName>
    <definedName name="solver_typ" localSheetId="0" hidden="1">2</definedName>
    <definedName name="solver_typ" localSheetId="4" hidden="1">2</definedName>
    <definedName name="solver_typ" localSheetId="2" hidden="1">2</definedName>
    <definedName name="solver_typ" localSheetId="3" hidden="1">2</definedName>
    <definedName name="solver_val" localSheetId="0" hidden="1">0</definedName>
    <definedName name="solver_val" localSheetId="4" hidden="1">0</definedName>
    <definedName name="solver_val" localSheetId="2" hidden="1">0</definedName>
    <definedName name="solver_val" localSheetId="3" hidden="1">0</definedName>
    <definedName name="solver_ver" localSheetId="0" hidden="1">3</definedName>
    <definedName name="solver_ver" localSheetId="4" hidden="1">3</definedName>
    <definedName name="solver_ver" localSheetId="2" hidden="1">3</definedName>
    <definedName name="solver_ver" localSheetId="3" hidden="1">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9" i="2" l="1"/>
  <c r="N30" i="2"/>
  <c r="N31" i="2"/>
  <c r="N32" i="2"/>
  <c r="N33" i="2"/>
  <c r="N28" i="2"/>
  <c r="N24" i="1"/>
  <c r="N25" i="1"/>
  <c r="N26" i="1"/>
  <c r="N27" i="1"/>
  <c r="N23" i="1"/>
  <c r="B42" i="5"/>
  <c r="M44" i="5"/>
  <c r="L44" i="5"/>
  <c r="K44" i="5"/>
  <c r="J44" i="5"/>
  <c r="I44" i="5"/>
  <c r="H44" i="5"/>
  <c r="G44" i="5"/>
  <c r="F44" i="5"/>
  <c r="E44" i="5"/>
  <c r="D44" i="5"/>
  <c r="C44" i="5"/>
  <c r="B44" i="5"/>
  <c r="M43" i="5"/>
  <c r="L43" i="5"/>
  <c r="K43" i="5"/>
  <c r="J43" i="5"/>
  <c r="I43" i="5"/>
  <c r="H43" i="5"/>
  <c r="G43" i="5"/>
  <c r="F43" i="5"/>
  <c r="E43" i="5"/>
  <c r="D43" i="5"/>
  <c r="C43" i="5"/>
  <c r="B43" i="5"/>
  <c r="M41" i="5"/>
  <c r="L41" i="5"/>
  <c r="K41" i="5"/>
  <c r="J41" i="5"/>
  <c r="I41" i="5"/>
  <c r="H41" i="5"/>
  <c r="G41" i="5"/>
  <c r="F41" i="5"/>
  <c r="E41" i="5"/>
  <c r="D41" i="5"/>
  <c r="C41" i="5"/>
  <c r="B41" i="5"/>
  <c r="M39" i="5"/>
  <c r="L39" i="5"/>
  <c r="K39" i="5"/>
  <c r="J39" i="5"/>
  <c r="I39" i="5"/>
  <c r="H39" i="5"/>
  <c r="G39" i="5"/>
  <c r="F39" i="5"/>
  <c r="E39" i="5"/>
  <c r="D39" i="5"/>
  <c r="C39" i="5"/>
  <c r="B39" i="5"/>
  <c r="M38" i="5"/>
  <c r="L38" i="5"/>
  <c r="K38" i="5"/>
  <c r="J38" i="5"/>
  <c r="I38" i="5"/>
  <c r="H38" i="5"/>
  <c r="G38" i="5"/>
  <c r="F38" i="5"/>
  <c r="E38" i="5"/>
  <c r="D38" i="5"/>
  <c r="C38" i="5"/>
  <c r="B38" i="5"/>
  <c r="M33" i="5"/>
  <c r="L33" i="5"/>
  <c r="K33" i="5"/>
  <c r="J33" i="5"/>
  <c r="I33" i="5"/>
  <c r="H33" i="5"/>
  <c r="G33" i="5"/>
  <c r="F33" i="5"/>
  <c r="E33" i="5"/>
  <c r="D33" i="5"/>
  <c r="C33" i="5"/>
  <c r="B33" i="5"/>
  <c r="B14" i="5"/>
  <c r="B17" i="5" s="1"/>
  <c r="B4" i="5"/>
  <c r="B34" i="4"/>
  <c r="C31" i="4" s="1"/>
  <c r="C34" i="4"/>
  <c r="D31" i="4" s="1"/>
  <c r="D34" i="4"/>
  <c r="E31" i="4" s="1"/>
  <c r="E34" i="4"/>
  <c r="F31" i="4" s="1"/>
  <c r="F34" i="4"/>
  <c r="G31" i="4" s="1"/>
  <c r="G34" i="4"/>
  <c r="H31" i="4" s="1"/>
  <c r="H34" i="4"/>
  <c r="I31" i="4" s="1"/>
  <c r="I34" i="4"/>
  <c r="J31" i="4" s="1"/>
  <c r="J34" i="4"/>
  <c r="J46" i="4" s="1"/>
  <c r="K34" i="4"/>
  <c r="L31" i="4" s="1"/>
  <c r="L34" i="4"/>
  <c r="M31" i="4" s="1"/>
  <c r="M34" i="4"/>
  <c r="M37" i="4"/>
  <c r="C37" i="4"/>
  <c r="D37" i="4"/>
  <c r="E37" i="4"/>
  <c r="F37" i="4"/>
  <c r="G37" i="4"/>
  <c r="H37" i="4"/>
  <c r="I37" i="4"/>
  <c r="J37" i="4"/>
  <c r="K37" i="4"/>
  <c r="L37" i="4"/>
  <c r="B37" i="4"/>
  <c r="F42" i="4"/>
  <c r="G42" i="4"/>
  <c r="H42" i="4"/>
  <c r="I42" i="4"/>
  <c r="J42" i="4"/>
  <c r="K42" i="4"/>
  <c r="L42" i="4"/>
  <c r="M42" i="4"/>
  <c r="F43" i="4"/>
  <c r="G43" i="4"/>
  <c r="H43" i="4"/>
  <c r="I43" i="4"/>
  <c r="J43" i="4"/>
  <c r="K43" i="4"/>
  <c r="L43" i="4"/>
  <c r="M43" i="4"/>
  <c r="F45" i="4"/>
  <c r="G45" i="4"/>
  <c r="H45" i="4"/>
  <c r="I45" i="4"/>
  <c r="J45" i="4"/>
  <c r="K45" i="4"/>
  <c r="L45" i="4"/>
  <c r="M45" i="4"/>
  <c r="F47" i="4"/>
  <c r="G47" i="4"/>
  <c r="H47" i="4"/>
  <c r="I47" i="4"/>
  <c r="J47" i="4"/>
  <c r="K47" i="4"/>
  <c r="L47" i="4"/>
  <c r="M47" i="4"/>
  <c r="F48" i="4"/>
  <c r="G48" i="4"/>
  <c r="H48" i="4"/>
  <c r="I48" i="4"/>
  <c r="J48" i="4"/>
  <c r="K48" i="4"/>
  <c r="L48" i="4"/>
  <c r="M48" i="4"/>
  <c r="M46" i="4"/>
  <c r="C48" i="4"/>
  <c r="D48" i="4"/>
  <c r="E48" i="4"/>
  <c r="B48" i="4"/>
  <c r="C47" i="4"/>
  <c r="D47" i="4"/>
  <c r="E47" i="4"/>
  <c r="B47" i="4"/>
  <c r="B31" i="4"/>
  <c r="B4" i="4"/>
  <c r="E45" i="4"/>
  <c r="D45" i="4"/>
  <c r="C45" i="4"/>
  <c r="B45" i="4"/>
  <c r="E43" i="4"/>
  <c r="D43" i="4"/>
  <c r="C43" i="4"/>
  <c r="B43" i="4"/>
  <c r="E42" i="4"/>
  <c r="D42" i="4"/>
  <c r="C42" i="4"/>
  <c r="B42" i="4"/>
  <c r="B14" i="4"/>
  <c r="B17" i="4" s="1"/>
  <c r="B19" i="4" s="1"/>
  <c r="B44" i="4" s="1"/>
  <c r="N43" i="5" l="1"/>
  <c r="N41" i="5"/>
  <c r="N38" i="5"/>
  <c r="N44" i="5"/>
  <c r="N39" i="5"/>
  <c r="B20" i="5"/>
  <c r="B24" i="5" s="1"/>
  <c r="C14" i="5"/>
  <c r="C17" i="5" s="1"/>
  <c r="C23" i="5" s="1"/>
  <c r="B23" i="5"/>
  <c r="K31" i="4"/>
  <c r="B24" i="4"/>
  <c r="B29" i="4" s="1"/>
  <c r="G46" i="4"/>
  <c r="N48" i="4"/>
  <c r="K46" i="4"/>
  <c r="F46" i="4"/>
  <c r="L46" i="4"/>
  <c r="N47" i="4"/>
  <c r="I46" i="4"/>
  <c r="H46" i="4"/>
  <c r="B46" i="4"/>
  <c r="B49" i="4" s="1"/>
  <c r="B22" i="4"/>
  <c r="N43" i="4"/>
  <c r="N45" i="4"/>
  <c r="C14" i="4"/>
  <c r="C17" i="4" s="1"/>
  <c r="C46" i="4"/>
  <c r="N42" i="4"/>
  <c r="C22" i="4" l="1"/>
  <c r="C19" i="4"/>
  <c r="C24" i="4" s="1"/>
  <c r="C29" i="4" s="1"/>
  <c r="C25" i="5"/>
  <c r="C42" i="5" s="1"/>
  <c r="B30" i="5"/>
  <c r="D14" i="5"/>
  <c r="D17" i="5" s="1"/>
  <c r="C20" i="5"/>
  <c r="C24" i="5" s="1"/>
  <c r="B40" i="5"/>
  <c r="D14" i="4"/>
  <c r="D17" i="4" s="1"/>
  <c r="D46" i="4"/>
  <c r="D25" i="5" l="1"/>
  <c r="D42" i="5" s="1"/>
  <c r="C30" i="5"/>
  <c r="C40" i="5"/>
  <c r="D20" i="5"/>
  <c r="D24" i="5" s="1"/>
  <c r="E14" i="5"/>
  <c r="E17" i="5" s="1"/>
  <c r="D23" i="5"/>
  <c r="B45" i="5"/>
  <c r="D19" i="4"/>
  <c r="D24" i="4" s="1"/>
  <c r="D29" i="4" s="1"/>
  <c r="D22" i="4"/>
  <c r="C44" i="4"/>
  <c r="C49" i="4" s="1"/>
  <c r="E14" i="4"/>
  <c r="E17" i="4" s="1"/>
  <c r="E25" i="5" l="1"/>
  <c r="E42" i="5" s="1"/>
  <c r="D30" i="5"/>
  <c r="C45" i="5"/>
  <c r="D40" i="5"/>
  <c r="F14" i="5"/>
  <c r="F17" i="5" s="1"/>
  <c r="E20" i="5"/>
  <c r="E24" i="5" s="1"/>
  <c r="E23" i="5"/>
  <c r="E19" i="4"/>
  <c r="E24" i="4" s="1"/>
  <c r="E29" i="4" s="1"/>
  <c r="E22" i="4"/>
  <c r="F14" i="4"/>
  <c r="F17" i="4" s="1"/>
  <c r="E46" i="4"/>
  <c r="N46" i="4" s="1"/>
  <c r="D44" i="4"/>
  <c r="D49" i="4" s="1"/>
  <c r="F25" i="5" l="1"/>
  <c r="F42" i="5" s="1"/>
  <c r="E30" i="5"/>
  <c r="E40" i="5"/>
  <c r="F23" i="5"/>
  <c r="F20" i="5"/>
  <c r="F24" i="5" s="1"/>
  <c r="G14" i="5"/>
  <c r="G17" i="5" s="1"/>
  <c r="D45" i="5"/>
  <c r="F19" i="4"/>
  <c r="F24" i="4" s="1"/>
  <c r="F29" i="4" s="1"/>
  <c r="F22" i="4"/>
  <c r="G14" i="4"/>
  <c r="G17" i="4" s="1"/>
  <c r="H14" i="4"/>
  <c r="H17" i="4" s="1"/>
  <c r="F44" i="4"/>
  <c r="F49" i="4" s="1"/>
  <c r="E44" i="4"/>
  <c r="E49" i="4" s="1"/>
  <c r="G25" i="5" l="1"/>
  <c r="G42" i="5" s="1"/>
  <c r="F30" i="5"/>
  <c r="E45" i="5"/>
  <c r="N40" i="5"/>
  <c r="H14" i="5"/>
  <c r="H17" i="5" s="1"/>
  <c r="G20" i="5"/>
  <c r="G24" i="5" s="1"/>
  <c r="G23" i="5"/>
  <c r="F40" i="5"/>
  <c r="H19" i="4"/>
  <c r="H24" i="4" s="1"/>
  <c r="H29" i="4" s="1"/>
  <c r="H22" i="4"/>
  <c r="G19" i="4"/>
  <c r="G24" i="4" s="1"/>
  <c r="G29" i="4" s="1"/>
  <c r="G22" i="4"/>
  <c r="I14" i="4"/>
  <c r="I17" i="4" s="1"/>
  <c r="N44" i="4"/>
  <c r="H25" i="5" l="1"/>
  <c r="H42" i="5" s="1"/>
  <c r="G30" i="5"/>
  <c r="F45" i="5"/>
  <c r="G40" i="5"/>
  <c r="I14" i="5"/>
  <c r="I17" i="5" s="1"/>
  <c r="H20" i="5"/>
  <c r="H24" i="5" s="1"/>
  <c r="H23" i="5"/>
  <c r="I19" i="4"/>
  <c r="I24" i="4" s="1"/>
  <c r="I29" i="4" s="1"/>
  <c r="I22" i="4"/>
  <c r="G44" i="4"/>
  <c r="G49" i="4" s="1"/>
  <c r="J14" i="4"/>
  <c r="J17" i="4" s="1"/>
  <c r="H44" i="4"/>
  <c r="H49" i="4" s="1"/>
  <c r="I25" i="5" l="1"/>
  <c r="I42" i="5" s="1"/>
  <c r="H30" i="5"/>
  <c r="G45" i="5"/>
  <c r="H40" i="5"/>
  <c r="J14" i="5"/>
  <c r="J17" i="5" s="1"/>
  <c r="I20" i="5"/>
  <c r="I24" i="5" s="1"/>
  <c r="I23" i="5"/>
  <c r="J22" i="4"/>
  <c r="J19" i="4"/>
  <c r="J24" i="4" s="1"/>
  <c r="J29" i="4" s="1"/>
  <c r="I44" i="4"/>
  <c r="I49" i="4" s="1"/>
  <c r="K14" i="4"/>
  <c r="K17" i="4" s="1"/>
  <c r="I30" i="5" l="1"/>
  <c r="J25" i="5"/>
  <c r="J42" i="5" s="1"/>
  <c r="H45" i="5"/>
  <c r="I40" i="5"/>
  <c r="K14" i="5"/>
  <c r="K17" i="5" s="1"/>
  <c r="J20" i="5"/>
  <c r="J24" i="5" s="1"/>
  <c r="J23" i="5"/>
  <c r="K22" i="4"/>
  <c r="K19" i="4"/>
  <c r="K24" i="4" s="1"/>
  <c r="K29" i="4" s="1"/>
  <c r="L14" i="4"/>
  <c r="L17" i="4" s="1"/>
  <c r="J44" i="4"/>
  <c r="J49" i="4" s="1"/>
  <c r="K25" i="5" l="1"/>
  <c r="K42" i="5" s="1"/>
  <c r="J30" i="5"/>
  <c r="I45" i="5"/>
  <c r="J40" i="5"/>
  <c r="L14" i="5"/>
  <c r="L17" i="5" s="1"/>
  <c r="K20" i="5"/>
  <c r="K24" i="5" s="1"/>
  <c r="K23" i="5"/>
  <c r="L19" i="4"/>
  <c r="L24" i="4" s="1"/>
  <c r="L29" i="4" s="1"/>
  <c r="L22" i="4"/>
  <c r="M14" i="4"/>
  <c r="M17" i="4" s="1"/>
  <c r="K44" i="4"/>
  <c r="K49" i="4" s="1"/>
  <c r="L25" i="5" l="1"/>
  <c r="L42" i="5" s="1"/>
  <c r="K30" i="5"/>
  <c r="J45" i="5"/>
  <c r="K40" i="5"/>
  <c r="L20" i="5"/>
  <c r="L24" i="5" s="1"/>
  <c r="M14" i="5"/>
  <c r="M17" i="5" s="1"/>
  <c r="L23" i="5"/>
  <c r="M19" i="4"/>
  <c r="M22" i="4"/>
  <c r="L44" i="4"/>
  <c r="L49" i="4" s="1"/>
  <c r="B32" i="2"/>
  <c r="C28" i="2"/>
  <c r="D28" i="2"/>
  <c r="E28" i="2"/>
  <c r="F28" i="2"/>
  <c r="G28" i="2"/>
  <c r="H28" i="2"/>
  <c r="I28" i="2"/>
  <c r="J28" i="2"/>
  <c r="K28" i="2"/>
  <c r="L28" i="2"/>
  <c r="M28" i="2"/>
  <c r="B28" i="2"/>
  <c r="C24" i="1"/>
  <c r="D24" i="1"/>
  <c r="E24" i="1"/>
  <c r="F24" i="1"/>
  <c r="G24" i="1"/>
  <c r="H24" i="1"/>
  <c r="I24" i="1"/>
  <c r="J24" i="1"/>
  <c r="K24" i="1"/>
  <c r="L24" i="1"/>
  <c r="M24" i="1"/>
  <c r="B24" i="1"/>
  <c r="C23" i="1"/>
  <c r="D23" i="1"/>
  <c r="E23" i="1"/>
  <c r="F23" i="1"/>
  <c r="G23" i="1"/>
  <c r="H23" i="1"/>
  <c r="I23" i="1"/>
  <c r="J23" i="1"/>
  <c r="K23" i="1"/>
  <c r="L23" i="1"/>
  <c r="M23" i="1"/>
  <c r="B23" i="1"/>
  <c r="B17" i="1"/>
  <c r="B18" i="1" s="1"/>
  <c r="B25" i="1" s="1"/>
  <c r="B10" i="2"/>
  <c r="F20" i="2" s="1"/>
  <c r="M25" i="5" l="1"/>
  <c r="M42" i="5" s="1"/>
  <c r="N42" i="5" s="1"/>
  <c r="L30" i="5"/>
  <c r="K45" i="5"/>
  <c r="L40" i="5"/>
  <c r="M20" i="5"/>
  <c r="M24" i="5" s="1"/>
  <c r="M23" i="5"/>
  <c r="M24" i="4"/>
  <c r="M29" i="4" s="1"/>
  <c r="M44" i="4"/>
  <c r="M49" i="4" s="1"/>
  <c r="N49" i="4" s="1"/>
  <c r="B12" i="2"/>
  <c r="G17" i="2" s="1"/>
  <c r="L29" i="2"/>
  <c r="G29" i="2"/>
  <c r="C29" i="2"/>
  <c r="K29" i="2"/>
  <c r="J29" i="2"/>
  <c r="D29" i="2"/>
  <c r="I29" i="2"/>
  <c r="H29" i="2"/>
  <c r="B29" i="2"/>
  <c r="F29" i="2"/>
  <c r="M29" i="2"/>
  <c r="E29" i="2"/>
  <c r="L20" i="2"/>
  <c r="C20" i="2"/>
  <c r="M20" i="2"/>
  <c r="K20" i="2"/>
  <c r="J20" i="2"/>
  <c r="E20" i="2"/>
  <c r="D20" i="2"/>
  <c r="I20" i="2"/>
  <c r="G20" i="2"/>
  <c r="H20" i="2"/>
  <c r="B20" i="2"/>
  <c r="B26" i="1"/>
  <c r="B27" i="1" s="1"/>
  <c r="C17" i="1"/>
  <c r="C18" i="1" s="1"/>
  <c r="B9" i="2"/>
  <c r="M30" i="5" l="1"/>
  <c r="L45" i="5"/>
  <c r="M40" i="5"/>
  <c r="D17" i="2"/>
  <c r="D21" i="2" s="1"/>
  <c r="E17" i="2"/>
  <c r="M17" i="2"/>
  <c r="F17" i="2"/>
  <c r="F21" i="2" s="1"/>
  <c r="J17" i="2"/>
  <c r="J21" i="2" s="1"/>
  <c r="B17" i="2"/>
  <c r="K17" i="2"/>
  <c r="K21" i="2" s="1"/>
  <c r="L17" i="2"/>
  <c r="L21" i="2" s="1"/>
  <c r="C17" i="2"/>
  <c r="C21" i="2" s="1"/>
  <c r="I17" i="2"/>
  <c r="H17" i="2"/>
  <c r="M21" i="2"/>
  <c r="B23" i="2"/>
  <c r="G21" i="2"/>
  <c r="H21" i="2"/>
  <c r="I21" i="2"/>
  <c r="E21" i="2"/>
  <c r="C23" i="2"/>
  <c r="C26" i="1"/>
  <c r="C25" i="1"/>
  <c r="C27" i="1" s="1"/>
  <c r="D17" i="1"/>
  <c r="D18" i="1" s="1"/>
  <c r="M45" i="5" l="1"/>
  <c r="C24" i="2"/>
  <c r="C30" i="2" s="1"/>
  <c r="B24" i="2"/>
  <c r="B30" i="2" s="1"/>
  <c r="C25" i="2"/>
  <c r="B21" i="2"/>
  <c r="B25" i="2" s="1"/>
  <c r="C22" i="2"/>
  <c r="C32" i="2" s="1"/>
  <c r="E17" i="1"/>
  <c r="E18" i="1" s="1"/>
  <c r="E26" i="1" s="1"/>
  <c r="D26" i="1"/>
  <c r="D25" i="1"/>
  <c r="N45" i="5" l="1"/>
  <c r="B47" i="5"/>
  <c r="D27" i="1"/>
  <c r="E25" i="1"/>
  <c r="E27" i="1" s="1"/>
  <c r="F17" i="1"/>
  <c r="F18" i="1" s="1"/>
  <c r="F26" i="1" s="1"/>
  <c r="B31" i="2" l="1"/>
  <c r="B33" i="2" s="1"/>
  <c r="G17" i="1"/>
  <c r="G18" i="1" s="1"/>
  <c r="F25" i="1"/>
  <c r="F27" i="1" s="1"/>
  <c r="G25" i="1"/>
  <c r="G26" i="1"/>
  <c r="H17" i="1"/>
  <c r="H18" i="1" s="1"/>
  <c r="D23" i="2" l="1"/>
  <c r="C31" i="2"/>
  <c r="C33" i="2" s="1"/>
  <c r="G27" i="1"/>
  <c r="H25" i="1"/>
  <c r="H26" i="1"/>
  <c r="I17" i="1"/>
  <c r="I18" i="1" s="1"/>
  <c r="D25" i="2" l="1"/>
  <c r="D31" i="2" s="1"/>
  <c r="D24" i="2"/>
  <c r="H27" i="1"/>
  <c r="I25" i="1"/>
  <c r="I26" i="1"/>
  <c r="J17" i="1"/>
  <c r="J18" i="1" s="1"/>
  <c r="I27" i="1" l="1"/>
  <c r="J25" i="1"/>
  <c r="J26" i="1"/>
  <c r="K17" i="1"/>
  <c r="K18" i="1" s="1"/>
  <c r="B5" i="1"/>
  <c r="B4" i="1"/>
  <c r="J27" i="1" l="1"/>
  <c r="K25" i="1"/>
  <c r="K26" i="1"/>
  <c r="L17" i="1"/>
  <c r="L18" i="1" s="1"/>
  <c r="K27" i="1" l="1"/>
  <c r="L26" i="1"/>
  <c r="L25" i="1"/>
  <c r="L27" i="1" s="1"/>
  <c r="M17" i="1"/>
  <c r="M18" i="1" s="1"/>
  <c r="M26" i="1" l="1"/>
  <c r="M25" i="1"/>
  <c r="M27" i="1" l="1"/>
  <c r="B29" i="1" s="1"/>
  <c r="D30" i="2" l="1"/>
  <c r="D22" i="2"/>
  <c r="D32" i="2" s="1"/>
  <c r="D33" i="2" l="1"/>
  <c r="E23" i="2"/>
  <c r="E24" i="2" s="1"/>
  <c r="E30" i="2" l="1"/>
  <c r="E25" i="2"/>
  <c r="E22" i="2"/>
  <c r="F23" i="2" l="1"/>
  <c r="F24" i="2" s="1"/>
  <c r="E32" i="2"/>
  <c r="F30" i="2"/>
  <c r="F25" i="2"/>
  <c r="E31" i="2"/>
  <c r="E33" i="2" s="1"/>
  <c r="F22" i="2"/>
  <c r="G23" i="2" l="1"/>
  <c r="G24" i="2" s="1"/>
  <c r="F32" i="2"/>
  <c r="G30" i="2"/>
  <c r="G25" i="2"/>
  <c r="F31" i="2"/>
  <c r="F33" i="2" s="1"/>
  <c r="G22" i="2"/>
  <c r="G32" i="2" s="1"/>
  <c r="G31" i="2" l="1"/>
  <c r="G33" i="2" s="1"/>
  <c r="H23" i="2"/>
  <c r="H24" i="2" s="1"/>
  <c r="H30" i="2" l="1"/>
  <c r="H25" i="2"/>
  <c r="H22" i="2"/>
  <c r="H32" i="2" s="1"/>
  <c r="H31" i="2" l="1"/>
  <c r="H33" i="2" s="1"/>
  <c r="I23" i="2"/>
  <c r="I24" i="2" s="1"/>
  <c r="I30" i="2" l="1"/>
  <c r="I25" i="2"/>
  <c r="I22" i="2"/>
  <c r="I32" i="2" s="1"/>
  <c r="I31" i="2" l="1"/>
  <c r="I33" i="2" s="1"/>
  <c r="J23" i="2"/>
  <c r="J24" i="2" s="1"/>
  <c r="J30" i="2" l="1"/>
  <c r="J25" i="2"/>
  <c r="J22" i="2"/>
  <c r="J32" i="2" s="1"/>
  <c r="J31" i="2" l="1"/>
  <c r="J33" i="2" s="1"/>
  <c r="K23" i="2"/>
  <c r="K24" i="2" s="1"/>
  <c r="K30" i="2" l="1"/>
  <c r="K25" i="2"/>
  <c r="K22" i="2"/>
  <c r="K32" i="2" s="1"/>
  <c r="L23" i="2" l="1"/>
  <c r="K31" i="2"/>
  <c r="K33" i="2" s="1"/>
  <c r="L25" i="2" l="1"/>
  <c r="L24" i="2"/>
  <c r="L30" i="2" s="1"/>
  <c r="L22" i="2"/>
  <c r="L32" i="2" s="1"/>
  <c r="L31" i="2" l="1"/>
  <c r="L33" i="2" s="1"/>
  <c r="M23" i="2"/>
  <c r="M24" i="2" s="1"/>
  <c r="M30" i="2" l="1"/>
  <c r="M25" i="2"/>
  <c r="M22" i="2"/>
  <c r="M32" i="2" s="1"/>
  <c r="M31" i="2" l="1"/>
  <c r="M33" i="2" l="1"/>
  <c r="B35" i="2" s="1"/>
</calcChain>
</file>

<file path=xl/sharedStrings.xml><?xml version="1.0" encoding="utf-8"?>
<sst xmlns="http://schemas.openxmlformats.org/spreadsheetml/2006/main" count="334" uniqueCount="112">
  <si>
    <t>Input Data</t>
  </si>
  <si>
    <t>Regular time per thousand board feet</t>
  </si>
  <si>
    <t>Over time per thousand board feet</t>
  </si>
  <si>
    <t>Regular time per board feet</t>
  </si>
  <si>
    <t>Over time per board feet</t>
  </si>
  <si>
    <t xml:space="preserve">Hiring </t>
  </si>
  <si>
    <t>Lay Off</t>
  </si>
  <si>
    <t>Board Feet/labour/month</t>
  </si>
  <si>
    <t>Shipping Cost</t>
  </si>
  <si>
    <t>Holding Cost</t>
  </si>
  <si>
    <t>Max Shipping Capacity</t>
  </si>
  <si>
    <t>Monthly Working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</si>
  <si>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</si>
  <si>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</si>
  <si>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</si>
  <si>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</si>
  <si>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</si>
  <si>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</si>
  <si>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</si>
  <si>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</si>
  <si>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</si>
  <si>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</si>
  <si>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</si>
  <si>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</si>
  <si>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</si>
  <si>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Employee Hired</t>
  </si>
  <si>
    <t>Employee Fired</t>
  </si>
  <si>
    <t>Employee at the end of month</t>
  </si>
  <si>
    <t>Stock Produced</t>
  </si>
  <si>
    <t>==</t>
  </si>
  <si>
    <t>Demand</t>
  </si>
  <si>
    <t>Monetary Output</t>
  </si>
  <si>
    <t>Totals</t>
  </si>
  <si>
    <t>Hiring Cost</t>
  </si>
  <si>
    <t>Firing Cost</t>
  </si>
  <si>
    <t>Regulare Time Cost</t>
  </si>
  <si>
    <t>Total Cost</t>
  </si>
  <si>
    <t>Annual Cost</t>
  </si>
  <si>
    <t>strategy</t>
  </si>
  <si>
    <t xml:space="preserve">cost </t>
  </si>
  <si>
    <t>CHASE</t>
  </si>
  <si>
    <t>LEVEL</t>
  </si>
  <si>
    <t>OPTIMIZED</t>
  </si>
  <si>
    <t>Input data</t>
  </si>
  <si>
    <t>Initial number of workers</t>
  </si>
  <si>
    <t>Regular production/worker/month</t>
  </si>
  <si>
    <t>Maximum overtime production/worker/month</t>
  </si>
  <si>
    <t>Hiring cost/worker</t>
  </si>
  <si>
    <t>Firing cost/worker</t>
  </si>
  <si>
    <t>Regular wages/1000 board feet</t>
  </si>
  <si>
    <t>Overtime wage rate/100 board feet</t>
  </si>
  <si>
    <t>Spot Market Cost</t>
  </si>
  <si>
    <t>Worker plan</t>
  </si>
  <si>
    <t>Workers from previous month</t>
  </si>
  <si>
    <t>Workers hired</t>
  </si>
  <si>
    <t>Workers fired</t>
  </si>
  <si>
    <t>Workers available after hiring and firing</t>
  </si>
  <si>
    <t>Regular-time production</t>
  </si>
  <si>
    <t>Overtime production</t>
  </si>
  <si>
    <t>&lt;=</t>
  </si>
  <si>
    <t>Maximum overtime production</t>
  </si>
  <si>
    <t>Total production</t>
  </si>
  <si>
    <t>Production plan</t>
  </si>
  <si>
    <t>Month 1</t>
  </si>
  <si>
    <t>Month 2</t>
  </si>
  <si>
    <t>Month 3</t>
  </si>
  <si>
    <t>Month 4</t>
  </si>
  <si>
    <t>Month 5</t>
  </si>
  <si>
    <t>Month 6</t>
  </si>
  <si>
    <t>Month 7</t>
  </si>
  <si>
    <t>Month 8</t>
  </si>
  <si>
    <t>Month 9</t>
  </si>
  <si>
    <t>Month 10</t>
  </si>
  <si>
    <t>Month 11</t>
  </si>
  <si>
    <t>Month 12</t>
  </si>
  <si>
    <t>Board Feet produced</t>
  </si>
  <si>
    <t>Production capacity</t>
  </si>
  <si>
    <t>Inventory after production</t>
  </si>
  <si>
    <t>&gt;=</t>
  </si>
  <si>
    <t>Supplied from Inventory</t>
  </si>
  <si>
    <t>Ending inventory</t>
  </si>
  <si>
    <t>Spot Market</t>
  </si>
  <si>
    <t>Total Supplied</t>
  </si>
  <si>
    <t>Forecasted demand</t>
  </si>
  <si>
    <t>Hiring cost</t>
  </si>
  <si>
    <t>Firing cost</t>
  </si>
  <si>
    <t>Regular-time wages</t>
  </si>
  <si>
    <t>Overtime wages</t>
  </si>
  <si>
    <t>Holding cost</t>
  </si>
  <si>
    <t>Production Plan</t>
  </si>
  <si>
    <t>Previous Months Inventory</t>
  </si>
  <si>
    <t>Shipping Plan</t>
  </si>
  <si>
    <t>Shipped Stock</t>
  </si>
  <si>
    <t>Total Inventory at the End of the Month</t>
  </si>
  <si>
    <t>Total Annual Cost</t>
  </si>
  <si>
    <t>Thousand Board Feet/labour/month</t>
  </si>
  <si>
    <t>Employee Count</t>
  </si>
  <si>
    <t>Production by Regular Time</t>
  </si>
  <si>
    <t>Per Employee Overtime Thousand Board feet</t>
  </si>
  <si>
    <t>Spot Market Cost Per thousand board feet</t>
  </si>
  <si>
    <t>Max Production</t>
  </si>
  <si>
    <t>Production Planning</t>
  </si>
  <si>
    <t>Demand supplied by Production</t>
  </si>
  <si>
    <t>Regular Employee</t>
  </si>
  <si>
    <t>Overtime Employee</t>
  </si>
  <si>
    <t>Total Production</t>
  </si>
  <si>
    <t>Inventory</t>
  </si>
  <si>
    <t>Total Inventory</t>
  </si>
  <si>
    <t>Inventory Used</t>
  </si>
  <si>
    <t>Shipped</t>
  </si>
  <si>
    <t>Regular Time Cost for the month</t>
  </si>
  <si>
    <t>Overtime Cost for the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</si>
</sst>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5" formatCode="&quot;$&quot;#,##0_);\(&quot;$&quot;#,##0\)"/>
    <numFmt numFmtId="6" formatCode="&quot;$&quot;#,##0_);[Red]\(&quot;$&quot;#,##0\)"/>
    <numFmt numFmtId="164" formatCode="&quot;$&quot;#,##0"/>
    <numFmt numFmtId="165" formatCode="&quot;$&quot;#,##0.000"/>
    <numFmt numFmtId="166" formatCode="&quot;$&quot;#,##0;\-&quot;$&quot;#,##0"/>
    <numFmt numFmtId="167" formatCode="_([$$-409]* #,##0.00_);_([$$-409]* \(#,##0.00\);_([$$-409]* &quot;-&quot;??_);_(@_)"/>
  </numFmts>
  <fonts count="10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scheme val="minor"/>
    </font>
    <font>
      <sz val="12"/>
      <color theme="1"/>
      <name val="Calibri"/>
      <scheme val="minor"/>
    </font>
    <font>
      <sz val="12"/>
      <color rgb="FF000000"/>
      <name val="Calibri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&quot;Arial MT&quot;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164" fontId="7" fillId="0" borderId="0" xfId="0" applyNumberFormat="1" applyFont="1"/>
    <xf numFmtId="1" fontId="6" fillId="3" borderId="0" xfId="0" applyNumberFormat="1" applyFont="1" applyFill="1"/>
    <xf numFmtId="0" fontId="6" fillId="3" borderId="0" xfId="0" applyFont="1" applyFill="1"/>
    <xf numFmtId="0" fontId="6" fillId="0" borderId="0" xfId="0" applyFont="1" applyAlignment="1">
      <alignment horizontal="right"/>
    </xf>
    <xf numFmtId="1" fontId="6" fillId="0" borderId="0" xfId="0" applyNumberFormat="1" applyFont="1"/>
    <xf numFmtId="0" fontId="6" fillId="0" borderId="0" xfId="0" quotePrefix="1" applyFont="1" applyAlignment="1">
      <alignment horizontal="right"/>
    </xf>
    <xf numFmtId="3" fontId="8" fillId="2" borderId="0" xfId="0" applyNumberFormat="1" applyFont="1" applyFill="1" applyAlignment="1">
      <alignment horizontal="right" vertical="top"/>
    </xf>
    <xf numFmtId="0" fontId="8" fillId="2" borderId="0" xfId="0" applyFont="1" applyFill="1" applyAlignment="1">
      <alignment horizontal="right" vertical="top"/>
    </xf>
    <xf numFmtId="0" fontId="9" fillId="0" borderId="0" xfId="0" applyFont="1"/>
    <xf numFmtId="166" fontId="6" fillId="0" borderId="0" xfId="0" applyNumberFormat="1" applyFont="1"/>
    <xf numFmtId="5" fontId="6" fillId="4" borderId="0" xfId="0" applyNumberFormat="1" applyFont="1" applyFill="1"/>
    <xf numFmtId="165" fontId="7" fillId="0" borderId="0" xfId="0" applyNumberFormat="1" applyFont="1"/>
    <xf numFmtId="0" fontId="7" fillId="0" borderId="1" xfId="0" applyFont="1" applyBorder="1"/>
    <xf numFmtId="165" fontId="7" fillId="0" borderId="2" xfId="0" applyNumberFormat="1" applyFont="1" applyBorder="1"/>
    <xf numFmtId="0" fontId="7" fillId="0" borderId="3" xfId="0" applyFont="1" applyBorder="1"/>
    <xf numFmtId="165" fontId="7" fillId="0" borderId="4" xfId="0" applyNumberFormat="1" applyFont="1" applyBorder="1"/>
    <xf numFmtId="0" fontId="7" fillId="0" borderId="4" xfId="0" applyFont="1" applyBorder="1"/>
    <xf numFmtId="0" fontId="7" fillId="0" borderId="5" xfId="0" applyFont="1" applyBorder="1"/>
    <xf numFmtId="3" fontId="7" fillId="0" borderId="6" xfId="0" applyNumberFormat="1" applyFont="1" applyBorder="1"/>
    <xf numFmtId="0" fontId="7" fillId="0" borderId="7" xfId="0" applyFont="1" applyBorder="1"/>
    <xf numFmtId="0" fontId="7" fillId="0" borderId="2" xfId="0" applyFont="1" applyBorder="1"/>
    <xf numFmtId="0" fontId="7" fillId="3" borderId="0" xfId="0" applyFont="1" applyFill="1"/>
    <xf numFmtId="0" fontId="7" fillId="3" borderId="4" xfId="0" applyFont="1" applyFill="1" applyBorder="1"/>
    <xf numFmtId="0" fontId="6" fillId="0" borderId="3" xfId="0" applyFont="1" applyBorder="1"/>
    <xf numFmtId="3" fontId="8" fillId="0" borderId="0" xfId="0" applyNumberFormat="1" applyFont="1" applyAlignment="1">
      <alignment horizontal="right" vertical="top"/>
    </xf>
    <xf numFmtId="3" fontId="8" fillId="0" borderId="4" xfId="0" applyNumberFormat="1" applyFont="1" applyBorder="1" applyAlignment="1">
      <alignment horizontal="right" vertical="top"/>
    </xf>
    <xf numFmtId="3" fontId="8" fillId="0" borderId="0" xfId="0" quotePrefix="1" applyNumberFormat="1" applyFont="1" applyAlignment="1">
      <alignment horizontal="right" vertical="top"/>
    </xf>
    <xf numFmtId="3" fontId="8" fillId="0" borderId="4" xfId="0" quotePrefix="1" applyNumberFormat="1" applyFont="1" applyBorder="1" applyAlignment="1">
      <alignment horizontal="right" vertical="top"/>
    </xf>
    <xf numFmtId="3" fontId="8" fillId="2" borderId="8" xfId="0" applyNumberFormat="1" applyFont="1" applyFill="1" applyBorder="1" applyAlignment="1">
      <alignment horizontal="right" vertical="top"/>
    </xf>
    <xf numFmtId="0" fontId="8" fillId="2" borderId="6" xfId="0" applyFont="1" applyFill="1" applyBorder="1" applyAlignment="1">
      <alignment horizontal="right" vertical="top"/>
    </xf>
    <xf numFmtId="0" fontId="6" fillId="0" borderId="1" xfId="0" applyFont="1" applyBorder="1"/>
    <xf numFmtId="164" fontId="7" fillId="0" borderId="7" xfId="0" applyNumberFormat="1" applyFont="1" applyBorder="1"/>
    <xf numFmtId="164" fontId="7" fillId="0" borderId="2" xfId="0" applyNumberFormat="1" applyFont="1" applyBorder="1"/>
    <xf numFmtId="164" fontId="7" fillId="0" borderId="4" xfId="0" applyNumberFormat="1" applyFont="1" applyBorder="1"/>
    <xf numFmtId="0" fontId="9" fillId="0" borderId="5" xfId="0" applyFont="1" applyBorder="1"/>
    <xf numFmtId="164" fontId="7" fillId="0" borderId="8" xfId="0" applyNumberFormat="1" applyFont="1" applyBorder="1"/>
    <xf numFmtId="164" fontId="7" fillId="4" borderId="6" xfId="0" applyNumberFormat="1" applyFont="1" applyFill="1" applyBorder="1"/>
    <xf numFmtId="0" fontId="6" fillId="0" borderId="5" xfId="0" applyFont="1" applyBorder="1"/>
    <xf numFmtId="0" fontId="6" fillId="0" borderId="7" xfId="0" applyFont="1" applyBorder="1"/>
    <xf numFmtId="0" fontId="6" fillId="0" borderId="2" xfId="0" applyFont="1" applyBorder="1"/>
    <xf numFmtId="1" fontId="6" fillId="3" borderId="4" xfId="0" applyNumberFormat="1" applyFont="1" applyFill="1" applyBorder="1"/>
    <xf numFmtId="0" fontId="6" fillId="0" borderId="8" xfId="0" applyFont="1" applyBorder="1"/>
    <xf numFmtId="0" fontId="6" fillId="0" borderId="6" xfId="0" applyFont="1" applyBorder="1"/>
    <xf numFmtId="0" fontId="6" fillId="3" borderId="4" xfId="0" applyFont="1" applyFill="1" applyBorder="1"/>
    <xf numFmtId="0" fontId="6" fillId="0" borderId="4" xfId="0" applyFont="1" applyBorder="1" applyAlignment="1">
      <alignment horizontal="right"/>
    </xf>
    <xf numFmtId="0" fontId="6" fillId="0" borderId="4" xfId="0" applyFont="1" applyBorder="1"/>
    <xf numFmtId="1" fontId="6" fillId="0" borderId="8" xfId="0" applyNumberFormat="1" applyFont="1" applyBorder="1"/>
    <xf numFmtId="1" fontId="6" fillId="0" borderId="6" xfId="0" applyNumberFormat="1" applyFont="1" applyBorder="1"/>
    <xf numFmtId="1" fontId="6" fillId="3" borderId="7" xfId="0" applyNumberFormat="1" applyFont="1" applyFill="1" applyBorder="1"/>
    <xf numFmtId="1" fontId="6" fillId="3" borderId="2" xfId="0" applyNumberFormat="1" applyFont="1" applyFill="1" applyBorder="1"/>
    <xf numFmtId="1" fontId="6" fillId="0" borderId="4" xfId="0" applyNumberFormat="1" applyFont="1" applyBorder="1"/>
    <xf numFmtId="0" fontId="6" fillId="0" borderId="4" xfId="0" quotePrefix="1" applyFont="1" applyBorder="1" applyAlignment="1">
      <alignment horizontal="right"/>
    </xf>
    <xf numFmtId="166" fontId="6" fillId="0" borderId="7" xfId="0" applyNumberFormat="1" applyFont="1" applyBorder="1"/>
    <xf numFmtId="166" fontId="6" fillId="0" borderId="2" xfId="0" applyNumberFormat="1" applyFont="1" applyBorder="1"/>
    <xf numFmtId="166" fontId="6" fillId="0" borderId="4" xfId="0" applyNumberFormat="1" applyFont="1" applyBorder="1"/>
    <xf numFmtId="166" fontId="6" fillId="0" borderId="8" xfId="0" applyNumberFormat="1" applyFont="1" applyBorder="1"/>
    <xf numFmtId="5" fontId="6" fillId="4" borderId="6" xfId="0" applyNumberFormat="1" applyFont="1" applyFill="1" applyBorder="1"/>
    <xf numFmtId="0" fontId="3" fillId="0" borderId="1" xfId="0" applyFont="1" applyBorder="1"/>
    <xf numFmtId="165" fontId="3" fillId="0" borderId="2" xfId="0" applyNumberFormat="1" applyFont="1" applyBorder="1"/>
    <xf numFmtId="0" fontId="3" fillId="0" borderId="3" xfId="0" applyFont="1" applyBorder="1"/>
    <xf numFmtId="165" fontId="3" fillId="0" borderId="4" xfId="0" applyNumberFormat="1" applyFont="1" applyBorder="1"/>
    <xf numFmtId="0" fontId="3" fillId="0" borderId="4" xfId="0" applyFont="1" applyBorder="1"/>
    <xf numFmtId="164" fontId="3" fillId="0" borderId="4" xfId="0" applyNumberFormat="1" applyFont="1" applyBorder="1"/>
    <xf numFmtId="3" fontId="3" fillId="0" borderId="4" xfId="0" applyNumberFormat="1" applyFont="1" applyBorder="1"/>
    <xf numFmtId="6" fontId="3" fillId="0" borderId="4" xfId="0" applyNumberFormat="1" applyFont="1" applyBorder="1"/>
    <xf numFmtId="0" fontId="3" fillId="0" borderId="5" xfId="0" applyFont="1" applyBorder="1"/>
    <xf numFmtId="38" fontId="3" fillId="0" borderId="6" xfId="0" applyNumberFormat="1" applyFont="1" applyBorder="1"/>
    <xf numFmtId="0" fontId="3" fillId="0" borderId="7" xfId="0" applyFont="1" applyBorder="1"/>
    <xf numFmtId="0" fontId="3" fillId="0" borderId="2" xfId="0" applyFont="1" applyBorder="1"/>
    <xf numFmtId="3" fontId="3" fillId="2" borderId="0" xfId="0" applyNumberFormat="1" applyFont="1" applyFill="1" applyAlignment="1">
      <alignment horizontal="right" vertical="top"/>
    </xf>
    <xf numFmtId="0" fontId="3" fillId="2" borderId="4" xfId="0" applyFont="1" applyFill="1" applyBorder="1" applyAlignment="1">
      <alignment horizontal="right" vertical="top"/>
    </xf>
    <xf numFmtId="3" fontId="3" fillId="3" borderId="0" xfId="0" applyNumberFormat="1" applyFont="1" applyFill="1"/>
    <xf numFmtId="3" fontId="3" fillId="3" borderId="4" xfId="0" applyNumberFormat="1" applyFont="1" applyFill="1" applyBorder="1"/>
    <xf numFmtId="3" fontId="3" fillId="0" borderId="8" xfId="0" applyNumberFormat="1" applyFont="1" applyBorder="1"/>
    <xf numFmtId="3" fontId="3" fillId="0" borderId="6" xfId="0" applyNumberFormat="1" applyFont="1" applyBorder="1"/>
    <xf numFmtId="164" fontId="3" fillId="0" borderId="7" xfId="0" applyNumberFormat="1" applyFont="1" applyBorder="1"/>
    <xf numFmtId="164" fontId="3" fillId="0" borderId="2" xfId="0" applyNumberFormat="1" applyFont="1" applyBorder="1"/>
    <xf numFmtId="164" fontId="3" fillId="0" borderId="0" xfId="0" applyNumberFormat="1" applyFont="1"/>
    <xf numFmtId="6" fontId="3" fillId="0" borderId="0" xfId="0" applyNumberFormat="1" applyFont="1"/>
    <xf numFmtId="164" fontId="3" fillId="0" borderId="8" xfId="0" applyNumberFormat="1" applyFont="1" applyBorder="1"/>
    <xf numFmtId="164" fontId="3" fillId="4" borderId="6" xfId="0" applyNumberFormat="1" applyFont="1" applyFill="1" applyBorder="1"/>
    <xf numFmtId="164" fontId="3" fillId="4" borderId="9" xfId="0" applyNumberFormat="1" applyFont="1" applyFill="1" applyBorder="1"/>
    <xf numFmtId="166" fontId="6" fillId="4" borderId="9" xfId="0" applyNumberFormat="1" applyFont="1" applyFill="1" applyBorder="1"/>
    <xf numFmtId="164" fontId="7" fillId="4" borderId="9" xfId="0" applyNumberFormat="1" applyFont="1" applyFill="1" applyBorder="1"/>
    <xf numFmtId="166" fontId="6" fillId="0" borderId="6" xfId="0" applyNumberFormat="1" applyFont="1" applyBorder="1"/>
    <xf numFmtId="167" fontId="0" fillId="0" borderId="0" xfId="0" applyNumberFormat="1"/>
  </cellXfs>
  <cellStyles count="1">
    <cellStyle name="Normal" xfId="0" builtinId="0"/>
  </cellStyles>
  <dxfs count="1">
    <dxf>
      <numFmt numFmtId="167" formatCode="_([$$-409]* #,##0.00_);_([$$-409]* \(#,##0.00\);_([$$-409]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88894727"/>
        <c:axId val="988896775"/>
      </c:barChart>
      <c:catAx>
        <c:axId val="9888947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96775"/>
        <c:crosses val="autoZero"/>
        <c:auto val="1"/>
        <c:lblAlgn val="ctr"/>
        <c:lblOffset val="100"/>
        <c:noMultiLvlLbl val="0"/>
      </c:catAx>
      <c:valAx>
        <c:axId val="988896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894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cost 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Sheet2!$A$2:$A$4</c:f>
              <c:strCache>
                <c:ptCount val="3"/>
                <c:pt idx="0">
                  <c:v>CHASE</c:v>
                </c:pt>
                <c:pt idx="1">
                  <c:v>LEVEL</c:v>
                </c:pt>
                <c:pt idx="2">
                  <c:v>OPTIMIZED</c:v>
                </c:pt>
              </c:strCache>
            </c:strRef>
          </c:cat>
          <c:val>
            <c:numRef>
              <c:f>Sheet2!$B$2:$B$4</c:f>
              <c:numCache>
                <c:formatCode>_([$$-409]* #,##0.00_);_([$$-409]* \(#,##0.00\);_([$$-409]* "-"??_);_(@_)</c:formatCode>
                <c:ptCount val="3"/>
                <c:pt idx="0">
                  <c:v>5038000</c:v>
                </c:pt>
                <c:pt idx="1">
                  <c:v>5792500</c:v>
                </c:pt>
                <c:pt idx="2">
                  <c:v>5026250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C-4ACF-B697-7F062FFD4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48459016"/>
        <c:axId val="948461064"/>
      </c:barChart>
      <c:catAx>
        <c:axId val="948459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61064"/>
        <c:crosses val="autoZero"/>
        <c:auto val="1"/>
        <c:lblAlgn val="ctr"/>
        <c:lblOffset val="100"/>
        <c:noMultiLvlLbl val="0"/>
      </c:catAx>
      <c:valAx>
        <c:axId val="94846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45901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4</xdr:row>
      <xdr:rowOff>47625</xdr:rowOff>
    </xdr:from>
    <xdr:to>
      <xdr:col>14</xdr:col>
      <xdr:colOff>342900</xdr:colOff>
      <xdr:row>18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BE188E-6480-AF0E-4403-92735B35E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4</xdr:row>
      <xdr:rowOff>47625</xdr:rowOff>
    </xdr:from>
    <xdr:to>
      <xdr:col>18</xdr:col>
      <xdr:colOff>590550</xdr:colOff>
      <xdr:row>18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613874-0820-E85A-2B3C-876843A97D38}"/>
            </a:ext>
            <a:ext uri="{147F2762-F138-4A5C-976F-8EAC2B608ADB}">
              <a16:predDERef xmlns:a16="http://schemas.microsoft.com/office/drawing/2014/main" pred="{CABE188E-6480-AF0E-4403-92735B35E9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170E4F-4093-4603-B100-F17F58C8D258}" name="Table1" displayName="Table1" ref="A1:B4" totalsRowShown="0">
  <autoFilter ref="A1:B4" xr:uid="{08170E4F-4093-4603-B100-F17F58C8D258}"/>
  <tableColumns count="2">
    <tableColumn id="1" xr3:uid="{ED088091-A415-4ED5-B6A0-D20C194A3536}" name="strategy"/>
    <tableColumn id="2" xr3:uid="{892ADA25-9EF7-423A-BC28-077923FE454B}" name="cost 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9"/>
  <sheetViews>
    <sheetView workbookViewId="0">
      <selection activeCell="E42" sqref="E42"/>
    </sheetView>
  </sheetViews>
  <sheetFormatPr defaultColWidth="36.28515625" defaultRowHeight="15.75"/>
  <cols>
    <col min="1" max="16384" width="36.28515625" style="7"/>
  </cols>
  <sheetData>
    <row r="1" spans="1:13">
      <c r="A1" s="16" t="s">
        <v>0</v>
      </c>
    </row>
    <row r="2" spans="1:13">
      <c r="A2" s="20" t="s">
        <v>1</v>
      </c>
      <c r="B2" s="21">
        <v>200</v>
      </c>
    </row>
    <row r="3" spans="1:13">
      <c r="A3" s="22" t="s">
        <v>2</v>
      </c>
      <c r="B3" s="23">
        <v>250</v>
      </c>
    </row>
    <row r="4" spans="1:13">
      <c r="A4" s="22" t="s">
        <v>3</v>
      </c>
      <c r="B4" s="23">
        <f>B2/1000</f>
        <v>0.2</v>
      </c>
      <c r="E4" s="19"/>
    </row>
    <row r="5" spans="1:13">
      <c r="A5" s="22" t="s">
        <v>4</v>
      </c>
      <c r="B5" s="23">
        <f>B3/1000</f>
        <v>0.25</v>
      </c>
    </row>
    <row r="6" spans="1:13">
      <c r="A6" s="22" t="s">
        <v>5</v>
      </c>
      <c r="B6" s="23">
        <v>4000</v>
      </c>
    </row>
    <row r="7" spans="1:13">
      <c r="A7" s="22" t="s">
        <v>6</v>
      </c>
      <c r="B7" s="23">
        <v>2000</v>
      </c>
    </row>
    <row r="8" spans="1:13">
      <c r="A8" s="22" t="s">
        <v>7</v>
      </c>
      <c r="B8" s="24">
        <v>50000</v>
      </c>
    </row>
    <row r="9" spans="1:13">
      <c r="A9" s="22" t="s">
        <v>8</v>
      </c>
      <c r="B9" s="23">
        <v>50</v>
      </c>
    </row>
    <row r="10" spans="1:13">
      <c r="A10" s="22" t="s">
        <v>9</v>
      </c>
      <c r="B10" s="23">
        <v>25</v>
      </c>
    </row>
    <row r="11" spans="1:13">
      <c r="A11" s="25" t="s">
        <v>10</v>
      </c>
      <c r="B11" s="26">
        <v>2500</v>
      </c>
    </row>
    <row r="12" spans="1:13">
      <c r="B12" s="19"/>
    </row>
    <row r="13" spans="1:13">
      <c r="A13" s="16" t="s">
        <v>11</v>
      </c>
    </row>
    <row r="14" spans="1:13">
      <c r="A14" s="20" t="s">
        <v>12</v>
      </c>
      <c r="B14" s="27" t="s">
        <v>13</v>
      </c>
      <c r="C14" s="27" t="s">
        <v>14</v>
      </c>
      <c r="D14" s="27" t="s">
        <v>15</v>
      </c>
      <c r="E14" s="27" t="s">
        <v>16</v>
      </c>
      <c r="F14" s="27" t="s">
        <v>17</v>
      </c>
      <c r="G14" s="27" t="s">
        <v>18</v>
      </c>
      <c r="H14" s="27" t="s">
        <v>19</v>
      </c>
      <c r="I14" s="27" t="s">
        <v>20</v>
      </c>
      <c r="J14" s="27" t="s">
        <v>21</v>
      </c>
      <c r="K14" s="27" t="s">
        <v>22</v>
      </c>
      <c r="L14" s="27" t="s">
        <v>23</v>
      </c>
      <c r="M14" s="28" t="s">
        <v>24</v>
      </c>
    </row>
    <row r="15" spans="1:13">
      <c r="A15" s="22" t="s">
        <v>25</v>
      </c>
      <c r="B15" s="29">
        <v>0</v>
      </c>
      <c r="C15" s="29">
        <v>2</v>
      </c>
      <c r="D15" s="29">
        <v>4</v>
      </c>
      <c r="E15" s="29">
        <v>4</v>
      </c>
      <c r="F15" s="29">
        <v>6</v>
      </c>
      <c r="G15" s="29">
        <v>8</v>
      </c>
      <c r="H15" s="29">
        <v>6</v>
      </c>
      <c r="I15" s="29">
        <v>0</v>
      </c>
      <c r="J15" s="29">
        <v>0</v>
      </c>
      <c r="K15" s="29">
        <v>0</v>
      </c>
      <c r="L15" s="29">
        <v>0</v>
      </c>
      <c r="M15" s="30">
        <v>0</v>
      </c>
    </row>
    <row r="16" spans="1:13">
      <c r="A16" s="31" t="s">
        <v>26</v>
      </c>
      <c r="B16" s="29">
        <v>0</v>
      </c>
      <c r="C16" s="29">
        <v>0</v>
      </c>
      <c r="D16" s="29">
        <v>0</v>
      </c>
      <c r="E16" s="29">
        <v>0</v>
      </c>
      <c r="F16" s="29">
        <v>0</v>
      </c>
      <c r="G16" s="29">
        <v>0</v>
      </c>
      <c r="H16" s="29">
        <v>0</v>
      </c>
      <c r="I16" s="29">
        <v>2</v>
      </c>
      <c r="J16" s="29">
        <v>8</v>
      </c>
      <c r="K16" s="29">
        <v>8</v>
      </c>
      <c r="L16" s="29">
        <v>8</v>
      </c>
      <c r="M16" s="30">
        <v>8</v>
      </c>
    </row>
    <row r="17" spans="1:14">
      <c r="A17" s="22" t="s">
        <v>27</v>
      </c>
      <c r="B17" s="7">
        <f>20+B15-B16</f>
        <v>20</v>
      </c>
      <c r="C17" s="7">
        <f>B17+C15-C16</f>
        <v>22</v>
      </c>
      <c r="D17" s="7">
        <f t="shared" ref="D17:M17" si="0">C17+D15-D16</f>
        <v>26</v>
      </c>
      <c r="E17" s="7">
        <f t="shared" si="0"/>
        <v>30</v>
      </c>
      <c r="F17" s="7">
        <f t="shared" si="0"/>
        <v>36</v>
      </c>
      <c r="G17" s="7">
        <f t="shared" si="0"/>
        <v>44</v>
      </c>
      <c r="H17" s="7">
        <f t="shared" si="0"/>
        <v>50</v>
      </c>
      <c r="I17" s="7">
        <f t="shared" si="0"/>
        <v>48</v>
      </c>
      <c r="J17" s="7">
        <f t="shared" si="0"/>
        <v>40</v>
      </c>
      <c r="K17" s="7">
        <f t="shared" si="0"/>
        <v>32</v>
      </c>
      <c r="L17" s="7">
        <f t="shared" si="0"/>
        <v>24</v>
      </c>
      <c r="M17" s="24">
        <f t="shared" si="0"/>
        <v>16</v>
      </c>
    </row>
    <row r="18" spans="1:14">
      <c r="A18" s="22" t="s">
        <v>28</v>
      </c>
      <c r="B18" s="32">
        <f>(B17*$B$8)/1000</f>
        <v>1000</v>
      </c>
      <c r="C18" s="32">
        <f t="shared" ref="C18:M18" si="1">(C17*$B$8)/1000</f>
        <v>1100</v>
      </c>
      <c r="D18" s="32">
        <f t="shared" si="1"/>
        <v>1300</v>
      </c>
      <c r="E18" s="32">
        <f t="shared" si="1"/>
        <v>1500</v>
      </c>
      <c r="F18" s="32">
        <f t="shared" si="1"/>
        <v>1800</v>
      </c>
      <c r="G18" s="32">
        <f t="shared" si="1"/>
        <v>2200</v>
      </c>
      <c r="H18" s="32">
        <f t="shared" si="1"/>
        <v>2500</v>
      </c>
      <c r="I18" s="32">
        <f t="shared" si="1"/>
        <v>2400</v>
      </c>
      <c r="J18" s="32">
        <f t="shared" si="1"/>
        <v>2000</v>
      </c>
      <c r="K18" s="32">
        <f t="shared" si="1"/>
        <v>1600</v>
      </c>
      <c r="L18" s="32">
        <f t="shared" si="1"/>
        <v>1200</v>
      </c>
      <c r="M18" s="33">
        <f t="shared" si="1"/>
        <v>800</v>
      </c>
    </row>
    <row r="19" spans="1:14">
      <c r="A19" s="22"/>
      <c r="B19" s="34" t="s">
        <v>29</v>
      </c>
      <c r="C19" s="34" t="s">
        <v>29</v>
      </c>
      <c r="D19" s="34" t="s">
        <v>29</v>
      </c>
      <c r="E19" s="34" t="s">
        <v>29</v>
      </c>
      <c r="F19" s="34" t="s">
        <v>29</v>
      </c>
      <c r="G19" s="34" t="s">
        <v>29</v>
      </c>
      <c r="H19" s="34" t="s">
        <v>29</v>
      </c>
      <c r="I19" s="34" t="s">
        <v>29</v>
      </c>
      <c r="J19" s="34" t="s">
        <v>29</v>
      </c>
      <c r="K19" s="34" t="s">
        <v>29</v>
      </c>
      <c r="L19" s="34" t="s">
        <v>29</v>
      </c>
      <c r="M19" s="35" t="s">
        <v>29</v>
      </c>
    </row>
    <row r="20" spans="1:14">
      <c r="A20" s="25" t="s">
        <v>30</v>
      </c>
      <c r="B20" s="36">
        <v>1000</v>
      </c>
      <c r="C20" s="36">
        <v>1100</v>
      </c>
      <c r="D20" s="36">
        <v>1300</v>
      </c>
      <c r="E20" s="36">
        <v>1500</v>
      </c>
      <c r="F20" s="36">
        <v>1800</v>
      </c>
      <c r="G20" s="36">
        <v>2200</v>
      </c>
      <c r="H20" s="36">
        <v>2500</v>
      </c>
      <c r="I20" s="36">
        <v>2400</v>
      </c>
      <c r="J20" s="36">
        <v>2000</v>
      </c>
      <c r="K20" s="36">
        <v>1600</v>
      </c>
      <c r="L20" s="36">
        <v>1200</v>
      </c>
      <c r="M20" s="37">
        <v>800</v>
      </c>
    </row>
    <row r="22" spans="1:14">
      <c r="A22" s="16" t="s">
        <v>31</v>
      </c>
      <c r="N22" s="7" t="s">
        <v>32</v>
      </c>
    </row>
    <row r="23" spans="1:14">
      <c r="A23" s="38" t="s">
        <v>33</v>
      </c>
      <c r="B23" s="39">
        <f>B15*$B$6</f>
        <v>0</v>
      </c>
      <c r="C23" s="39">
        <f t="shared" ref="C23:M23" si="2">C15*$B$6</f>
        <v>8000</v>
      </c>
      <c r="D23" s="39">
        <f t="shared" si="2"/>
        <v>16000</v>
      </c>
      <c r="E23" s="39">
        <f t="shared" si="2"/>
        <v>16000</v>
      </c>
      <c r="F23" s="39">
        <f t="shared" si="2"/>
        <v>24000</v>
      </c>
      <c r="G23" s="39">
        <f t="shared" si="2"/>
        <v>32000</v>
      </c>
      <c r="H23" s="39">
        <f t="shared" si="2"/>
        <v>24000</v>
      </c>
      <c r="I23" s="39">
        <f t="shared" si="2"/>
        <v>0</v>
      </c>
      <c r="J23" s="39">
        <f t="shared" si="2"/>
        <v>0</v>
      </c>
      <c r="K23" s="39">
        <f t="shared" si="2"/>
        <v>0</v>
      </c>
      <c r="L23" s="39">
        <f t="shared" si="2"/>
        <v>0</v>
      </c>
      <c r="M23" s="39">
        <f t="shared" si="2"/>
        <v>0</v>
      </c>
      <c r="N23" s="40">
        <f>SUM(B23:M23)</f>
        <v>120000</v>
      </c>
    </row>
    <row r="24" spans="1:14">
      <c r="A24" s="22" t="s">
        <v>34</v>
      </c>
      <c r="B24" s="8">
        <f>B16*$B$7</f>
        <v>0</v>
      </c>
      <c r="C24" s="8">
        <f t="shared" ref="C24:M24" si="3">C16*$B$7</f>
        <v>0</v>
      </c>
      <c r="D24" s="8">
        <f t="shared" si="3"/>
        <v>0</v>
      </c>
      <c r="E24" s="8">
        <f t="shared" si="3"/>
        <v>0</v>
      </c>
      <c r="F24" s="8">
        <f t="shared" si="3"/>
        <v>0</v>
      </c>
      <c r="G24" s="8">
        <f t="shared" si="3"/>
        <v>0</v>
      </c>
      <c r="H24" s="8">
        <f t="shared" si="3"/>
        <v>0</v>
      </c>
      <c r="I24" s="8">
        <f t="shared" si="3"/>
        <v>4000</v>
      </c>
      <c r="J24" s="8">
        <f t="shared" si="3"/>
        <v>16000</v>
      </c>
      <c r="K24" s="8">
        <f t="shared" si="3"/>
        <v>16000</v>
      </c>
      <c r="L24" s="8">
        <f t="shared" si="3"/>
        <v>16000</v>
      </c>
      <c r="M24" s="8">
        <f t="shared" si="3"/>
        <v>16000</v>
      </c>
      <c r="N24" s="41">
        <f t="shared" ref="N24:N27" si="4">SUM(B24:M24)</f>
        <v>68000</v>
      </c>
    </row>
    <row r="25" spans="1:14">
      <c r="A25" s="22" t="s">
        <v>35</v>
      </c>
      <c r="B25" s="8">
        <f>B18*$B$2</f>
        <v>200000</v>
      </c>
      <c r="C25" s="8">
        <f t="shared" ref="C25:M25" si="5">C18*$B$2</f>
        <v>220000</v>
      </c>
      <c r="D25" s="8">
        <f t="shared" si="5"/>
        <v>260000</v>
      </c>
      <c r="E25" s="8">
        <f t="shared" si="5"/>
        <v>300000</v>
      </c>
      <c r="F25" s="8">
        <f t="shared" si="5"/>
        <v>360000</v>
      </c>
      <c r="G25" s="8">
        <f t="shared" si="5"/>
        <v>440000</v>
      </c>
      <c r="H25" s="8">
        <f t="shared" si="5"/>
        <v>500000</v>
      </c>
      <c r="I25" s="8">
        <f t="shared" si="5"/>
        <v>480000</v>
      </c>
      <c r="J25" s="8">
        <f t="shared" si="5"/>
        <v>400000</v>
      </c>
      <c r="K25" s="8">
        <f t="shared" si="5"/>
        <v>320000</v>
      </c>
      <c r="L25" s="8">
        <f t="shared" si="5"/>
        <v>240000</v>
      </c>
      <c r="M25" s="8">
        <f t="shared" si="5"/>
        <v>160000</v>
      </c>
      <c r="N25" s="41">
        <f t="shared" si="4"/>
        <v>3880000</v>
      </c>
    </row>
    <row r="26" spans="1:14">
      <c r="A26" s="22" t="s">
        <v>8</v>
      </c>
      <c r="B26" s="8">
        <f>B18*$B$9</f>
        <v>50000</v>
      </c>
      <c r="C26" s="8">
        <f t="shared" ref="C26:M26" si="6">C18*$B$9</f>
        <v>55000</v>
      </c>
      <c r="D26" s="8">
        <f t="shared" si="6"/>
        <v>65000</v>
      </c>
      <c r="E26" s="8">
        <f t="shared" si="6"/>
        <v>75000</v>
      </c>
      <c r="F26" s="8">
        <f t="shared" si="6"/>
        <v>90000</v>
      </c>
      <c r="G26" s="8">
        <f t="shared" si="6"/>
        <v>110000</v>
      </c>
      <c r="H26" s="8">
        <f t="shared" si="6"/>
        <v>125000</v>
      </c>
      <c r="I26" s="8">
        <f t="shared" si="6"/>
        <v>120000</v>
      </c>
      <c r="J26" s="8">
        <f t="shared" si="6"/>
        <v>100000</v>
      </c>
      <c r="K26" s="8">
        <f t="shared" si="6"/>
        <v>80000</v>
      </c>
      <c r="L26" s="8">
        <f t="shared" si="6"/>
        <v>60000</v>
      </c>
      <c r="M26" s="8">
        <f t="shared" si="6"/>
        <v>40000</v>
      </c>
      <c r="N26" s="41">
        <f t="shared" si="4"/>
        <v>970000</v>
      </c>
    </row>
    <row r="27" spans="1:14">
      <c r="A27" s="42" t="s">
        <v>36</v>
      </c>
      <c r="B27" s="43">
        <f>SUM(B23:B26)</f>
        <v>250000</v>
      </c>
      <c r="C27" s="43">
        <f t="shared" ref="C27:M27" si="7">SUM(C23:C26)</f>
        <v>283000</v>
      </c>
      <c r="D27" s="43">
        <f t="shared" si="7"/>
        <v>341000</v>
      </c>
      <c r="E27" s="43">
        <f t="shared" si="7"/>
        <v>391000</v>
      </c>
      <c r="F27" s="43">
        <f t="shared" si="7"/>
        <v>474000</v>
      </c>
      <c r="G27" s="43">
        <f t="shared" si="7"/>
        <v>582000</v>
      </c>
      <c r="H27" s="43">
        <f t="shared" si="7"/>
        <v>649000</v>
      </c>
      <c r="I27" s="43">
        <f t="shared" si="7"/>
        <v>604000</v>
      </c>
      <c r="J27" s="43">
        <f t="shared" si="7"/>
        <v>516000</v>
      </c>
      <c r="K27" s="43">
        <f t="shared" si="7"/>
        <v>416000</v>
      </c>
      <c r="L27" s="43">
        <f t="shared" si="7"/>
        <v>316000</v>
      </c>
      <c r="M27" s="43">
        <f t="shared" si="7"/>
        <v>216000</v>
      </c>
      <c r="N27" s="44">
        <f t="shared" si="4"/>
        <v>5038000</v>
      </c>
    </row>
    <row r="29" spans="1:14">
      <c r="A29" s="16" t="s">
        <v>37</v>
      </c>
      <c r="B29" s="91">
        <f>SUM(B27:M27)</f>
        <v>5038000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A5EA1-7D49-4AB1-BE23-AC817F568214}">
  <dimension ref="A1:B4"/>
  <sheetViews>
    <sheetView tabSelected="1" topLeftCell="C1" workbookViewId="0">
      <selection activeCell="C8" sqref="C8"/>
    </sheetView>
  </sheetViews>
  <sheetFormatPr defaultRowHeight="15"/>
  <cols>
    <col min="1" max="1" width="10.7109375" bestFit="1" customWidth="1"/>
    <col min="2" max="2" width="14.7109375" style="93" bestFit="1" customWidth="1"/>
  </cols>
  <sheetData>
    <row r="1" spans="1:2">
      <c r="A1" t="s">
        <v>38</v>
      </c>
      <c r="B1" s="93" t="s">
        <v>39</v>
      </c>
    </row>
    <row r="2" spans="1:2">
      <c r="A2" t="s">
        <v>40</v>
      </c>
      <c r="B2" s="93">
        <v>5038000</v>
      </c>
    </row>
    <row r="3" spans="1:2">
      <c r="A3" t="s">
        <v>41</v>
      </c>
      <c r="B3" s="93">
        <v>5792500</v>
      </c>
    </row>
    <row r="4" spans="1:2">
      <c r="A4" t="s">
        <v>42</v>
      </c>
      <c r="B4" s="93">
        <v>5026250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98DDB3-75CF-4604-A1CA-D916BBC8C324}">
  <dimension ref="A1:N49"/>
  <sheetViews>
    <sheetView workbookViewId="0">
      <selection activeCell="B2" sqref="B2:B11"/>
    </sheetView>
  </sheetViews>
  <sheetFormatPr defaultColWidth="9.140625" defaultRowHeight="15.75"/>
  <cols>
    <col min="1" max="1" width="40.5703125" style="6" bestFit="1" customWidth="1"/>
    <col min="2" max="2" width="11.85546875" style="6" customWidth="1"/>
    <col min="3" max="3" width="14" style="6" customWidth="1"/>
    <col min="4" max="4" width="11.42578125" style="6" customWidth="1"/>
    <col min="5" max="5" width="10.7109375" style="6" customWidth="1"/>
    <col min="6" max="6" width="10.5703125" style="6" customWidth="1"/>
    <col min="7" max="7" width="13" style="6" customWidth="1"/>
    <col min="8" max="8" width="11.140625" style="6" customWidth="1"/>
    <col min="9" max="9" width="11" style="6" customWidth="1"/>
    <col min="10" max="10" width="9.85546875" style="6" bestFit="1" customWidth="1"/>
    <col min="11" max="11" width="11.85546875" style="6" bestFit="1" customWidth="1"/>
    <col min="12" max="12" width="9.85546875" style="6" bestFit="1" customWidth="1"/>
    <col min="13" max="13" width="11.85546875" style="6" bestFit="1" customWidth="1"/>
    <col min="14" max="14" width="15" style="6" customWidth="1"/>
    <col min="15" max="16384" width="9.140625" style="6"/>
  </cols>
  <sheetData>
    <row r="1" spans="1:13">
      <c r="A1" s="5" t="s">
        <v>43</v>
      </c>
    </row>
    <row r="2" spans="1:13">
      <c r="A2" s="6" t="s">
        <v>44</v>
      </c>
      <c r="B2" s="6">
        <v>20</v>
      </c>
    </row>
    <row r="3" spans="1:13">
      <c r="A3" s="6" t="s">
        <v>45</v>
      </c>
      <c r="B3" s="6">
        <v>50</v>
      </c>
    </row>
    <row r="4" spans="1:13">
      <c r="A4" s="6" t="s">
        <v>46</v>
      </c>
      <c r="B4" s="6">
        <f>0.25*B3</f>
        <v>12.5</v>
      </c>
    </row>
    <row r="5" spans="1:13">
      <c r="A5" s="6" t="s">
        <v>47</v>
      </c>
      <c r="B5" s="17">
        <v>4000</v>
      </c>
    </row>
    <row r="6" spans="1:13">
      <c r="A6" s="6" t="s">
        <v>48</v>
      </c>
      <c r="B6" s="17">
        <v>2000</v>
      </c>
    </row>
    <row r="7" spans="1:13">
      <c r="A7" s="6" t="s">
        <v>49</v>
      </c>
      <c r="B7" s="17">
        <v>200</v>
      </c>
    </row>
    <row r="8" spans="1:13">
      <c r="A8" s="6" t="s">
        <v>50</v>
      </c>
      <c r="B8" s="17">
        <v>250</v>
      </c>
    </row>
    <row r="9" spans="1:13">
      <c r="A9" s="7" t="s">
        <v>8</v>
      </c>
      <c r="B9" s="17">
        <v>50</v>
      </c>
    </row>
    <row r="10" spans="1:13">
      <c r="A10" s="7" t="s">
        <v>9</v>
      </c>
      <c r="B10" s="17">
        <v>25</v>
      </c>
    </row>
    <row r="11" spans="1:13">
      <c r="A11" s="6" t="s">
        <v>51</v>
      </c>
      <c r="B11" s="17">
        <v>400</v>
      </c>
    </row>
    <row r="12" spans="1:13">
      <c r="A12" s="7"/>
      <c r="B12" s="8"/>
    </row>
    <row r="13" spans="1:13">
      <c r="A13" s="5" t="s">
        <v>52</v>
      </c>
      <c r="B13" s="7" t="s">
        <v>13</v>
      </c>
      <c r="C13" s="7" t="s">
        <v>14</v>
      </c>
      <c r="D13" s="7" t="s">
        <v>15</v>
      </c>
      <c r="E13" s="7" t="s">
        <v>16</v>
      </c>
      <c r="F13" s="7" t="s">
        <v>17</v>
      </c>
      <c r="G13" s="7" t="s">
        <v>18</v>
      </c>
      <c r="H13" s="7" t="s">
        <v>19</v>
      </c>
      <c r="I13" s="7" t="s">
        <v>20</v>
      </c>
      <c r="J13" s="7" t="s">
        <v>21</v>
      </c>
      <c r="K13" s="7" t="s">
        <v>22</v>
      </c>
      <c r="L13" s="7" t="s">
        <v>23</v>
      </c>
      <c r="M13" s="7" t="s">
        <v>24</v>
      </c>
    </row>
    <row r="14" spans="1:13">
      <c r="A14" s="6" t="s">
        <v>53</v>
      </c>
      <c r="B14" s="6">
        <f>B2</f>
        <v>20</v>
      </c>
      <c r="C14" s="6">
        <f>B17</f>
        <v>20</v>
      </c>
      <c r="D14" s="6">
        <f>C17</f>
        <v>22</v>
      </c>
      <c r="E14" s="6">
        <f>D17</f>
        <v>26</v>
      </c>
      <c r="F14" s="6">
        <f t="shared" ref="F14:M14" si="0">E17</f>
        <v>30</v>
      </c>
      <c r="G14" s="6">
        <f t="shared" si="0"/>
        <v>36</v>
      </c>
      <c r="H14" s="6">
        <f t="shared" si="0"/>
        <v>44.000000000000142</v>
      </c>
      <c r="I14" s="6">
        <f t="shared" si="0"/>
        <v>44.000000000000142</v>
      </c>
      <c r="J14" s="6">
        <f t="shared" si="0"/>
        <v>44.000000000000142</v>
      </c>
      <c r="K14" s="6">
        <f t="shared" si="0"/>
        <v>40.000000000000426</v>
      </c>
      <c r="L14" s="6">
        <f t="shared" si="0"/>
        <v>32.00000000000059</v>
      </c>
      <c r="M14" s="6">
        <f t="shared" si="0"/>
        <v>24.000000000000433</v>
      </c>
    </row>
    <row r="15" spans="1:13">
      <c r="A15" s="6" t="s">
        <v>54</v>
      </c>
      <c r="B15" s="9">
        <v>0</v>
      </c>
      <c r="C15" s="9">
        <v>2</v>
      </c>
      <c r="D15" s="9">
        <v>4</v>
      </c>
      <c r="E15" s="9">
        <v>3.9999999999999996</v>
      </c>
      <c r="F15" s="9">
        <v>5.9999999999999973</v>
      </c>
      <c r="G15" s="9">
        <v>8.0000000000001386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9">
        <v>0</v>
      </c>
    </row>
    <row r="16" spans="1:13">
      <c r="A16" s="6" t="s">
        <v>55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3.9999999999997167</v>
      </c>
      <c r="K16" s="9">
        <v>7.9999999999998366</v>
      </c>
      <c r="L16" s="9">
        <v>8.0000000000001581</v>
      </c>
      <c r="M16" s="9">
        <v>7.9999999999998348</v>
      </c>
    </row>
    <row r="17" spans="1:13">
      <c r="A17" s="6" t="s">
        <v>56</v>
      </c>
      <c r="B17" s="6">
        <f>B14+B15-B16</f>
        <v>20</v>
      </c>
      <c r="C17" s="6">
        <f>C14+C15-C16</f>
        <v>22</v>
      </c>
      <c r="D17" s="6">
        <f>D14+D15-D16</f>
        <v>26</v>
      </c>
      <c r="E17" s="6">
        <f>E14+E15-E16</f>
        <v>30</v>
      </c>
      <c r="F17" s="6">
        <f t="shared" ref="F17:M17" si="1">F14+F15-F16</f>
        <v>36</v>
      </c>
      <c r="G17" s="6">
        <f t="shared" si="1"/>
        <v>44.000000000000142</v>
      </c>
      <c r="H17" s="6">
        <f t="shared" si="1"/>
        <v>44.000000000000142</v>
      </c>
      <c r="I17" s="6">
        <f t="shared" si="1"/>
        <v>44.000000000000142</v>
      </c>
      <c r="J17" s="6">
        <f t="shared" si="1"/>
        <v>40.000000000000426</v>
      </c>
      <c r="K17" s="6">
        <f t="shared" si="1"/>
        <v>32.00000000000059</v>
      </c>
      <c r="L17" s="6">
        <f t="shared" si="1"/>
        <v>24.000000000000433</v>
      </c>
      <c r="M17" s="6">
        <f t="shared" si="1"/>
        <v>16.000000000000597</v>
      </c>
    </row>
    <row r="19" spans="1:13">
      <c r="A19" s="6" t="s">
        <v>57</v>
      </c>
      <c r="B19" s="6">
        <f>$B$3*B17</f>
        <v>1000</v>
      </c>
      <c r="C19" s="6">
        <f>$B$3*C17</f>
        <v>1100</v>
      </c>
      <c r="D19" s="6">
        <f>$B$3*D17</f>
        <v>1300</v>
      </c>
      <c r="E19" s="6">
        <f>$B$3*E17</f>
        <v>1500</v>
      </c>
      <c r="F19" s="6">
        <f t="shared" ref="F19:M19" si="2">$B$3*F17</f>
        <v>1800</v>
      </c>
      <c r="G19" s="6">
        <f t="shared" si="2"/>
        <v>2200.0000000000073</v>
      </c>
      <c r="H19" s="6">
        <f t="shared" si="2"/>
        <v>2200.0000000000073</v>
      </c>
      <c r="I19" s="6">
        <f t="shared" si="2"/>
        <v>2200.0000000000073</v>
      </c>
      <c r="J19" s="6">
        <f t="shared" si="2"/>
        <v>2000.0000000000214</v>
      </c>
      <c r="K19" s="6">
        <f t="shared" si="2"/>
        <v>1600.0000000000296</v>
      </c>
      <c r="L19" s="6">
        <f t="shared" si="2"/>
        <v>1200.0000000000216</v>
      </c>
      <c r="M19" s="6">
        <f t="shared" si="2"/>
        <v>800.00000000002979</v>
      </c>
    </row>
    <row r="20" spans="1:13">
      <c r="A20" s="6" t="s">
        <v>58</v>
      </c>
      <c r="B20" s="10">
        <v>250</v>
      </c>
      <c r="C20" s="10">
        <v>0</v>
      </c>
      <c r="D20" s="10">
        <v>0</v>
      </c>
      <c r="E20" s="10">
        <v>0</v>
      </c>
      <c r="F20" s="10">
        <v>0</v>
      </c>
      <c r="G20" s="10">
        <v>0</v>
      </c>
      <c r="H20" s="10">
        <v>299.99999999999443</v>
      </c>
      <c r="I20" s="10">
        <v>200.0000000000214</v>
      </c>
      <c r="J20" s="10">
        <v>0</v>
      </c>
      <c r="K20" s="10">
        <v>0</v>
      </c>
      <c r="L20" s="10">
        <v>0</v>
      </c>
      <c r="M20" s="10">
        <v>0</v>
      </c>
    </row>
    <row r="21" spans="1:13">
      <c r="B21" s="11" t="s">
        <v>59</v>
      </c>
      <c r="C21" s="11" t="s">
        <v>59</v>
      </c>
      <c r="D21" s="11" t="s">
        <v>59</v>
      </c>
      <c r="E21" s="11" t="s">
        <v>59</v>
      </c>
      <c r="F21" s="11" t="s">
        <v>59</v>
      </c>
      <c r="G21" s="11" t="s">
        <v>59</v>
      </c>
      <c r="H21" s="11" t="s">
        <v>59</v>
      </c>
      <c r="I21" s="11" t="s">
        <v>59</v>
      </c>
      <c r="J21" s="11" t="s">
        <v>59</v>
      </c>
      <c r="K21" s="11" t="s">
        <v>59</v>
      </c>
      <c r="L21" s="11" t="s">
        <v>59</v>
      </c>
      <c r="M21" s="11" t="s">
        <v>59</v>
      </c>
    </row>
    <row r="22" spans="1:13">
      <c r="A22" s="6" t="s">
        <v>60</v>
      </c>
      <c r="B22" s="6">
        <f>$B$4*B17</f>
        <v>250</v>
      </c>
      <c r="C22" s="6">
        <f>$B$4*C17</f>
        <v>275</v>
      </c>
      <c r="D22" s="6">
        <f>$B$4*D17</f>
        <v>325</v>
      </c>
      <c r="E22" s="6">
        <f>$B$4*E17</f>
        <v>375</v>
      </c>
      <c r="F22" s="6">
        <f t="shared" ref="F22:M22" si="3">$B$4*F17</f>
        <v>450</v>
      </c>
      <c r="G22" s="6">
        <f t="shared" si="3"/>
        <v>550.00000000000182</v>
      </c>
      <c r="H22" s="6">
        <f t="shared" si="3"/>
        <v>550.00000000000182</v>
      </c>
      <c r="I22" s="6">
        <f t="shared" si="3"/>
        <v>550.00000000000182</v>
      </c>
      <c r="J22" s="6">
        <f t="shared" si="3"/>
        <v>500.00000000000534</v>
      </c>
      <c r="K22" s="6">
        <f t="shared" si="3"/>
        <v>400.00000000000739</v>
      </c>
      <c r="L22" s="6">
        <f t="shared" si="3"/>
        <v>300.0000000000054</v>
      </c>
      <c r="M22" s="6">
        <f t="shared" si="3"/>
        <v>200.00000000000745</v>
      </c>
    </row>
    <row r="24" spans="1:13">
      <c r="A24" s="6" t="s">
        <v>61</v>
      </c>
      <c r="B24" s="6">
        <f>SUM(B19:B20)</f>
        <v>1250</v>
      </c>
      <c r="C24" s="6">
        <f>SUM(C19:C20)</f>
        <v>1100</v>
      </c>
      <c r="D24" s="6">
        <f>SUM(D19:D20)</f>
        <v>1300</v>
      </c>
      <c r="E24" s="6">
        <f>SUM(E19:E20)</f>
        <v>1500</v>
      </c>
      <c r="F24" s="6">
        <f t="shared" ref="F24:M24" si="4">SUM(F19:F20)</f>
        <v>1800</v>
      </c>
      <c r="G24" s="6">
        <f t="shared" si="4"/>
        <v>2200.0000000000073</v>
      </c>
      <c r="H24" s="6">
        <f t="shared" si="4"/>
        <v>2500.0000000000018</v>
      </c>
      <c r="I24" s="6">
        <f t="shared" si="4"/>
        <v>2400.0000000000286</v>
      </c>
      <c r="J24" s="6">
        <f t="shared" si="4"/>
        <v>2000.0000000000214</v>
      </c>
      <c r="K24" s="6">
        <f t="shared" si="4"/>
        <v>1600.0000000000296</v>
      </c>
      <c r="L24" s="6">
        <f t="shared" si="4"/>
        <v>1200.0000000000216</v>
      </c>
      <c r="M24" s="6">
        <f t="shared" si="4"/>
        <v>800.00000000002979</v>
      </c>
    </row>
    <row r="26" spans="1:13">
      <c r="A26" s="5" t="s">
        <v>62</v>
      </c>
      <c r="B26" s="11" t="s">
        <v>63</v>
      </c>
      <c r="C26" s="11" t="s">
        <v>64</v>
      </c>
      <c r="D26" s="11" t="s">
        <v>65</v>
      </c>
      <c r="E26" s="11" t="s">
        <v>66</v>
      </c>
      <c r="F26" s="11" t="s">
        <v>67</v>
      </c>
      <c r="G26" s="11" t="s">
        <v>68</v>
      </c>
      <c r="H26" s="11" t="s">
        <v>69</v>
      </c>
      <c r="I26" s="11" t="s">
        <v>70</v>
      </c>
      <c r="J26" s="11" t="s">
        <v>71</v>
      </c>
      <c r="K26" s="11" t="s">
        <v>72</v>
      </c>
      <c r="L26" s="11" t="s">
        <v>73</v>
      </c>
      <c r="M26" s="11" t="s">
        <v>74</v>
      </c>
    </row>
    <row r="27" spans="1:13">
      <c r="A27" s="6" t="s">
        <v>75</v>
      </c>
      <c r="B27" s="9">
        <v>1250</v>
      </c>
      <c r="C27" s="9">
        <v>1100</v>
      </c>
      <c r="D27" s="9">
        <v>1299.9999999999943</v>
      </c>
      <c r="E27" s="9">
        <v>1500</v>
      </c>
      <c r="F27" s="9">
        <v>1800.0000000000002</v>
      </c>
      <c r="G27" s="9">
        <v>2200.000000000005</v>
      </c>
      <c r="H27" s="9">
        <v>2499.9999999999964</v>
      </c>
      <c r="I27" s="9">
        <v>2400.000000000005</v>
      </c>
      <c r="J27" s="9">
        <v>1999.9999999999959</v>
      </c>
      <c r="K27" s="9">
        <v>1600.0000000000034</v>
      </c>
      <c r="L27" s="9">
        <v>1199.9999999999964</v>
      </c>
      <c r="M27" s="9">
        <v>800.00000000000364</v>
      </c>
    </row>
    <row r="28" spans="1:13">
      <c r="B28" s="11" t="s">
        <v>59</v>
      </c>
      <c r="C28" s="11" t="s">
        <v>59</v>
      </c>
      <c r="D28" s="11" t="s">
        <v>59</v>
      </c>
      <c r="E28" s="11" t="s">
        <v>59</v>
      </c>
      <c r="F28" s="11" t="s">
        <v>59</v>
      </c>
      <c r="G28" s="11" t="s">
        <v>59</v>
      </c>
      <c r="H28" s="11" t="s">
        <v>59</v>
      </c>
      <c r="I28" s="11" t="s">
        <v>59</v>
      </c>
      <c r="J28" s="11" t="s">
        <v>59</v>
      </c>
      <c r="K28" s="11" t="s">
        <v>59</v>
      </c>
      <c r="L28" s="11" t="s">
        <v>59</v>
      </c>
      <c r="M28" s="11" t="s">
        <v>59</v>
      </c>
    </row>
    <row r="29" spans="1:13">
      <c r="A29" s="6" t="s">
        <v>76</v>
      </c>
      <c r="B29" s="6">
        <f>SUM(B24:B25)</f>
        <v>1250</v>
      </c>
      <c r="C29" s="6">
        <f>SUM(C24:C25)</f>
        <v>1100</v>
      </c>
      <c r="D29" s="6">
        <f>SUM(D24:D25)</f>
        <v>1300</v>
      </c>
      <c r="E29" s="6">
        <f>SUM(E24:E25)</f>
        <v>1500</v>
      </c>
      <c r="F29" s="6">
        <f t="shared" ref="F29:M29" si="5">SUM(F24:F25)</f>
        <v>1800</v>
      </c>
      <c r="G29" s="6">
        <f t="shared" si="5"/>
        <v>2200.0000000000073</v>
      </c>
      <c r="H29" s="6">
        <f t="shared" si="5"/>
        <v>2500.0000000000018</v>
      </c>
      <c r="I29" s="6">
        <f t="shared" si="5"/>
        <v>2400.0000000000286</v>
      </c>
      <c r="J29" s="6">
        <f t="shared" si="5"/>
        <v>2000.0000000000214</v>
      </c>
      <c r="K29" s="6">
        <f t="shared" si="5"/>
        <v>1600.0000000000296</v>
      </c>
      <c r="L29" s="6">
        <f t="shared" si="5"/>
        <v>1200.0000000000216</v>
      </c>
      <c r="M29" s="6">
        <f t="shared" si="5"/>
        <v>800.00000000002979</v>
      </c>
    </row>
    <row r="31" spans="1:13">
      <c r="A31" s="6" t="s">
        <v>77</v>
      </c>
      <c r="B31" s="6">
        <f>B27</f>
        <v>1250</v>
      </c>
      <c r="C31" s="6">
        <f>B34+C27</f>
        <v>1350</v>
      </c>
      <c r="D31" s="12">
        <f>C34+D27</f>
        <v>1299.9999999999975</v>
      </c>
      <c r="E31" s="6">
        <f>D34+E27</f>
        <v>1499.9999999999945</v>
      </c>
      <c r="F31" s="6">
        <f t="shared" ref="F31:M31" si="6">E34+F27</f>
        <v>1800.0000000000061</v>
      </c>
      <c r="G31" s="6">
        <f t="shared" si="6"/>
        <v>2200.000000000005</v>
      </c>
      <c r="H31" s="6">
        <f t="shared" si="6"/>
        <v>2500.0000000000014</v>
      </c>
      <c r="I31" s="6">
        <f t="shared" si="6"/>
        <v>2400.0000000000014</v>
      </c>
      <c r="J31" s="6">
        <f t="shared" si="6"/>
        <v>2000.0000000000009</v>
      </c>
      <c r="K31" s="6">
        <f t="shared" si="6"/>
        <v>1599.9999999999993</v>
      </c>
      <c r="L31" s="6">
        <f t="shared" si="6"/>
        <v>1199.9999999999998</v>
      </c>
      <c r="M31" s="6">
        <f t="shared" si="6"/>
        <v>800</v>
      </c>
    </row>
    <row r="32" spans="1:13">
      <c r="B32" s="11" t="s">
        <v>78</v>
      </c>
      <c r="C32" s="11" t="s">
        <v>78</v>
      </c>
      <c r="D32" s="11" t="s">
        <v>78</v>
      </c>
      <c r="E32" s="11" t="s">
        <v>78</v>
      </c>
      <c r="F32" s="11" t="s">
        <v>78</v>
      </c>
      <c r="G32" s="11" t="s">
        <v>78</v>
      </c>
      <c r="H32" s="11" t="s">
        <v>78</v>
      </c>
      <c r="I32" s="11" t="s">
        <v>78</v>
      </c>
      <c r="J32" s="11" t="s">
        <v>78</v>
      </c>
      <c r="K32" s="11" t="s">
        <v>78</v>
      </c>
      <c r="L32" s="11" t="s">
        <v>78</v>
      </c>
      <c r="M32" s="11" t="s">
        <v>78</v>
      </c>
    </row>
    <row r="33" spans="1:14">
      <c r="A33" s="6" t="s">
        <v>79</v>
      </c>
      <c r="B33" s="9">
        <v>1000</v>
      </c>
      <c r="C33" s="9">
        <v>1099.9999999999968</v>
      </c>
      <c r="D33" s="9">
        <v>1299.9999999999998</v>
      </c>
      <c r="E33" s="9">
        <v>1499.9999999999941</v>
      </c>
      <c r="F33" s="9">
        <v>1799.9999999999998</v>
      </c>
      <c r="G33" s="9">
        <v>2200</v>
      </c>
      <c r="H33" s="9">
        <v>2500</v>
      </c>
      <c r="I33" s="9">
        <v>2400</v>
      </c>
      <c r="J33" s="9">
        <v>2000</v>
      </c>
      <c r="K33" s="9">
        <v>1600</v>
      </c>
      <c r="L33" s="9">
        <v>1200</v>
      </c>
      <c r="M33" s="9">
        <v>800</v>
      </c>
    </row>
    <row r="34" spans="1:14">
      <c r="A34" s="6" t="s">
        <v>80</v>
      </c>
      <c r="B34" s="12">
        <f t="shared" ref="B34" si="7">B27-B33</f>
        <v>250</v>
      </c>
      <c r="C34" s="12">
        <f t="shared" ref="C34" si="8">C27-C33</f>
        <v>3.1832314562052488E-12</v>
      </c>
      <c r="D34" s="12">
        <f t="shared" ref="D34" si="9">D27-D33</f>
        <v>-5.4569682106375694E-12</v>
      </c>
      <c r="E34" s="12">
        <f t="shared" ref="E34" si="10">E27-E33</f>
        <v>5.9117155615240335E-12</v>
      </c>
      <c r="F34" s="12">
        <f t="shared" ref="F34" si="11">F27-F33</f>
        <v>0</v>
      </c>
      <c r="G34" s="12">
        <f t="shared" ref="G34" si="12">G27-G33</f>
        <v>5.0022208597511053E-12</v>
      </c>
      <c r="H34" s="12">
        <f t="shared" ref="H34" si="13">H27-H33</f>
        <v>-3.637978807091713E-12</v>
      </c>
      <c r="I34" s="12">
        <f t="shared" ref="I34" si="14">I27-I33</f>
        <v>5.0022208597511053E-12</v>
      </c>
      <c r="J34" s="12">
        <f t="shared" ref="J34" si="15">J27-J33</f>
        <v>-4.0927261579781771E-12</v>
      </c>
      <c r="K34" s="12">
        <f t="shared" ref="K34" si="16">K27-K33</f>
        <v>3.4106051316484809E-12</v>
      </c>
      <c r="L34" s="12">
        <f t="shared" ref="L34" si="17">L27-L33</f>
        <v>-3.637978807091713E-12</v>
      </c>
      <c r="M34" s="12">
        <f t="shared" ref="M34" si="18">M27-M33</f>
        <v>3.637978807091713E-12</v>
      </c>
    </row>
    <row r="35" spans="1:14"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</row>
    <row r="36" spans="1:14">
      <c r="A36" s="6" t="s">
        <v>81</v>
      </c>
      <c r="B36" s="10">
        <v>0</v>
      </c>
      <c r="C36" s="10">
        <v>0</v>
      </c>
      <c r="D36" s="10">
        <v>0</v>
      </c>
      <c r="E36" s="10">
        <v>0</v>
      </c>
      <c r="F36" s="10">
        <v>0</v>
      </c>
      <c r="G36" s="10">
        <v>0</v>
      </c>
      <c r="H36" s="10">
        <v>0</v>
      </c>
      <c r="I36" s="10">
        <v>0</v>
      </c>
      <c r="J36" s="10">
        <v>0</v>
      </c>
      <c r="K36" s="10">
        <v>0</v>
      </c>
      <c r="L36" s="10">
        <v>0</v>
      </c>
      <c r="M36" s="10">
        <v>0</v>
      </c>
    </row>
    <row r="37" spans="1:14">
      <c r="A37" s="6" t="s">
        <v>82</v>
      </c>
      <c r="B37" s="6">
        <f>B36+B33</f>
        <v>1000</v>
      </c>
      <c r="C37" s="6">
        <f t="shared" ref="C37:M37" si="19">C36+C33</f>
        <v>1099.9999999999968</v>
      </c>
      <c r="D37" s="6">
        <f t="shared" si="19"/>
        <v>1299.9999999999998</v>
      </c>
      <c r="E37" s="6">
        <f t="shared" si="19"/>
        <v>1499.9999999999941</v>
      </c>
      <c r="F37" s="6">
        <f t="shared" si="19"/>
        <v>1799.9999999999998</v>
      </c>
      <c r="G37" s="6">
        <f t="shared" si="19"/>
        <v>2200</v>
      </c>
      <c r="H37" s="6">
        <f t="shared" si="19"/>
        <v>2500</v>
      </c>
      <c r="I37" s="6">
        <f t="shared" si="19"/>
        <v>2400</v>
      </c>
      <c r="J37" s="6">
        <f t="shared" si="19"/>
        <v>2000</v>
      </c>
      <c r="K37" s="6">
        <f t="shared" si="19"/>
        <v>1600</v>
      </c>
      <c r="L37" s="6">
        <f t="shared" si="19"/>
        <v>1200</v>
      </c>
      <c r="M37" s="6">
        <f t="shared" si="19"/>
        <v>800</v>
      </c>
    </row>
    <row r="38" spans="1:14">
      <c r="B38" s="13" t="s">
        <v>29</v>
      </c>
      <c r="C38" s="13" t="s">
        <v>29</v>
      </c>
      <c r="D38" s="13" t="s">
        <v>29</v>
      </c>
      <c r="E38" s="13" t="s">
        <v>29</v>
      </c>
      <c r="F38" s="13" t="s">
        <v>29</v>
      </c>
      <c r="G38" s="13" t="s">
        <v>29</v>
      </c>
      <c r="H38" s="13" t="s">
        <v>29</v>
      </c>
      <c r="I38" s="13" t="s">
        <v>29</v>
      </c>
      <c r="J38" s="13" t="s">
        <v>29</v>
      </c>
      <c r="K38" s="13" t="s">
        <v>29</v>
      </c>
      <c r="L38" s="13" t="s">
        <v>29</v>
      </c>
      <c r="M38" s="13" t="s">
        <v>29</v>
      </c>
    </row>
    <row r="39" spans="1:14">
      <c r="A39" s="6" t="s">
        <v>83</v>
      </c>
      <c r="B39" s="14">
        <v>1000</v>
      </c>
      <c r="C39" s="14">
        <v>1100</v>
      </c>
      <c r="D39" s="14">
        <v>1300</v>
      </c>
      <c r="E39" s="14">
        <v>1500</v>
      </c>
      <c r="F39" s="14">
        <v>1800</v>
      </c>
      <c r="G39" s="14">
        <v>2200</v>
      </c>
      <c r="H39" s="14">
        <v>2500</v>
      </c>
      <c r="I39" s="14">
        <v>2400</v>
      </c>
      <c r="J39" s="14">
        <v>2000</v>
      </c>
      <c r="K39" s="14">
        <v>1600</v>
      </c>
      <c r="L39" s="14">
        <v>1200</v>
      </c>
      <c r="M39" s="15">
        <v>800</v>
      </c>
    </row>
    <row r="41" spans="1:14">
      <c r="A41" s="16" t="s">
        <v>31</v>
      </c>
      <c r="B41" s="7" t="s">
        <v>13</v>
      </c>
      <c r="C41" s="7" t="s">
        <v>14</v>
      </c>
      <c r="D41" s="7" t="s">
        <v>15</v>
      </c>
      <c r="E41" s="7" t="s">
        <v>16</v>
      </c>
      <c r="F41" s="7" t="s">
        <v>17</v>
      </c>
      <c r="G41" s="7" t="s">
        <v>18</v>
      </c>
      <c r="H41" s="7" t="s">
        <v>19</v>
      </c>
      <c r="I41" s="7" t="s">
        <v>20</v>
      </c>
      <c r="J41" s="7" t="s">
        <v>21</v>
      </c>
      <c r="K41" s="7" t="s">
        <v>22</v>
      </c>
      <c r="L41" s="7" t="s">
        <v>23</v>
      </c>
      <c r="M41" s="7" t="s">
        <v>24</v>
      </c>
      <c r="N41" s="11" t="s">
        <v>32</v>
      </c>
    </row>
    <row r="42" spans="1:14">
      <c r="A42" s="6" t="s">
        <v>84</v>
      </c>
      <c r="B42" s="17">
        <f>$B$5*B15</f>
        <v>0</v>
      </c>
      <c r="C42" s="17">
        <f>$B$5*C15</f>
        <v>8000</v>
      </c>
      <c r="D42" s="17">
        <f>$B$5*D15</f>
        <v>16000</v>
      </c>
      <c r="E42" s="17">
        <f>$B$5*E15</f>
        <v>15999.999999999998</v>
      </c>
      <c r="F42" s="17">
        <f t="shared" ref="F42:M42" si="20">$B$5*F15</f>
        <v>23999.999999999989</v>
      </c>
      <c r="G42" s="17">
        <f t="shared" si="20"/>
        <v>32000.000000000553</v>
      </c>
      <c r="H42" s="17">
        <f t="shared" si="20"/>
        <v>0</v>
      </c>
      <c r="I42" s="17">
        <f t="shared" si="20"/>
        <v>0</v>
      </c>
      <c r="J42" s="17">
        <f t="shared" si="20"/>
        <v>0</v>
      </c>
      <c r="K42" s="17">
        <f t="shared" si="20"/>
        <v>0</v>
      </c>
      <c r="L42" s="17">
        <f t="shared" si="20"/>
        <v>0</v>
      </c>
      <c r="M42" s="17">
        <f t="shared" si="20"/>
        <v>0</v>
      </c>
      <c r="N42" s="17">
        <f t="shared" ref="N42:N48" si="21">SUM(B42:E42)</f>
        <v>40000</v>
      </c>
    </row>
    <row r="43" spans="1:14">
      <c r="A43" s="6" t="s">
        <v>85</v>
      </c>
      <c r="B43" s="17">
        <f>$B$6*B16</f>
        <v>0</v>
      </c>
      <c r="C43" s="17">
        <f>$B$6*C16</f>
        <v>0</v>
      </c>
      <c r="D43" s="17">
        <f>$B$6*D16</f>
        <v>0</v>
      </c>
      <c r="E43" s="17">
        <f>$B$6*E16</f>
        <v>0</v>
      </c>
      <c r="F43" s="17">
        <f t="shared" ref="F43:M43" si="22">$B$6*F16</f>
        <v>0</v>
      </c>
      <c r="G43" s="17">
        <f t="shared" si="22"/>
        <v>0</v>
      </c>
      <c r="H43" s="17">
        <f t="shared" si="22"/>
        <v>0</v>
      </c>
      <c r="I43" s="17">
        <f t="shared" si="22"/>
        <v>0</v>
      </c>
      <c r="J43" s="17">
        <f t="shared" si="22"/>
        <v>7999.9999999994334</v>
      </c>
      <c r="K43" s="17">
        <f t="shared" si="22"/>
        <v>15999.999999999673</v>
      </c>
      <c r="L43" s="17">
        <f t="shared" si="22"/>
        <v>16000.000000000317</v>
      </c>
      <c r="M43" s="17">
        <f t="shared" si="22"/>
        <v>15999.999999999669</v>
      </c>
      <c r="N43" s="17">
        <f t="shared" si="21"/>
        <v>0</v>
      </c>
    </row>
    <row r="44" spans="1:14">
      <c r="A44" s="6" t="s">
        <v>86</v>
      </c>
      <c r="B44" s="17">
        <f>$B$7*B19</f>
        <v>200000</v>
      </c>
      <c r="C44" s="17">
        <f>$B$7*C19</f>
        <v>220000</v>
      </c>
      <c r="D44" s="17">
        <f>$B$7*D19</f>
        <v>260000</v>
      </c>
      <c r="E44" s="17">
        <f>$B$7*E19</f>
        <v>300000</v>
      </c>
      <c r="F44" s="17">
        <f t="shared" ref="F44:M44" si="23">$B$7*F19</f>
        <v>360000</v>
      </c>
      <c r="G44" s="17">
        <f t="shared" si="23"/>
        <v>440000.00000000146</v>
      </c>
      <c r="H44" s="17">
        <f t="shared" si="23"/>
        <v>440000.00000000146</v>
      </c>
      <c r="I44" s="17">
        <f t="shared" si="23"/>
        <v>440000.00000000146</v>
      </c>
      <c r="J44" s="17">
        <f t="shared" si="23"/>
        <v>400000.00000000425</v>
      </c>
      <c r="K44" s="17">
        <f t="shared" si="23"/>
        <v>320000.00000000594</v>
      </c>
      <c r="L44" s="17">
        <f t="shared" si="23"/>
        <v>240000.00000000431</v>
      </c>
      <c r="M44" s="17">
        <f t="shared" si="23"/>
        <v>160000.00000000597</v>
      </c>
      <c r="N44" s="17">
        <f t="shared" si="21"/>
        <v>980000</v>
      </c>
    </row>
    <row r="45" spans="1:14">
      <c r="A45" s="6" t="s">
        <v>87</v>
      </c>
      <c r="B45" s="17">
        <f>$B$8*B20</f>
        <v>62500</v>
      </c>
      <c r="C45" s="17">
        <f>$B$8*C20</f>
        <v>0</v>
      </c>
      <c r="D45" s="17">
        <f>$B$8*D20</f>
        <v>0</v>
      </c>
      <c r="E45" s="17">
        <f>$B$8*E20</f>
        <v>0</v>
      </c>
      <c r="F45" s="17">
        <f t="shared" ref="F45:M45" si="24">$B$8*F20</f>
        <v>0</v>
      </c>
      <c r="G45" s="17">
        <f t="shared" si="24"/>
        <v>0</v>
      </c>
      <c r="H45" s="17">
        <f t="shared" si="24"/>
        <v>74999.999999998603</v>
      </c>
      <c r="I45" s="17">
        <f t="shared" si="24"/>
        <v>50000.000000005348</v>
      </c>
      <c r="J45" s="17">
        <f t="shared" si="24"/>
        <v>0</v>
      </c>
      <c r="K45" s="17">
        <f t="shared" si="24"/>
        <v>0</v>
      </c>
      <c r="L45" s="17">
        <f t="shared" si="24"/>
        <v>0</v>
      </c>
      <c r="M45" s="17">
        <f t="shared" si="24"/>
        <v>0</v>
      </c>
      <c r="N45" s="17">
        <f t="shared" si="21"/>
        <v>62500</v>
      </c>
    </row>
    <row r="46" spans="1:14">
      <c r="A46" s="6" t="s">
        <v>88</v>
      </c>
      <c r="B46" s="17">
        <f>$B$10*B34</f>
        <v>6250</v>
      </c>
      <c r="C46" s="17">
        <f>$B$10*C34</f>
        <v>7.9580786405131221E-11</v>
      </c>
      <c r="D46" s="17">
        <f>$B$10*D34</f>
        <v>-1.3642420526593924E-10</v>
      </c>
      <c r="E46" s="17">
        <f>$B$10*E34</f>
        <v>1.4779288903810084E-10</v>
      </c>
      <c r="F46" s="17">
        <f t="shared" ref="F46:M46" si="25">$B$10*F34</f>
        <v>0</v>
      </c>
      <c r="G46" s="17">
        <f t="shared" si="25"/>
        <v>1.2505552149377763E-10</v>
      </c>
      <c r="H46" s="17">
        <f t="shared" si="25"/>
        <v>-9.0949470177292824E-11</v>
      </c>
      <c r="I46" s="17">
        <f t="shared" si="25"/>
        <v>1.2505552149377763E-10</v>
      </c>
      <c r="J46" s="17">
        <f t="shared" si="25"/>
        <v>-1.0231815394945443E-10</v>
      </c>
      <c r="K46" s="17">
        <f t="shared" si="25"/>
        <v>8.5265128291212022E-11</v>
      </c>
      <c r="L46" s="17">
        <f t="shared" si="25"/>
        <v>-9.0949470177292824E-11</v>
      </c>
      <c r="M46" s="17">
        <f t="shared" si="25"/>
        <v>9.0949470177292824E-11</v>
      </c>
      <c r="N46" s="17">
        <f t="shared" si="21"/>
        <v>6250.0000000000909</v>
      </c>
    </row>
    <row r="47" spans="1:14">
      <c r="A47" s="6" t="s">
        <v>8</v>
      </c>
      <c r="B47" s="17">
        <f>B33*$B$9</f>
        <v>50000</v>
      </c>
      <c r="C47" s="17">
        <f t="shared" ref="C47:E47" si="26">C33*$B$9</f>
        <v>54999.99999999984</v>
      </c>
      <c r="D47" s="17">
        <f t="shared" si="26"/>
        <v>64999.999999999985</v>
      </c>
      <c r="E47" s="17">
        <f t="shared" si="26"/>
        <v>74999.999999999709</v>
      </c>
      <c r="F47" s="17">
        <f t="shared" ref="F47:M47" si="27">F33*$B$9</f>
        <v>89999.999999999985</v>
      </c>
      <c r="G47" s="17">
        <f t="shared" si="27"/>
        <v>110000</v>
      </c>
      <c r="H47" s="17">
        <f t="shared" si="27"/>
        <v>125000</v>
      </c>
      <c r="I47" s="17">
        <f t="shared" si="27"/>
        <v>120000</v>
      </c>
      <c r="J47" s="17">
        <f t="shared" si="27"/>
        <v>100000</v>
      </c>
      <c r="K47" s="17">
        <f t="shared" si="27"/>
        <v>80000</v>
      </c>
      <c r="L47" s="17">
        <f t="shared" si="27"/>
        <v>60000</v>
      </c>
      <c r="M47" s="17">
        <f t="shared" si="27"/>
        <v>40000</v>
      </c>
      <c r="N47" s="17">
        <f t="shared" si="21"/>
        <v>244999.99999999953</v>
      </c>
    </row>
    <row r="48" spans="1:14">
      <c r="A48" s="6" t="s">
        <v>51</v>
      </c>
      <c r="B48" s="17">
        <f>B36*$B$11</f>
        <v>0</v>
      </c>
      <c r="C48" s="17">
        <f t="shared" ref="C48:E48" si="28">C36*$B$11</f>
        <v>0</v>
      </c>
      <c r="D48" s="17">
        <f t="shared" si="28"/>
        <v>0</v>
      </c>
      <c r="E48" s="17">
        <f t="shared" si="28"/>
        <v>0</v>
      </c>
      <c r="F48" s="17">
        <f t="shared" ref="F48:M48" si="29">F36*$B$11</f>
        <v>0</v>
      </c>
      <c r="G48" s="17">
        <f t="shared" si="29"/>
        <v>0</v>
      </c>
      <c r="H48" s="17">
        <f t="shared" si="29"/>
        <v>0</v>
      </c>
      <c r="I48" s="17">
        <f t="shared" si="29"/>
        <v>0</v>
      </c>
      <c r="J48" s="17">
        <f t="shared" si="29"/>
        <v>0</v>
      </c>
      <c r="K48" s="17">
        <f t="shared" si="29"/>
        <v>0</v>
      </c>
      <c r="L48" s="17">
        <f t="shared" si="29"/>
        <v>0</v>
      </c>
      <c r="M48" s="17">
        <f t="shared" si="29"/>
        <v>0</v>
      </c>
      <c r="N48" s="17">
        <f t="shared" si="21"/>
        <v>0</v>
      </c>
    </row>
    <row r="49" spans="1:14">
      <c r="A49" s="6" t="s">
        <v>32</v>
      </c>
      <c r="B49" s="17">
        <f>SUM(B42:B48)</f>
        <v>318750</v>
      </c>
      <c r="C49" s="17">
        <f t="shared" ref="C49:M49" si="30">SUM(C42:C48)</f>
        <v>282999.99999999994</v>
      </c>
      <c r="D49" s="17">
        <f t="shared" si="30"/>
        <v>340999.99999999988</v>
      </c>
      <c r="E49" s="17">
        <f t="shared" si="30"/>
        <v>390999.99999999988</v>
      </c>
      <c r="F49" s="17">
        <f t="shared" si="30"/>
        <v>474000</v>
      </c>
      <c r="G49" s="17">
        <f t="shared" si="30"/>
        <v>582000.0000000021</v>
      </c>
      <c r="H49" s="17">
        <f t="shared" si="30"/>
        <v>640000</v>
      </c>
      <c r="I49" s="17">
        <f t="shared" si="30"/>
        <v>610000.00000000698</v>
      </c>
      <c r="J49" s="17">
        <f t="shared" si="30"/>
        <v>508000.00000000355</v>
      </c>
      <c r="K49" s="17">
        <f t="shared" si="30"/>
        <v>416000.00000000565</v>
      </c>
      <c r="L49" s="17">
        <f t="shared" si="30"/>
        <v>316000.00000000454</v>
      </c>
      <c r="M49" s="17">
        <f t="shared" si="30"/>
        <v>216000.00000000573</v>
      </c>
      <c r="N49" s="18">
        <f>SUM(B49:M49)</f>
        <v>5095750.0000000289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0BBF-F6D3-4E74-A73E-C82B4F8CA383}">
  <dimension ref="A1:N47"/>
  <sheetViews>
    <sheetView topLeftCell="A8" workbookViewId="0">
      <selection activeCell="B47" sqref="B47"/>
    </sheetView>
  </sheetViews>
  <sheetFormatPr defaultColWidth="9.140625" defaultRowHeight="15.75"/>
  <cols>
    <col min="1" max="1" width="43.7109375" style="6" customWidth="1"/>
    <col min="2" max="2" width="19.7109375" style="6" customWidth="1"/>
    <col min="3" max="3" width="11.85546875" style="6" bestFit="1" customWidth="1"/>
    <col min="4" max="4" width="12.7109375" style="6" customWidth="1"/>
    <col min="5" max="5" width="11" style="6" customWidth="1"/>
    <col min="6" max="6" width="11.42578125" style="6" customWidth="1"/>
    <col min="7" max="7" width="12.140625" style="6" customWidth="1"/>
    <col min="8" max="8" width="11.28515625" style="6" customWidth="1"/>
    <col min="9" max="9" width="12.7109375" style="6" customWidth="1"/>
    <col min="10" max="10" width="9.85546875" style="6" bestFit="1" customWidth="1"/>
    <col min="11" max="11" width="11.85546875" style="6" bestFit="1" customWidth="1"/>
    <col min="12" max="12" width="9.85546875" style="6" bestFit="1" customWidth="1"/>
    <col min="13" max="13" width="11.85546875" style="6" bestFit="1" customWidth="1"/>
    <col min="14" max="14" width="14.140625" style="6" customWidth="1"/>
    <col min="15" max="16384" width="9.140625" style="6"/>
  </cols>
  <sheetData>
    <row r="1" spans="1:13">
      <c r="A1" s="5" t="s">
        <v>43</v>
      </c>
    </row>
    <row r="2" spans="1:13">
      <c r="A2" s="38" t="s">
        <v>44</v>
      </c>
      <c r="B2" s="47">
        <v>20</v>
      </c>
    </row>
    <row r="3" spans="1:13">
      <c r="A3" s="31" t="s">
        <v>45</v>
      </c>
      <c r="B3" s="53">
        <v>50</v>
      </c>
    </row>
    <row r="4" spans="1:13">
      <c r="A4" s="31" t="s">
        <v>46</v>
      </c>
      <c r="B4" s="53">
        <f>0.25*B3</f>
        <v>12.5</v>
      </c>
    </row>
    <row r="5" spans="1:13">
      <c r="A5" s="31" t="s">
        <v>47</v>
      </c>
      <c r="B5" s="62">
        <v>4000</v>
      </c>
    </row>
    <row r="6" spans="1:13">
      <c r="A6" s="31" t="s">
        <v>48</v>
      </c>
      <c r="B6" s="62">
        <v>2000</v>
      </c>
    </row>
    <row r="7" spans="1:13">
      <c r="A7" s="31" t="s">
        <v>49</v>
      </c>
      <c r="B7" s="62">
        <v>200</v>
      </c>
    </row>
    <row r="8" spans="1:13">
      <c r="A8" s="31" t="s">
        <v>50</v>
      </c>
      <c r="B8" s="62">
        <v>250</v>
      </c>
    </row>
    <row r="9" spans="1:13">
      <c r="A9" s="22" t="s">
        <v>8</v>
      </c>
      <c r="B9" s="62">
        <v>50</v>
      </c>
    </row>
    <row r="10" spans="1:13">
      <c r="A10" s="22" t="s">
        <v>9</v>
      </c>
      <c r="B10" s="62">
        <v>25</v>
      </c>
    </row>
    <row r="11" spans="1:13">
      <c r="A11" s="45" t="s">
        <v>51</v>
      </c>
      <c r="B11" s="92">
        <v>400</v>
      </c>
    </row>
    <row r="12" spans="1:13">
      <c r="A12" s="7"/>
      <c r="B12" s="8"/>
    </row>
    <row r="13" spans="1:13">
      <c r="A13" s="5" t="s">
        <v>52</v>
      </c>
      <c r="B13" s="7" t="s">
        <v>13</v>
      </c>
      <c r="C13" s="7" t="s">
        <v>14</v>
      </c>
      <c r="D13" s="7" t="s">
        <v>15</v>
      </c>
      <c r="E13" s="7" t="s">
        <v>16</v>
      </c>
      <c r="F13" s="7" t="s">
        <v>17</v>
      </c>
      <c r="G13" s="7" t="s">
        <v>18</v>
      </c>
      <c r="H13" s="7" t="s">
        <v>19</v>
      </c>
      <c r="I13" s="7" t="s">
        <v>20</v>
      </c>
      <c r="J13" s="7" t="s">
        <v>21</v>
      </c>
      <c r="K13" s="7" t="s">
        <v>22</v>
      </c>
      <c r="L13" s="7" t="s">
        <v>23</v>
      </c>
      <c r="M13" s="7" t="s">
        <v>24</v>
      </c>
    </row>
    <row r="14" spans="1:13">
      <c r="A14" s="38" t="s">
        <v>53</v>
      </c>
      <c r="B14" s="46">
        <f>B2</f>
        <v>20</v>
      </c>
      <c r="C14" s="46">
        <f>B17</f>
        <v>20</v>
      </c>
      <c r="D14" s="46">
        <f>C17</f>
        <v>22</v>
      </c>
      <c r="E14" s="46">
        <f>D17</f>
        <v>26</v>
      </c>
      <c r="F14" s="46">
        <f t="shared" ref="F14:M14" si="0">E17</f>
        <v>30</v>
      </c>
      <c r="G14" s="46">
        <f t="shared" si="0"/>
        <v>36</v>
      </c>
      <c r="H14" s="46">
        <f t="shared" si="0"/>
        <v>47</v>
      </c>
      <c r="I14" s="46">
        <f t="shared" si="0"/>
        <v>47</v>
      </c>
      <c r="J14" s="46">
        <f t="shared" si="0"/>
        <v>47</v>
      </c>
      <c r="K14" s="46">
        <f t="shared" si="0"/>
        <v>40</v>
      </c>
      <c r="L14" s="46">
        <f t="shared" si="0"/>
        <v>32</v>
      </c>
      <c r="M14" s="47">
        <f t="shared" si="0"/>
        <v>24</v>
      </c>
    </row>
    <row r="15" spans="1:13">
      <c r="A15" s="31" t="s">
        <v>54</v>
      </c>
      <c r="B15" s="9">
        <v>0</v>
      </c>
      <c r="C15" s="9">
        <v>2</v>
      </c>
      <c r="D15" s="9">
        <v>4</v>
      </c>
      <c r="E15" s="9">
        <v>4</v>
      </c>
      <c r="F15" s="9">
        <v>6</v>
      </c>
      <c r="G15" s="9">
        <v>11</v>
      </c>
      <c r="H15" s="9">
        <v>0</v>
      </c>
      <c r="I15" s="9">
        <v>0</v>
      </c>
      <c r="J15" s="9">
        <v>0</v>
      </c>
      <c r="K15" s="9">
        <v>0</v>
      </c>
      <c r="L15" s="9">
        <v>0</v>
      </c>
      <c r="M15" s="48">
        <v>0</v>
      </c>
    </row>
    <row r="16" spans="1:13">
      <c r="A16" s="31" t="s">
        <v>55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0</v>
      </c>
      <c r="I16" s="9">
        <v>0</v>
      </c>
      <c r="J16" s="9">
        <v>7</v>
      </c>
      <c r="K16" s="9">
        <v>8</v>
      </c>
      <c r="L16" s="9">
        <v>8</v>
      </c>
      <c r="M16" s="48">
        <v>8</v>
      </c>
    </row>
    <row r="17" spans="1:13">
      <c r="A17" s="45" t="s">
        <v>56</v>
      </c>
      <c r="B17" s="49">
        <f>B14+B15-B16</f>
        <v>20</v>
      </c>
      <c r="C17" s="49">
        <f>C14+C15-C16</f>
        <v>22</v>
      </c>
      <c r="D17" s="49">
        <f>D14+D15-D16</f>
        <v>26</v>
      </c>
      <c r="E17" s="49">
        <f>E14+E15-E16</f>
        <v>30</v>
      </c>
      <c r="F17" s="49">
        <f t="shared" ref="F17:M17" si="1">F14+F15-F16</f>
        <v>36</v>
      </c>
      <c r="G17" s="49">
        <f t="shared" si="1"/>
        <v>47</v>
      </c>
      <c r="H17" s="49">
        <f t="shared" si="1"/>
        <v>47</v>
      </c>
      <c r="I17" s="49">
        <f t="shared" si="1"/>
        <v>47</v>
      </c>
      <c r="J17" s="49">
        <f t="shared" si="1"/>
        <v>40</v>
      </c>
      <c r="K17" s="49">
        <f t="shared" si="1"/>
        <v>32</v>
      </c>
      <c r="L17" s="49">
        <f t="shared" si="1"/>
        <v>24</v>
      </c>
      <c r="M17" s="50">
        <f t="shared" si="1"/>
        <v>16</v>
      </c>
    </row>
    <row r="19" spans="1:13">
      <c r="A19" s="5" t="s">
        <v>89</v>
      </c>
    </row>
    <row r="20" spans="1:13">
      <c r="A20" s="38" t="s">
        <v>57</v>
      </c>
      <c r="B20" s="46">
        <f>$B$3*B17</f>
        <v>1000</v>
      </c>
      <c r="C20" s="46">
        <f>$B$3*C17</f>
        <v>1100</v>
      </c>
      <c r="D20" s="46">
        <f>$B$3*D17</f>
        <v>1300</v>
      </c>
      <c r="E20" s="46">
        <f>$B$3*E17</f>
        <v>1500</v>
      </c>
      <c r="F20" s="46">
        <f t="shared" ref="F20:M20" si="2">$B$3*F17</f>
        <v>1800</v>
      </c>
      <c r="G20" s="46">
        <f t="shared" si="2"/>
        <v>2350</v>
      </c>
      <c r="H20" s="46">
        <f t="shared" si="2"/>
        <v>2350</v>
      </c>
      <c r="I20" s="46">
        <f t="shared" si="2"/>
        <v>2350</v>
      </c>
      <c r="J20" s="46">
        <f t="shared" si="2"/>
        <v>2000</v>
      </c>
      <c r="K20" s="46">
        <f t="shared" si="2"/>
        <v>1600</v>
      </c>
      <c r="L20" s="46">
        <f t="shared" si="2"/>
        <v>1200</v>
      </c>
      <c r="M20" s="47">
        <f t="shared" si="2"/>
        <v>800</v>
      </c>
    </row>
    <row r="21" spans="1:13">
      <c r="A21" s="31" t="s">
        <v>58</v>
      </c>
      <c r="B21" s="10">
        <v>0</v>
      </c>
      <c r="C21" s="10">
        <v>0</v>
      </c>
      <c r="D21" s="10">
        <v>0</v>
      </c>
      <c r="E21" s="10">
        <v>0</v>
      </c>
      <c r="F21" s="10">
        <v>0</v>
      </c>
      <c r="G21" s="10">
        <v>0</v>
      </c>
      <c r="H21" s="10">
        <v>0</v>
      </c>
      <c r="I21" s="10">
        <v>49.999999999998394</v>
      </c>
      <c r="J21" s="10">
        <v>0</v>
      </c>
      <c r="K21" s="10">
        <v>0</v>
      </c>
      <c r="L21" s="10">
        <v>0</v>
      </c>
      <c r="M21" s="51">
        <v>0</v>
      </c>
    </row>
    <row r="22" spans="1:13">
      <c r="A22" s="31"/>
      <c r="B22" s="11" t="s">
        <v>59</v>
      </c>
      <c r="C22" s="11" t="s">
        <v>59</v>
      </c>
      <c r="D22" s="11" t="s">
        <v>59</v>
      </c>
      <c r="E22" s="11" t="s">
        <v>59</v>
      </c>
      <c r="F22" s="11" t="s">
        <v>59</v>
      </c>
      <c r="G22" s="11" t="s">
        <v>59</v>
      </c>
      <c r="H22" s="11" t="s">
        <v>59</v>
      </c>
      <c r="I22" s="11" t="s">
        <v>59</v>
      </c>
      <c r="J22" s="11" t="s">
        <v>59</v>
      </c>
      <c r="K22" s="11" t="s">
        <v>59</v>
      </c>
      <c r="L22" s="11" t="s">
        <v>59</v>
      </c>
      <c r="M22" s="52" t="s">
        <v>59</v>
      </c>
    </row>
    <row r="23" spans="1:13">
      <c r="A23" s="31" t="s">
        <v>60</v>
      </c>
      <c r="B23" s="6">
        <f>$B$4*B17</f>
        <v>250</v>
      </c>
      <c r="C23" s="6">
        <f>$B$4*C17</f>
        <v>275</v>
      </c>
      <c r="D23" s="6">
        <f>$B$4*D17</f>
        <v>325</v>
      </c>
      <c r="E23" s="6">
        <f>$B$4*E17</f>
        <v>375</v>
      </c>
      <c r="F23" s="6">
        <f t="shared" ref="F23:M23" si="3">$B$4*F17</f>
        <v>450</v>
      </c>
      <c r="G23" s="6">
        <f t="shared" si="3"/>
        <v>587.5</v>
      </c>
      <c r="H23" s="6">
        <f t="shared" si="3"/>
        <v>587.5</v>
      </c>
      <c r="I23" s="6">
        <f t="shared" si="3"/>
        <v>587.5</v>
      </c>
      <c r="J23" s="6">
        <f t="shared" si="3"/>
        <v>500</v>
      </c>
      <c r="K23" s="6">
        <f t="shared" si="3"/>
        <v>400</v>
      </c>
      <c r="L23" s="6">
        <f t="shared" si="3"/>
        <v>300</v>
      </c>
      <c r="M23" s="53">
        <f t="shared" si="3"/>
        <v>200</v>
      </c>
    </row>
    <row r="24" spans="1:13">
      <c r="A24" s="31" t="s">
        <v>75</v>
      </c>
      <c r="B24" s="6">
        <f>B20+B21</f>
        <v>1000</v>
      </c>
      <c r="C24" s="6">
        <f t="shared" ref="C24:M24" si="4">C20+C21</f>
        <v>1100</v>
      </c>
      <c r="D24" s="6">
        <f t="shared" si="4"/>
        <v>1300</v>
      </c>
      <c r="E24" s="6">
        <f t="shared" si="4"/>
        <v>1500</v>
      </c>
      <c r="F24" s="6">
        <f t="shared" si="4"/>
        <v>1800</v>
      </c>
      <c r="G24" s="6">
        <f t="shared" si="4"/>
        <v>2350</v>
      </c>
      <c r="H24" s="6">
        <f t="shared" si="4"/>
        <v>2350</v>
      </c>
      <c r="I24" s="6">
        <f t="shared" si="4"/>
        <v>2399.9999999999982</v>
      </c>
      <c r="J24" s="6">
        <f t="shared" si="4"/>
        <v>2000</v>
      </c>
      <c r="K24" s="6">
        <f t="shared" si="4"/>
        <v>1600</v>
      </c>
      <c r="L24" s="6">
        <f t="shared" si="4"/>
        <v>1200</v>
      </c>
      <c r="M24" s="53">
        <f t="shared" si="4"/>
        <v>800</v>
      </c>
    </row>
    <row r="25" spans="1:13">
      <c r="A25" s="45" t="s">
        <v>90</v>
      </c>
      <c r="B25" s="49">
        <v>0</v>
      </c>
      <c r="C25" s="54">
        <f>B24+B25-B28</f>
        <v>0</v>
      </c>
      <c r="D25" s="54">
        <f t="shared" ref="D25:M25" si="5">C24+C25-C28</f>
        <v>0</v>
      </c>
      <c r="E25" s="54">
        <f t="shared" si="5"/>
        <v>0</v>
      </c>
      <c r="F25" s="54">
        <f t="shared" si="5"/>
        <v>0</v>
      </c>
      <c r="G25" s="54">
        <f t="shared" si="5"/>
        <v>0</v>
      </c>
      <c r="H25" s="54">
        <f t="shared" si="5"/>
        <v>150</v>
      </c>
      <c r="I25" s="54">
        <f t="shared" si="5"/>
        <v>0</v>
      </c>
      <c r="J25" s="54">
        <f t="shared" si="5"/>
        <v>0</v>
      </c>
      <c r="K25" s="54">
        <f t="shared" si="5"/>
        <v>0</v>
      </c>
      <c r="L25" s="54">
        <f t="shared" si="5"/>
        <v>0</v>
      </c>
      <c r="M25" s="55">
        <f t="shared" si="5"/>
        <v>0</v>
      </c>
    </row>
    <row r="26" spans="1:13"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</row>
    <row r="27" spans="1:13">
      <c r="A27" s="5" t="s">
        <v>91</v>
      </c>
    </row>
    <row r="28" spans="1:13">
      <c r="A28" s="38" t="s">
        <v>92</v>
      </c>
      <c r="B28" s="56">
        <v>1000</v>
      </c>
      <c r="C28" s="56">
        <v>1100</v>
      </c>
      <c r="D28" s="56">
        <v>1300</v>
      </c>
      <c r="E28" s="56">
        <v>1500</v>
      </c>
      <c r="F28" s="56">
        <v>1800</v>
      </c>
      <c r="G28" s="56">
        <v>2200</v>
      </c>
      <c r="H28" s="56">
        <v>2500</v>
      </c>
      <c r="I28" s="56">
        <v>2400</v>
      </c>
      <c r="J28" s="56">
        <v>2000</v>
      </c>
      <c r="K28" s="56">
        <v>1600</v>
      </c>
      <c r="L28" s="56">
        <v>1200</v>
      </c>
      <c r="M28" s="57">
        <v>800</v>
      </c>
    </row>
    <row r="29" spans="1:13">
      <c r="A29" s="31"/>
      <c r="B29" s="11" t="s">
        <v>59</v>
      </c>
      <c r="C29" s="11" t="s">
        <v>59</v>
      </c>
      <c r="D29" s="11" t="s">
        <v>59</v>
      </c>
      <c r="E29" s="11" t="s">
        <v>59</v>
      </c>
      <c r="F29" s="11" t="s">
        <v>59</v>
      </c>
      <c r="G29" s="11" t="s">
        <v>59</v>
      </c>
      <c r="H29" s="11" t="s">
        <v>59</v>
      </c>
      <c r="I29" s="11" t="s">
        <v>59</v>
      </c>
      <c r="J29" s="11" t="s">
        <v>59</v>
      </c>
      <c r="K29" s="11" t="s">
        <v>59</v>
      </c>
      <c r="L29" s="11" t="s">
        <v>59</v>
      </c>
      <c r="M29" s="52" t="s">
        <v>59</v>
      </c>
    </row>
    <row r="30" spans="1:13">
      <c r="A30" s="31" t="s">
        <v>93</v>
      </c>
      <c r="B30" s="6">
        <f>B24+B25</f>
        <v>1000</v>
      </c>
      <c r="C30" s="6">
        <f t="shared" ref="C30:M30" si="6">C24+C25</f>
        <v>1100</v>
      </c>
      <c r="D30" s="6">
        <f t="shared" si="6"/>
        <v>1300</v>
      </c>
      <c r="E30" s="6">
        <f t="shared" si="6"/>
        <v>1500</v>
      </c>
      <c r="F30" s="6">
        <f t="shared" si="6"/>
        <v>1800</v>
      </c>
      <c r="G30" s="6">
        <f t="shared" si="6"/>
        <v>2350</v>
      </c>
      <c r="H30" s="6">
        <f t="shared" si="6"/>
        <v>2500</v>
      </c>
      <c r="I30" s="6">
        <f t="shared" si="6"/>
        <v>2399.9999999999982</v>
      </c>
      <c r="J30" s="6">
        <f t="shared" si="6"/>
        <v>2000</v>
      </c>
      <c r="K30" s="6">
        <f t="shared" si="6"/>
        <v>1600</v>
      </c>
      <c r="L30" s="6">
        <f t="shared" si="6"/>
        <v>1200</v>
      </c>
      <c r="M30" s="53">
        <f t="shared" si="6"/>
        <v>800</v>
      </c>
    </row>
    <row r="31" spans="1:13">
      <c r="A31" s="31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58"/>
    </row>
    <row r="32" spans="1:13">
      <c r="A32" s="31" t="s">
        <v>81</v>
      </c>
      <c r="B32" s="10">
        <v>0</v>
      </c>
      <c r="C32" s="10">
        <v>0</v>
      </c>
      <c r="D32" s="10">
        <v>0</v>
      </c>
      <c r="E32" s="10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51">
        <v>0</v>
      </c>
    </row>
    <row r="33" spans="1:14">
      <c r="A33" s="31" t="s">
        <v>82</v>
      </c>
      <c r="B33" s="6">
        <f>B32+B28</f>
        <v>1000</v>
      </c>
      <c r="C33" s="6">
        <f>C32+C28</f>
        <v>1100</v>
      </c>
      <c r="D33" s="6">
        <f>D32+D28</f>
        <v>1300</v>
      </c>
      <c r="E33" s="6">
        <f>E32+E28</f>
        <v>1500</v>
      </c>
      <c r="F33" s="6">
        <f>F32+F28</f>
        <v>1800</v>
      </c>
      <c r="G33" s="6">
        <f>G32+G28</f>
        <v>2200</v>
      </c>
      <c r="H33" s="6">
        <f>H32+H28</f>
        <v>2500</v>
      </c>
      <c r="I33" s="6">
        <f>I32+I28</f>
        <v>2400</v>
      </c>
      <c r="J33" s="6">
        <f>J32+J28</f>
        <v>2000</v>
      </c>
      <c r="K33" s="6">
        <f>K32+K28</f>
        <v>1600</v>
      </c>
      <c r="L33" s="6">
        <f>L32+L28</f>
        <v>1200</v>
      </c>
      <c r="M33" s="53">
        <f>M32+M28</f>
        <v>800</v>
      </c>
    </row>
    <row r="34" spans="1:14">
      <c r="A34" s="31"/>
      <c r="B34" s="13" t="s">
        <v>29</v>
      </c>
      <c r="C34" s="13" t="s">
        <v>29</v>
      </c>
      <c r="D34" s="13" t="s">
        <v>29</v>
      </c>
      <c r="E34" s="13" t="s">
        <v>29</v>
      </c>
      <c r="F34" s="13" t="s">
        <v>29</v>
      </c>
      <c r="G34" s="13" t="s">
        <v>29</v>
      </c>
      <c r="H34" s="13" t="s">
        <v>29</v>
      </c>
      <c r="I34" s="13" t="s">
        <v>29</v>
      </c>
      <c r="J34" s="13" t="s">
        <v>29</v>
      </c>
      <c r="K34" s="13" t="s">
        <v>29</v>
      </c>
      <c r="L34" s="13" t="s">
        <v>29</v>
      </c>
      <c r="M34" s="59" t="s">
        <v>29</v>
      </c>
    </row>
    <row r="35" spans="1:14">
      <c r="A35" s="45" t="s">
        <v>83</v>
      </c>
      <c r="B35" s="36">
        <v>1000</v>
      </c>
      <c r="C35" s="36">
        <v>1100</v>
      </c>
      <c r="D35" s="36">
        <v>1300</v>
      </c>
      <c r="E35" s="36">
        <v>1500</v>
      </c>
      <c r="F35" s="36">
        <v>1800</v>
      </c>
      <c r="G35" s="36">
        <v>2200</v>
      </c>
      <c r="H35" s="36">
        <v>2500</v>
      </c>
      <c r="I35" s="36">
        <v>2400</v>
      </c>
      <c r="J35" s="36">
        <v>2000</v>
      </c>
      <c r="K35" s="36">
        <v>1600</v>
      </c>
      <c r="L35" s="36">
        <v>1200</v>
      </c>
      <c r="M35" s="37">
        <v>800</v>
      </c>
    </row>
    <row r="37" spans="1:14">
      <c r="A37" s="16" t="s">
        <v>31</v>
      </c>
      <c r="B37" s="7" t="s">
        <v>13</v>
      </c>
      <c r="C37" s="7" t="s">
        <v>14</v>
      </c>
      <c r="D37" s="7" t="s">
        <v>15</v>
      </c>
      <c r="E37" s="7" t="s">
        <v>16</v>
      </c>
      <c r="F37" s="7" t="s">
        <v>17</v>
      </c>
      <c r="G37" s="7" t="s">
        <v>18</v>
      </c>
      <c r="H37" s="7" t="s">
        <v>19</v>
      </c>
      <c r="I37" s="7" t="s">
        <v>20</v>
      </c>
      <c r="J37" s="7" t="s">
        <v>21</v>
      </c>
      <c r="K37" s="7" t="s">
        <v>22</v>
      </c>
      <c r="L37" s="7" t="s">
        <v>23</v>
      </c>
      <c r="M37" s="7" t="s">
        <v>24</v>
      </c>
      <c r="N37" s="11" t="s">
        <v>32</v>
      </c>
    </row>
    <row r="38" spans="1:14">
      <c r="A38" s="38" t="s">
        <v>84</v>
      </c>
      <c r="B38" s="60">
        <f>$B$5*B15</f>
        <v>0</v>
      </c>
      <c r="C38" s="60">
        <f>$B$5*C15</f>
        <v>8000</v>
      </c>
      <c r="D38" s="60">
        <f>$B$5*D15</f>
        <v>16000</v>
      </c>
      <c r="E38" s="60">
        <f>$B$5*E15</f>
        <v>16000</v>
      </c>
      <c r="F38" s="60">
        <f>$B$5*F15</f>
        <v>24000</v>
      </c>
      <c r="G38" s="60">
        <f>$B$5*G15</f>
        <v>44000</v>
      </c>
      <c r="H38" s="60">
        <f>$B$5*H15</f>
        <v>0</v>
      </c>
      <c r="I38" s="60">
        <f>$B$5*I15</f>
        <v>0</v>
      </c>
      <c r="J38" s="60">
        <f>$B$5*J15</f>
        <v>0</v>
      </c>
      <c r="K38" s="60">
        <f>$B$5*K15</f>
        <v>0</v>
      </c>
      <c r="L38" s="60">
        <f>$B$5*L15</f>
        <v>0</v>
      </c>
      <c r="M38" s="60">
        <f>$B$5*M15</f>
        <v>0</v>
      </c>
      <c r="N38" s="61">
        <f t="shared" ref="N38:N44" si="7">SUM(B38:E38)</f>
        <v>40000</v>
      </c>
    </row>
    <row r="39" spans="1:14">
      <c r="A39" s="31" t="s">
        <v>85</v>
      </c>
      <c r="B39" s="17">
        <f>$B$6*B16</f>
        <v>0</v>
      </c>
      <c r="C39" s="17">
        <f>$B$6*C16</f>
        <v>0</v>
      </c>
      <c r="D39" s="17">
        <f>$B$6*D16</f>
        <v>0</v>
      </c>
      <c r="E39" s="17">
        <f>$B$6*E16</f>
        <v>0</v>
      </c>
      <c r="F39" s="17">
        <f>$B$6*F16</f>
        <v>0</v>
      </c>
      <c r="G39" s="17">
        <f>$B$6*G16</f>
        <v>0</v>
      </c>
      <c r="H39" s="17">
        <f>$B$6*H16</f>
        <v>0</v>
      </c>
      <c r="I39" s="17">
        <f>$B$6*I16</f>
        <v>0</v>
      </c>
      <c r="J39" s="17">
        <f>$B$6*J16</f>
        <v>14000</v>
      </c>
      <c r="K39" s="17">
        <f>$B$6*K16</f>
        <v>16000</v>
      </c>
      <c r="L39" s="17">
        <f>$B$6*L16</f>
        <v>16000</v>
      </c>
      <c r="M39" s="17">
        <f>$B$6*M16</f>
        <v>16000</v>
      </c>
      <c r="N39" s="62">
        <f t="shared" si="7"/>
        <v>0</v>
      </c>
    </row>
    <row r="40" spans="1:14">
      <c r="A40" s="31" t="s">
        <v>86</v>
      </c>
      <c r="B40" s="17">
        <f>$B$7*B20</f>
        <v>200000</v>
      </c>
      <c r="C40" s="17">
        <f>$B$7*C20</f>
        <v>220000</v>
      </c>
      <c r="D40" s="17">
        <f>$B$7*D20</f>
        <v>260000</v>
      </c>
      <c r="E40" s="17">
        <f>$B$7*E20</f>
        <v>300000</v>
      </c>
      <c r="F40" s="17">
        <f>$B$7*F20</f>
        <v>360000</v>
      </c>
      <c r="G40" s="17">
        <f>$B$7*G20</f>
        <v>470000</v>
      </c>
      <c r="H40" s="17">
        <f>$B$7*H20</f>
        <v>470000</v>
      </c>
      <c r="I40" s="17">
        <f>$B$7*I20</f>
        <v>470000</v>
      </c>
      <c r="J40" s="17">
        <f>$B$7*J20</f>
        <v>400000</v>
      </c>
      <c r="K40" s="17">
        <f>$B$7*K20</f>
        <v>320000</v>
      </c>
      <c r="L40" s="17">
        <f>$B$7*L20</f>
        <v>240000</v>
      </c>
      <c r="M40" s="17">
        <f>$B$7*M20</f>
        <v>160000</v>
      </c>
      <c r="N40" s="62">
        <f t="shared" si="7"/>
        <v>980000</v>
      </c>
    </row>
    <row r="41" spans="1:14">
      <c r="A41" s="31" t="s">
        <v>87</v>
      </c>
      <c r="B41" s="17">
        <f>$B$8*B21</f>
        <v>0</v>
      </c>
      <c r="C41" s="17">
        <f>$B$8*C21</f>
        <v>0</v>
      </c>
      <c r="D41" s="17">
        <f>$B$8*D21</f>
        <v>0</v>
      </c>
      <c r="E41" s="17">
        <f>$B$8*E21</f>
        <v>0</v>
      </c>
      <c r="F41" s="17">
        <f>$B$8*F21</f>
        <v>0</v>
      </c>
      <c r="G41" s="17">
        <f>$B$8*G21</f>
        <v>0</v>
      </c>
      <c r="H41" s="17">
        <f>$B$8*H21</f>
        <v>0</v>
      </c>
      <c r="I41" s="17">
        <f>$B$8*I21</f>
        <v>12499.999999999598</v>
      </c>
      <c r="J41" s="17">
        <f>$B$8*J21</f>
        <v>0</v>
      </c>
      <c r="K41" s="17">
        <f>$B$8*K21</f>
        <v>0</v>
      </c>
      <c r="L41" s="17">
        <f>$B$8*L21</f>
        <v>0</v>
      </c>
      <c r="M41" s="17">
        <f>$B$8*M21</f>
        <v>0</v>
      </c>
      <c r="N41" s="62">
        <f t="shared" si="7"/>
        <v>0</v>
      </c>
    </row>
    <row r="42" spans="1:14">
      <c r="A42" s="31" t="s">
        <v>88</v>
      </c>
      <c r="B42" s="17">
        <f>$B$10*B25</f>
        <v>0</v>
      </c>
      <c r="C42" s="17">
        <f t="shared" ref="C42:N42" si="8">$B$10*C25</f>
        <v>0</v>
      </c>
      <c r="D42" s="17">
        <f t="shared" si="8"/>
        <v>0</v>
      </c>
      <c r="E42" s="17">
        <f t="shared" si="8"/>
        <v>0</v>
      </c>
      <c r="F42" s="17">
        <f t="shared" si="8"/>
        <v>0</v>
      </c>
      <c r="G42" s="17">
        <f t="shared" si="8"/>
        <v>0</v>
      </c>
      <c r="H42" s="17">
        <f t="shared" si="8"/>
        <v>3750</v>
      </c>
      <c r="I42" s="17">
        <f t="shared" si="8"/>
        <v>0</v>
      </c>
      <c r="J42" s="17">
        <f t="shared" si="8"/>
        <v>0</v>
      </c>
      <c r="K42" s="17">
        <f t="shared" si="8"/>
        <v>0</v>
      </c>
      <c r="L42" s="17">
        <f t="shared" si="8"/>
        <v>0</v>
      </c>
      <c r="M42" s="17">
        <f t="shared" si="8"/>
        <v>0</v>
      </c>
      <c r="N42" s="62">
        <f>SUM(B42:M42)</f>
        <v>3750</v>
      </c>
    </row>
    <row r="43" spans="1:14">
      <c r="A43" s="31" t="s">
        <v>8</v>
      </c>
      <c r="B43" s="17">
        <f>B28*$B$9</f>
        <v>50000</v>
      </c>
      <c r="C43" s="17">
        <f>C28*$B$9</f>
        <v>55000</v>
      </c>
      <c r="D43" s="17">
        <f>D28*$B$9</f>
        <v>65000</v>
      </c>
      <c r="E43" s="17">
        <f>E28*$B$9</f>
        <v>75000</v>
      </c>
      <c r="F43" s="17">
        <f>F28*$B$9</f>
        <v>90000</v>
      </c>
      <c r="G43" s="17">
        <f>G28*$B$9</f>
        <v>110000</v>
      </c>
      <c r="H43" s="17">
        <f>H28*$B$9</f>
        <v>125000</v>
      </c>
      <c r="I43" s="17">
        <f>I28*$B$9</f>
        <v>120000</v>
      </c>
      <c r="J43" s="17">
        <f>J28*$B$9</f>
        <v>100000</v>
      </c>
      <c r="K43" s="17">
        <f>K28*$B$9</f>
        <v>80000</v>
      </c>
      <c r="L43" s="17">
        <f>L28*$B$9</f>
        <v>60000</v>
      </c>
      <c r="M43" s="17">
        <f>M28*$B$9</f>
        <v>40000</v>
      </c>
      <c r="N43" s="62">
        <f t="shared" si="7"/>
        <v>245000</v>
      </c>
    </row>
    <row r="44" spans="1:14">
      <c r="A44" s="31" t="s">
        <v>51</v>
      </c>
      <c r="B44" s="17">
        <f>B32*$B$11</f>
        <v>0</v>
      </c>
      <c r="C44" s="17">
        <f t="shared" ref="C44:M44" si="9">C32*$B$11</f>
        <v>0</v>
      </c>
      <c r="D44" s="17">
        <f t="shared" si="9"/>
        <v>0</v>
      </c>
      <c r="E44" s="17">
        <f t="shared" si="9"/>
        <v>0</v>
      </c>
      <c r="F44" s="17">
        <f t="shared" si="9"/>
        <v>0</v>
      </c>
      <c r="G44" s="17">
        <f t="shared" si="9"/>
        <v>0</v>
      </c>
      <c r="H44" s="17">
        <f t="shared" si="9"/>
        <v>0</v>
      </c>
      <c r="I44" s="17">
        <f t="shared" si="9"/>
        <v>0</v>
      </c>
      <c r="J44" s="17">
        <f t="shared" si="9"/>
        <v>0</v>
      </c>
      <c r="K44" s="17">
        <f t="shared" si="9"/>
        <v>0</v>
      </c>
      <c r="L44" s="17">
        <f t="shared" si="9"/>
        <v>0</v>
      </c>
      <c r="M44" s="17">
        <f t="shared" si="9"/>
        <v>0</v>
      </c>
      <c r="N44" s="62">
        <f t="shared" si="7"/>
        <v>0</v>
      </c>
    </row>
    <row r="45" spans="1:14">
      <c r="A45" s="45" t="s">
        <v>32</v>
      </c>
      <c r="B45" s="63">
        <f>SUM(B38:B44)</f>
        <v>250000</v>
      </c>
      <c r="C45" s="63">
        <f t="shared" ref="C45:M45" si="10">SUM(C38:C44)</f>
        <v>283000</v>
      </c>
      <c r="D45" s="63">
        <f t="shared" si="10"/>
        <v>341000</v>
      </c>
      <c r="E45" s="63">
        <f t="shared" si="10"/>
        <v>391000</v>
      </c>
      <c r="F45" s="63">
        <f t="shared" si="10"/>
        <v>474000</v>
      </c>
      <c r="G45" s="63">
        <f t="shared" si="10"/>
        <v>624000</v>
      </c>
      <c r="H45" s="63">
        <f t="shared" si="10"/>
        <v>598750</v>
      </c>
      <c r="I45" s="63">
        <f t="shared" si="10"/>
        <v>602499.99999999953</v>
      </c>
      <c r="J45" s="63">
        <f t="shared" si="10"/>
        <v>514000</v>
      </c>
      <c r="K45" s="63">
        <f t="shared" si="10"/>
        <v>416000</v>
      </c>
      <c r="L45" s="63">
        <f t="shared" si="10"/>
        <v>316000</v>
      </c>
      <c r="M45" s="63">
        <f t="shared" si="10"/>
        <v>216000</v>
      </c>
      <c r="N45" s="64">
        <f>SUM(B45:M45)</f>
        <v>5026250</v>
      </c>
    </row>
    <row r="47" spans="1:14">
      <c r="A47" s="5" t="s">
        <v>94</v>
      </c>
      <c r="B47" s="90">
        <f>SUM(B45:M45)</f>
        <v>5026250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5F641-E580-4DBC-B870-C7EA1CDB4F5A}">
  <dimension ref="A1:N35"/>
  <sheetViews>
    <sheetView workbookViewId="0">
      <selection activeCell="B35" sqref="B35"/>
    </sheetView>
  </sheetViews>
  <sheetFormatPr defaultRowHeight="15.75"/>
  <cols>
    <col min="1" max="1" width="46.5703125" style="2" bestFit="1" customWidth="1"/>
    <col min="2" max="2" width="12.140625" style="2" bestFit="1" customWidth="1"/>
    <col min="3" max="3" width="10.140625" style="2" bestFit="1" customWidth="1"/>
    <col min="4" max="5" width="9.85546875" style="2" bestFit="1" customWidth="1"/>
    <col min="6" max="9" width="10.28515625" style="2" bestFit="1" customWidth="1"/>
    <col min="10" max="10" width="10.85546875" style="2" bestFit="1" customWidth="1"/>
    <col min="11" max="11" width="10.28515625" style="2" bestFit="1" customWidth="1"/>
    <col min="12" max="12" width="10.42578125" style="2" bestFit="1" customWidth="1"/>
    <col min="13" max="13" width="10.140625" style="2" bestFit="1" customWidth="1"/>
    <col min="14" max="14" width="13.5703125" style="2" customWidth="1"/>
    <col min="15" max="16384" width="9.140625" style="2"/>
  </cols>
  <sheetData>
    <row r="1" spans="1:13">
      <c r="A1" s="1" t="s">
        <v>0</v>
      </c>
    </row>
    <row r="2" spans="1:13">
      <c r="A2" s="65" t="s">
        <v>1</v>
      </c>
      <c r="B2" s="66">
        <v>200</v>
      </c>
    </row>
    <row r="3" spans="1:13">
      <c r="A3" s="67" t="s">
        <v>2</v>
      </c>
      <c r="B3" s="68">
        <v>250</v>
      </c>
    </row>
    <row r="4" spans="1:13">
      <c r="A4" s="67" t="s">
        <v>7</v>
      </c>
      <c r="B4" s="69">
        <v>50000</v>
      </c>
    </row>
    <row r="5" spans="1:13">
      <c r="A5" s="67" t="s">
        <v>95</v>
      </c>
      <c r="B5" s="69">
        <v>50</v>
      </c>
    </row>
    <row r="6" spans="1:13">
      <c r="A6" s="67" t="s">
        <v>8</v>
      </c>
      <c r="B6" s="70">
        <v>50</v>
      </c>
    </row>
    <row r="7" spans="1:13">
      <c r="A7" s="67" t="s">
        <v>9</v>
      </c>
      <c r="B7" s="70">
        <v>25</v>
      </c>
    </row>
    <row r="8" spans="1:13">
      <c r="A8" s="67" t="s">
        <v>96</v>
      </c>
      <c r="B8" s="71">
        <v>20</v>
      </c>
    </row>
    <row r="9" spans="1:13">
      <c r="A9" s="67" t="s">
        <v>97</v>
      </c>
      <c r="B9" s="69">
        <f>B8*B5</f>
        <v>1000</v>
      </c>
    </row>
    <row r="10" spans="1:13">
      <c r="A10" s="67" t="s">
        <v>98</v>
      </c>
      <c r="B10" s="69">
        <f>B5*0.25</f>
        <v>12.5</v>
      </c>
    </row>
    <row r="11" spans="1:13">
      <c r="A11" s="67" t="s">
        <v>99</v>
      </c>
      <c r="B11" s="72">
        <v>400</v>
      </c>
    </row>
    <row r="12" spans="1:13">
      <c r="A12" s="73" t="s">
        <v>100</v>
      </c>
      <c r="B12" s="74">
        <f>B8*(B5+B10)</f>
        <v>1250</v>
      </c>
    </row>
    <row r="14" spans="1:13">
      <c r="A14" s="1" t="s">
        <v>101</v>
      </c>
    </row>
    <row r="15" spans="1:13">
      <c r="A15" s="65" t="s">
        <v>12</v>
      </c>
      <c r="B15" s="75" t="s">
        <v>13</v>
      </c>
      <c r="C15" s="75" t="s">
        <v>14</v>
      </c>
      <c r="D15" s="75" t="s">
        <v>15</v>
      </c>
      <c r="E15" s="75" t="s">
        <v>16</v>
      </c>
      <c r="F15" s="75" t="s">
        <v>17</v>
      </c>
      <c r="G15" s="75" t="s">
        <v>18</v>
      </c>
      <c r="H15" s="75" t="s">
        <v>19</v>
      </c>
      <c r="I15" s="75" t="s">
        <v>20</v>
      </c>
      <c r="J15" s="75" t="s">
        <v>21</v>
      </c>
      <c r="K15" s="75" t="s">
        <v>22</v>
      </c>
      <c r="L15" s="75" t="s">
        <v>23</v>
      </c>
      <c r="M15" s="76" t="s">
        <v>24</v>
      </c>
    </row>
    <row r="16" spans="1:13">
      <c r="A16" s="67" t="s">
        <v>30</v>
      </c>
      <c r="B16" s="77">
        <v>1000</v>
      </c>
      <c r="C16" s="77">
        <v>1100</v>
      </c>
      <c r="D16" s="77">
        <v>1300</v>
      </c>
      <c r="E16" s="77">
        <v>1500</v>
      </c>
      <c r="F16" s="77">
        <v>1800</v>
      </c>
      <c r="G16" s="77">
        <v>2200</v>
      </c>
      <c r="H16" s="77">
        <v>2500</v>
      </c>
      <c r="I16" s="77">
        <v>2400</v>
      </c>
      <c r="J16" s="77">
        <v>2000</v>
      </c>
      <c r="K16" s="77">
        <v>1600</v>
      </c>
      <c r="L16" s="77">
        <v>1200</v>
      </c>
      <c r="M16" s="78">
        <v>800</v>
      </c>
    </row>
    <row r="17" spans="1:14">
      <c r="A17" s="67" t="s">
        <v>102</v>
      </c>
      <c r="B17" s="3">
        <f>MIN(B16,$B$12)</f>
        <v>1000</v>
      </c>
      <c r="C17" s="3">
        <f t="shared" ref="C17:M17" si="0">MIN(C16,$B$12)</f>
        <v>1100</v>
      </c>
      <c r="D17" s="3">
        <f t="shared" si="0"/>
        <v>1250</v>
      </c>
      <c r="E17" s="3">
        <f t="shared" si="0"/>
        <v>1250</v>
      </c>
      <c r="F17" s="3">
        <f t="shared" si="0"/>
        <v>1250</v>
      </c>
      <c r="G17" s="3">
        <f t="shared" si="0"/>
        <v>1250</v>
      </c>
      <c r="H17" s="3">
        <f t="shared" si="0"/>
        <v>1250</v>
      </c>
      <c r="I17" s="3">
        <f t="shared" si="0"/>
        <v>1250</v>
      </c>
      <c r="J17" s="3">
        <f t="shared" si="0"/>
        <v>1250</v>
      </c>
      <c r="K17" s="3">
        <f t="shared" si="0"/>
        <v>1250</v>
      </c>
      <c r="L17" s="3">
        <f t="shared" si="0"/>
        <v>1200</v>
      </c>
      <c r="M17" s="71">
        <f t="shared" si="0"/>
        <v>800</v>
      </c>
    </row>
    <row r="18" spans="1:14">
      <c r="A18" s="67" t="s">
        <v>103</v>
      </c>
      <c r="B18" s="3">
        <v>20</v>
      </c>
      <c r="C18" s="3">
        <v>20</v>
      </c>
      <c r="D18" s="3">
        <v>20</v>
      </c>
      <c r="E18" s="3">
        <v>20</v>
      </c>
      <c r="F18" s="3">
        <v>20</v>
      </c>
      <c r="G18" s="3">
        <v>20</v>
      </c>
      <c r="H18" s="3">
        <v>20</v>
      </c>
      <c r="I18" s="3">
        <v>20</v>
      </c>
      <c r="J18" s="3">
        <v>20</v>
      </c>
      <c r="K18" s="3">
        <v>20</v>
      </c>
      <c r="L18" s="3">
        <v>20</v>
      </c>
      <c r="M18" s="71">
        <v>20</v>
      </c>
    </row>
    <row r="19" spans="1:14">
      <c r="A19" s="67" t="s">
        <v>104</v>
      </c>
      <c r="B19" s="79">
        <v>20</v>
      </c>
      <c r="C19" s="79">
        <v>20</v>
      </c>
      <c r="D19" s="79">
        <v>20</v>
      </c>
      <c r="E19" s="79">
        <v>20</v>
      </c>
      <c r="F19" s="79">
        <v>20</v>
      </c>
      <c r="G19" s="79">
        <v>20</v>
      </c>
      <c r="H19" s="79">
        <v>20</v>
      </c>
      <c r="I19" s="79">
        <v>20</v>
      </c>
      <c r="J19" s="79">
        <v>20</v>
      </c>
      <c r="K19" s="79">
        <v>20</v>
      </c>
      <c r="L19" s="79">
        <v>16</v>
      </c>
      <c r="M19" s="80">
        <v>0</v>
      </c>
    </row>
    <row r="20" spans="1:14">
      <c r="A20" s="67" t="s">
        <v>105</v>
      </c>
      <c r="B20" s="2">
        <f t="shared" ref="B20:M20" si="1">B18*$B$5+B19*$B$10</f>
        <v>1250</v>
      </c>
      <c r="C20" s="2">
        <f t="shared" si="1"/>
        <v>1250</v>
      </c>
      <c r="D20" s="2">
        <f t="shared" si="1"/>
        <v>1250</v>
      </c>
      <c r="E20" s="2">
        <f t="shared" si="1"/>
        <v>1250</v>
      </c>
      <c r="F20" s="2">
        <f t="shared" si="1"/>
        <v>1250</v>
      </c>
      <c r="G20" s="2">
        <f t="shared" si="1"/>
        <v>1250</v>
      </c>
      <c r="H20" s="2">
        <f t="shared" si="1"/>
        <v>1250</v>
      </c>
      <c r="I20" s="2">
        <f t="shared" si="1"/>
        <v>1250</v>
      </c>
      <c r="J20" s="2">
        <f t="shared" si="1"/>
        <v>1250</v>
      </c>
      <c r="K20" s="2">
        <f t="shared" si="1"/>
        <v>1250</v>
      </c>
      <c r="L20" s="2">
        <f t="shared" si="1"/>
        <v>1200</v>
      </c>
      <c r="M20" s="69">
        <f t="shared" si="1"/>
        <v>1000</v>
      </c>
    </row>
    <row r="21" spans="1:14">
      <c r="A21" s="67" t="s">
        <v>106</v>
      </c>
      <c r="B21" s="3">
        <f t="shared" ref="B21:M21" si="2">B20-B17</f>
        <v>250</v>
      </c>
      <c r="C21" s="3">
        <f t="shared" si="2"/>
        <v>150</v>
      </c>
      <c r="D21" s="3">
        <f t="shared" si="2"/>
        <v>0</v>
      </c>
      <c r="E21" s="3">
        <f t="shared" si="2"/>
        <v>0</v>
      </c>
      <c r="F21" s="3">
        <f t="shared" si="2"/>
        <v>0</v>
      </c>
      <c r="G21" s="3">
        <f t="shared" si="2"/>
        <v>0</v>
      </c>
      <c r="H21" s="3">
        <f t="shared" si="2"/>
        <v>0</v>
      </c>
      <c r="I21" s="3">
        <f t="shared" si="2"/>
        <v>0</v>
      </c>
      <c r="J21" s="3">
        <f t="shared" si="2"/>
        <v>0</v>
      </c>
      <c r="K21" s="3">
        <f t="shared" si="2"/>
        <v>0</v>
      </c>
      <c r="L21" s="3">
        <f t="shared" si="2"/>
        <v>0</v>
      </c>
      <c r="M21" s="71">
        <f t="shared" si="2"/>
        <v>200</v>
      </c>
    </row>
    <row r="22" spans="1:14">
      <c r="A22" s="67" t="s">
        <v>107</v>
      </c>
      <c r="B22" s="3">
        <v>250</v>
      </c>
      <c r="C22" s="3">
        <f>B22+C21-C23</f>
        <v>400</v>
      </c>
      <c r="D22" s="3">
        <f t="shared" ref="D22:M22" si="3">C22+D21-D23</f>
        <v>350</v>
      </c>
      <c r="E22" s="3">
        <f t="shared" si="3"/>
        <v>100</v>
      </c>
      <c r="F22" s="3">
        <f t="shared" si="3"/>
        <v>0</v>
      </c>
      <c r="G22" s="3">
        <f t="shared" si="3"/>
        <v>0</v>
      </c>
      <c r="H22" s="3">
        <f t="shared" si="3"/>
        <v>0</v>
      </c>
      <c r="I22" s="3">
        <f t="shared" si="3"/>
        <v>0</v>
      </c>
      <c r="J22" s="3">
        <f t="shared" si="3"/>
        <v>0</v>
      </c>
      <c r="K22" s="3">
        <f t="shared" si="3"/>
        <v>0</v>
      </c>
      <c r="L22" s="3">
        <f t="shared" si="3"/>
        <v>0</v>
      </c>
      <c r="M22" s="71">
        <f t="shared" si="3"/>
        <v>200</v>
      </c>
    </row>
    <row r="23" spans="1:14">
      <c r="A23" s="67" t="s">
        <v>108</v>
      </c>
      <c r="B23" s="3">
        <f t="shared" ref="B23:M23" si="4">IF(B16&gt;B20,MIN(B16-B20, A22),0)</f>
        <v>0</v>
      </c>
      <c r="C23" s="3">
        <f t="shared" si="4"/>
        <v>0</v>
      </c>
      <c r="D23" s="3">
        <f t="shared" si="4"/>
        <v>50</v>
      </c>
      <c r="E23" s="3">
        <f t="shared" si="4"/>
        <v>250</v>
      </c>
      <c r="F23" s="3">
        <f t="shared" si="4"/>
        <v>100</v>
      </c>
      <c r="G23" s="3">
        <f t="shared" si="4"/>
        <v>0</v>
      </c>
      <c r="H23" s="3">
        <f t="shared" si="4"/>
        <v>0</v>
      </c>
      <c r="I23" s="3">
        <f t="shared" si="4"/>
        <v>0</v>
      </c>
      <c r="J23" s="3">
        <f t="shared" si="4"/>
        <v>0</v>
      </c>
      <c r="K23" s="3">
        <f t="shared" si="4"/>
        <v>0</v>
      </c>
      <c r="L23" s="3">
        <f t="shared" si="4"/>
        <v>0</v>
      </c>
      <c r="M23" s="71">
        <f t="shared" si="4"/>
        <v>0</v>
      </c>
    </row>
    <row r="24" spans="1:14">
      <c r="A24" s="67" t="s">
        <v>81</v>
      </c>
      <c r="B24" s="79">
        <f t="shared" ref="B24:C24" si="5">B16-B17-B23</f>
        <v>0</v>
      </c>
      <c r="C24" s="79">
        <f t="shared" si="5"/>
        <v>0</v>
      </c>
      <c r="D24" s="79">
        <f>D16-D17-D23</f>
        <v>0</v>
      </c>
      <c r="E24" s="79">
        <f t="shared" ref="E24:M24" si="6">E16-E17-E23</f>
        <v>0</v>
      </c>
      <c r="F24" s="79">
        <f t="shared" si="6"/>
        <v>450</v>
      </c>
      <c r="G24" s="79">
        <f t="shared" si="6"/>
        <v>950</v>
      </c>
      <c r="H24" s="79">
        <f t="shared" si="6"/>
        <v>1250</v>
      </c>
      <c r="I24" s="79">
        <f t="shared" si="6"/>
        <v>1150</v>
      </c>
      <c r="J24" s="79">
        <f t="shared" si="6"/>
        <v>750</v>
      </c>
      <c r="K24" s="79">
        <f t="shared" si="6"/>
        <v>350</v>
      </c>
      <c r="L24" s="79">
        <f t="shared" si="6"/>
        <v>0</v>
      </c>
      <c r="M24" s="80">
        <f t="shared" si="6"/>
        <v>0</v>
      </c>
    </row>
    <row r="25" spans="1:14">
      <c r="A25" s="73" t="s">
        <v>109</v>
      </c>
      <c r="B25" s="81">
        <f t="shared" ref="B25:C25" si="7">B20-B21+B23</f>
        <v>1000</v>
      </c>
      <c r="C25" s="81">
        <f t="shared" si="7"/>
        <v>1100</v>
      </c>
      <c r="D25" s="81">
        <f>D20-D21+D23</f>
        <v>1300</v>
      </c>
      <c r="E25" s="81">
        <f t="shared" ref="E25:M25" si="8">E20-E21+E23</f>
        <v>1500</v>
      </c>
      <c r="F25" s="81">
        <f t="shared" si="8"/>
        <v>1350</v>
      </c>
      <c r="G25" s="81">
        <f t="shared" si="8"/>
        <v>1250</v>
      </c>
      <c r="H25" s="81">
        <f t="shared" si="8"/>
        <v>1250</v>
      </c>
      <c r="I25" s="81">
        <f t="shared" si="8"/>
        <v>1250</v>
      </c>
      <c r="J25" s="81">
        <f t="shared" si="8"/>
        <v>1250</v>
      </c>
      <c r="K25" s="81">
        <f t="shared" si="8"/>
        <v>1250</v>
      </c>
      <c r="L25" s="81">
        <f t="shared" si="8"/>
        <v>1200</v>
      </c>
      <c r="M25" s="82">
        <f t="shared" si="8"/>
        <v>800</v>
      </c>
    </row>
    <row r="26" spans="1:14"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spans="1:14">
      <c r="A27" s="1" t="s">
        <v>31</v>
      </c>
      <c r="B27" s="2" t="s">
        <v>13</v>
      </c>
      <c r="C27" s="2" t="s">
        <v>14</v>
      </c>
      <c r="D27" s="2" t="s">
        <v>15</v>
      </c>
      <c r="E27" s="2" t="s">
        <v>16</v>
      </c>
      <c r="F27" s="2" t="s">
        <v>17</v>
      </c>
      <c r="G27" s="2" t="s">
        <v>18</v>
      </c>
      <c r="H27" s="2" t="s">
        <v>19</v>
      </c>
      <c r="I27" s="2" t="s">
        <v>20</v>
      </c>
      <c r="J27" s="2" t="s">
        <v>21</v>
      </c>
      <c r="K27" s="2" t="s">
        <v>22</v>
      </c>
      <c r="L27" s="2" t="s">
        <v>23</v>
      </c>
      <c r="M27" s="2" t="s">
        <v>24</v>
      </c>
      <c r="N27" s="4" t="s">
        <v>32</v>
      </c>
    </row>
    <row r="28" spans="1:14">
      <c r="A28" s="65" t="s">
        <v>110</v>
      </c>
      <c r="B28" s="83">
        <f t="shared" ref="B28:M28" si="9">B18*$B$2*$B$5</f>
        <v>200000</v>
      </c>
      <c r="C28" s="83">
        <f t="shared" si="9"/>
        <v>200000</v>
      </c>
      <c r="D28" s="83">
        <f t="shared" si="9"/>
        <v>200000</v>
      </c>
      <c r="E28" s="83">
        <f t="shared" si="9"/>
        <v>200000</v>
      </c>
      <c r="F28" s="83">
        <f t="shared" si="9"/>
        <v>200000</v>
      </c>
      <c r="G28" s="83">
        <f t="shared" si="9"/>
        <v>200000</v>
      </c>
      <c r="H28" s="83">
        <f t="shared" si="9"/>
        <v>200000</v>
      </c>
      <c r="I28" s="83">
        <f t="shared" si="9"/>
        <v>200000</v>
      </c>
      <c r="J28" s="83">
        <f t="shared" si="9"/>
        <v>200000</v>
      </c>
      <c r="K28" s="83">
        <f t="shared" si="9"/>
        <v>200000</v>
      </c>
      <c r="L28" s="83">
        <f t="shared" si="9"/>
        <v>200000</v>
      </c>
      <c r="M28" s="83">
        <f t="shared" si="9"/>
        <v>200000</v>
      </c>
      <c r="N28" s="84">
        <f>SUM(B28:M28)</f>
        <v>2400000</v>
      </c>
    </row>
    <row r="29" spans="1:14">
      <c r="A29" s="67" t="s">
        <v>111</v>
      </c>
      <c r="B29" s="85">
        <f t="shared" ref="B29:M29" si="10">B19*$B$3*$B$10</f>
        <v>62500</v>
      </c>
      <c r="C29" s="85">
        <f t="shared" si="10"/>
        <v>62500</v>
      </c>
      <c r="D29" s="85">
        <f t="shared" si="10"/>
        <v>62500</v>
      </c>
      <c r="E29" s="85">
        <f t="shared" si="10"/>
        <v>62500</v>
      </c>
      <c r="F29" s="85">
        <f t="shared" si="10"/>
        <v>62500</v>
      </c>
      <c r="G29" s="85">
        <f t="shared" si="10"/>
        <v>62500</v>
      </c>
      <c r="H29" s="85">
        <f t="shared" si="10"/>
        <v>62500</v>
      </c>
      <c r="I29" s="85">
        <f t="shared" si="10"/>
        <v>62500</v>
      </c>
      <c r="J29" s="85">
        <f t="shared" si="10"/>
        <v>62500</v>
      </c>
      <c r="K29" s="85">
        <f t="shared" si="10"/>
        <v>62500</v>
      </c>
      <c r="L29" s="85">
        <f t="shared" si="10"/>
        <v>50000</v>
      </c>
      <c r="M29" s="85">
        <f t="shared" si="10"/>
        <v>0</v>
      </c>
      <c r="N29" s="70">
        <f t="shared" ref="N29:N33" si="11">SUM(B29:M29)</f>
        <v>675000</v>
      </c>
    </row>
    <row r="30" spans="1:14">
      <c r="A30" s="67" t="s">
        <v>51</v>
      </c>
      <c r="B30" s="86">
        <f>B24*$B$11</f>
        <v>0</v>
      </c>
      <c r="C30" s="86">
        <f t="shared" ref="C30:M30" si="12">C24*$B$11</f>
        <v>0</v>
      </c>
      <c r="D30" s="86">
        <f t="shared" si="12"/>
        <v>0</v>
      </c>
      <c r="E30" s="86">
        <f t="shared" si="12"/>
        <v>0</v>
      </c>
      <c r="F30" s="86">
        <f t="shared" si="12"/>
        <v>180000</v>
      </c>
      <c r="G30" s="86">
        <f t="shared" si="12"/>
        <v>380000</v>
      </c>
      <c r="H30" s="86">
        <f t="shared" si="12"/>
        <v>500000</v>
      </c>
      <c r="I30" s="86">
        <f t="shared" si="12"/>
        <v>460000</v>
      </c>
      <c r="J30" s="86">
        <f t="shared" si="12"/>
        <v>300000</v>
      </c>
      <c r="K30" s="86">
        <f t="shared" si="12"/>
        <v>140000</v>
      </c>
      <c r="L30" s="86">
        <f t="shared" si="12"/>
        <v>0</v>
      </c>
      <c r="M30" s="86">
        <f t="shared" si="12"/>
        <v>0</v>
      </c>
      <c r="N30" s="70">
        <f t="shared" si="11"/>
        <v>1960000</v>
      </c>
    </row>
    <row r="31" spans="1:14">
      <c r="A31" s="67" t="s">
        <v>8</v>
      </c>
      <c r="B31" s="85">
        <f>B25*$B$6</f>
        <v>50000</v>
      </c>
      <c r="C31" s="85">
        <f t="shared" ref="C31:M31" si="13">C25*$B$6</f>
        <v>55000</v>
      </c>
      <c r="D31" s="85">
        <f t="shared" si="13"/>
        <v>65000</v>
      </c>
      <c r="E31" s="85">
        <f t="shared" si="13"/>
        <v>75000</v>
      </c>
      <c r="F31" s="85">
        <f t="shared" si="13"/>
        <v>67500</v>
      </c>
      <c r="G31" s="85">
        <f t="shared" si="13"/>
        <v>62500</v>
      </c>
      <c r="H31" s="85">
        <f t="shared" si="13"/>
        <v>62500</v>
      </c>
      <c r="I31" s="85">
        <f t="shared" si="13"/>
        <v>62500</v>
      </c>
      <c r="J31" s="85">
        <f t="shared" si="13"/>
        <v>62500</v>
      </c>
      <c r="K31" s="85">
        <f t="shared" si="13"/>
        <v>62500</v>
      </c>
      <c r="L31" s="85">
        <f t="shared" si="13"/>
        <v>60000</v>
      </c>
      <c r="M31" s="85">
        <f t="shared" si="13"/>
        <v>40000</v>
      </c>
      <c r="N31" s="70">
        <f t="shared" si="11"/>
        <v>725000</v>
      </c>
    </row>
    <row r="32" spans="1:14">
      <c r="A32" s="67" t="s">
        <v>9</v>
      </c>
      <c r="B32" s="85">
        <f>B22*$B$7</f>
        <v>6250</v>
      </c>
      <c r="C32" s="85">
        <f t="shared" ref="C32:M32" si="14">C22*$B$7</f>
        <v>10000</v>
      </c>
      <c r="D32" s="85">
        <f t="shared" si="14"/>
        <v>8750</v>
      </c>
      <c r="E32" s="85">
        <f t="shared" si="14"/>
        <v>2500</v>
      </c>
      <c r="F32" s="85">
        <f t="shared" si="14"/>
        <v>0</v>
      </c>
      <c r="G32" s="85">
        <f t="shared" si="14"/>
        <v>0</v>
      </c>
      <c r="H32" s="85">
        <f t="shared" si="14"/>
        <v>0</v>
      </c>
      <c r="I32" s="85">
        <f t="shared" si="14"/>
        <v>0</v>
      </c>
      <c r="J32" s="85">
        <f t="shared" si="14"/>
        <v>0</v>
      </c>
      <c r="K32" s="85">
        <f t="shared" si="14"/>
        <v>0</v>
      </c>
      <c r="L32" s="85">
        <f t="shared" si="14"/>
        <v>0</v>
      </c>
      <c r="M32" s="85">
        <f t="shared" si="14"/>
        <v>5000</v>
      </c>
      <c r="N32" s="70">
        <f t="shared" si="11"/>
        <v>32500</v>
      </c>
    </row>
    <row r="33" spans="1:14">
      <c r="A33" s="73" t="s">
        <v>32</v>
      </c>
      <c r="B33" s="87">
        <f>SUM(B28:B32)</f>
        <v>318750</v>
      </c>
      <c r="C33" s="87">
        <f t="shared" ref="C33:M33" si="15">SUM(C28:C32)</f>
        <v>327500</v>
      </c>
      <c r="D33" s="87">
        <f t="shared" si="15"/>
        <v>336250</v>
      </c>
      <c r="E33" s="87">
        <f t="shared" si="15"/>
        <v>340000</v>
      </c>
      <c r="F33" s="87">
        <f t="shared" si="15"/>
        <v>510000</v>
      </c>
      <c r="G33" s="87">
        <f t="shared" si="15"/>
        <v>705000</v>
      </c>
      <c r="H33" s="87">
        <f t="shared" si="15"/>
        <v>825000</v>
      </c>
      <c r="I33" s="87">
        <f t="shared" si="15"/>
        <v>785000</v>
      </c>
      <c r="J33" s="87">
        <f t="shared" si="15"/>
        <v>625000</v>
      </c>
      <c r="K33" s="87">
        <f t="shared" si="15"/>
        <v>465000</v>
      </c>
      <c r="L33" s="87">
        <f t="shared" si="15"/>
        <v>310000</v>
      </c>
      <c r="M33" s="87">
        <f t="shared" si="15"/>
        <v>245000</v>
      </c>
      <c r="N33" s="88">
        <f t="shared" si="11"/>
        <v>5792500</v>
      </c>
    </row>
    <row r="35" spans="1:14">
      <c r="A35" s="1" t="s">
        <v>37</v>
      </c>
      <c r="B35" s="89">
        <f>SUM(B33:M33)</f>
        <v>5792500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musha</dc:creator>
  <cp:keywords/>
  <dc:description/>
  <cp:lastModifiedBy>Sourya Sukul</cp:lastModifiedBy>
  <cp:revision/>
  <dcterms:created xsi:type="dcterms:W3CDTF">2015-06-05T18:17:20Z</dcterms:created>
  <dcterms:modified xsi:type="dcterms:W3CDTF">2023-12-05T03:28:47Z</dcterms:modified>
  <cp:category/>
  <cp:contentStatus/>
</cp:coreProperties>
</file>