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Erin\Desktop\GitHub\Vincent\"/>
    </mc:Choice>
  </mc:AlternateContent>
  <xr:revisionPtr revIDLastSave="0" documentId="13_ncr:1_{FEF60CB4-E324-4A52-B0DD-C9A80E25D502}" xr6:coauthVersionLast="40" xr6:coauthVersionMax="40" xr10:uidLastSave="{00000000-0000-0000-0000-000000000000}"/>
  <bookViews>
    <workbookView xWindow="20" yWindow="1660" windowWidth="22540" windowHeight="13380" firstSheet="9" activeTab="13" xr2:uid="{00000000-000D-0000-FFFF-FFFF00000000}"/>
  </bookViews>
  <sheets>
    <sheet name="Jan 20190128-29" sheetId="92" r:id="rId1"/>
    <sheet name="HHIO Jan 20190128" sheetId="93" r:id="rId2"/>
    <sheet name="Feb 20190129-30" sheetId="94" r:id="rId3"/>
    <sheet name="HHIO Feb 20190129-30" sheetId="95" r:id="rId4"/>
    <sheet name="HSIO Feb 20190130" sheetId="96" r:id="rId5"/>
    <sheet name="HHIO Feb 20190130" sheetId="97" r:id="rId6"/>
    <sheet name="HSIO Feb 20190131-0201" sheetId="98" r:id="rId7"/>
    <sheet name="HHIO Feb 20190131-0201" sheetId="99" r:id="rId8"/>
    <sheet name="HSIO Feb 20190201-4" sheetId="100" r:id="rId9"/>
    <sheet name="HHIO Feb" sheetId="101" r:id="rId10"/>
    <sheet name="HSIF OI 0204" sheetId="102" r:id="rId11"/>
    <sheet name="HHIF OI 0204" sheetId="103" r:id="rId12"/>
    <sheet name="HSIOI Feb 20190208-11" sheetId="104" r:id="rId13"/>
    <sheet name="HHIO Feb 20190208-11" sheetId="105" r:id="rId14"/>
    <sheet name="HSIO 20190211" sheetId="107" r:id="rId15"/>
    <sheet name="HHIO 20190211" sheetId="106" r:id="rId16"/>
  </sheets>
  <calcPr calcId="181029"/>
</workbook>
</file>

<file path=xl/calcChain.xml><?xml version="1.0" encoding="utf-8"?>
<calcChain xmlns="http://schemas.openxmlformats.org/spreadsheetml/2006/main">
  <c r="AD24" i="105" l="1"/>
  <c r="S67" i="106"/>
  <c r="Q67" i="106"/>
  <c r="N67" i="106"/>
  <c r="L67" i="106"/>
  <c r="S66" i="106"/>
  <c r="Q66" i="106"/>
  <c r="N66" i="106"/>
  <c r="L66" i="106"/>
  <c r="C66" i="106"/>
  <c r="S65" i="106"/>
  <c r="Q65" i="106"/>
  <c r="N65" i="106"/>
  <c r="L65" i="106"/>
  <c r="C65" i="106"/>
  <c r="S64" i="106"/>
  <c r="Q64" i="106"/>
  <c r="N64" i="106"/>
  <c r="L64" i="106"/>
  <c r="S63" i="106"/>
  <c r="Q63" i="106"/>
  <c r="N63" i="106"/>
  <c r="L63" i="106"/>
  <c r="F63" i="106"/>
  <c r="H65" i="106" s="1"/>
  <c r="H67" i="106" s="1"/>
  <c r="S62" i="106"/>
  <c r="Q62" i="106"/>
  <c r="N62" i="106"/>
  <c r="L62" i="106"/>
  <c r="S61" i="106"/>
  <c r="Q61" i="106"/>
  <c r="N61" i="106"/>
  <c r="L61" i="106"/>
  <c r="S60" i="106"/>
  <c r="Q60" i="106"/>
  <c r="N60" i="106"/>
  <c r="L60" i="106"/>
  <c r="Q59" i="106"/>
  <c r="L59" i="106"/>
  <c r="P53" i="106"/>
  <c r="O53" i="106"/>
  <c r="G53" i="106"/>
  <c r="F53" i="106"/>
  <c r="AE52" i="106"/>
  <c r="AD52" i="106"/>
  <c r="Z52" i="106"/>
  <c r="Y52" i="106"/>
  <c r="T52" i="106"/>
  <c r="Q52" i="106"/>
  <c r="N52" i="106"/>
  <c r="H52" i="106"/>
  <c r="B52" i="106"/>
  <c r="AE51" i="106"/>
  <c r="AD51" i="106"/>
  <c r="AC51" i="106" s="1"/>
  <c r="Z51" i="106"/>
  <c r="AH51" i="106" s="1"/>
  <c r="Y51" i="106"/>
  <c r="T51" i="106"/>
  <c r="Q51" i="106"/>
  <c r="N51" i="106"/>
  <c r="H51" i="106"/>
  <c r="B51" i="106"/>
  <c r="AE50" i="106"/>
  <c r="AC50" i="106" s="1"/>
  <c r="AD50" i="106"/>
  <c r="Z50" i="106"/>
  <c r="Y50" i="106"/>
  <c r="AI50" i="106" s="1"/>
  <c r="T50" i="106"/>
  <c r="Q50" i="106"/>
  <c r="N50" i="106"/>
  <c r="H50" i="106"/>
  <c r="B50" i="106"/>
  <c r="AE49" i="106"/>
  <c r="AC49" i="106" s="1"/>
  <c r="AD49" i="106"/>
  <c r="Z49" i="106"/>
  <c r="AH49" i="106" s="1"/>
  <c r="Y49" i="106"/>
  <c r="AA49" i="106" s="1"/>
  <c r="T49" i="106"/>
  <c r="Q49" i="106"/>
  <c r="N49" i="106"/>
  <c r="H49" i="106"/>
  <c r="B49" i="106"/>
  <c r="AE48" i="106"/>
  <c r="AD48" i="106"/>
  <c r="Z48" i="106"/>
  <c r="Y48" i="106"/>
  <c r="T48" i="106"/>
  <c r="Q48" i="106"/>
  <c r="N48" i="106"/>
  <c r="H48" i="106"/>
  <c r="B48" i="106"/>
  <c r="AE47" i="106"/>
  <c r="AD47" i="106"/>
  <c r="AC47" i="106" s="1"/>
  <c r="Z47" i="106"/>
  <c r="AA47" i="106" s="1"/>
  <c r="Y47" i="106"/>
  <c r="T47" i="106"/>
  <c r="Q47" i="106"/>
  <c r="N47" i="106"/>
  <c r="H47" i="106"/>
  <c r="B47" i="106"/>
  <c r="AE46" i="106"/>
  <c r="AD46" i="106"/>
  <c r="AA46" i="106"/>
  <c r="Z46" i="106"/>
  <c r="Y46" i="106"/>
  <c r="AI46" i="106" s="1"/>
  <c r="T46" i="106"/>
  <c r="Q46" i="106"/>
  <c r="N46" i="106"/>
  <c r="H46" i="106"/>
  <c r="B46" i="106"/>
  <c r="AI45" i="106"/>
  <c r="AE45" i="106"/>
  <c r="AD45" i="106"/>
  <c r="AC45" i="106"/>
  <c r="Z45" i="106"/>
  <c r="AH45" i="106" s="1"/>
  <c r="Y45" i="106"/>
  <c r="AA45" i="106" s="1"/>
  <c r="T45" i="106"/>
  <c r="Q45" i="106"/>
  <c r="N45" i="106"/>
  <c r="H45" i="106"/>
  <c r="B45" i="106"/>
  <c r="AE44" i="106"/>
  <c r="AC44" i="106" s="1"/>
  <c r="AD44" i="106"/>
  <c r="Z44" i="106"/>
  <c r="Y44" i="106"/>
  <c r="T44" i="106"/>
  <c r="Q44" i="106"/>
  <c r="N44" i="106"/>
  <c r="H44" i="106"/>
  <c r="B44" i="106"/>
  <c r="AE43" i="106"/>
  <c r="AD43" i="106"/>
  <c r="AC43" i="106" s="1"/>
  <c r="AA43" i="106"/>
  <c r="Z43" i="106"/>
  <c r="AH43" i="106" s="1"/>
  <c r="Y43" i="106"/>
  <c r="T43" i="106"/>
  <c r="Q43" i="106"/>
  <c r="N43" i="106"/>
  <c r="H43" i="106"/>
  <c r="B43" i="106"/>
  <c r="AE42" i="106"/>
  <c r="AD42" i="106"/>
  <c r="Z42" i="106"/>
  <c r="AH42" i="106" s="1"/>
  <c r="Y42" i="106"/>
  <c r="AI42" i="106" s="1"/>
  <c r="T42" i="106"/>
  <c r="Q42" i="106"/>
  <c r="N42" i="106"/>
  <c r="H42" i="106"/>
  <c r="B42" i="106"/>
  <c r="AE41" i="106"/>
  <c r="AH41" i="106" s="1"/>
  <c r="AD41" i="106"/>
  <c r="AC41" i="106" s="1"/>
  <c r="Z41" i="106"/>
  <c r="Y41" i="106"/>
  <c r="AA41" i="106" s="1"/>
  <c r="T41" i="106"/>
  <c r="Q41" i="106"/>
  <c r="N41" i="106"/>
  <c r="H41" i="106"/>
  <c r="B41" i="106"/>
  <c r="AE40" i="106"/>
  <c r="AD40" i="106"/>
  <c r="Z40" i="106"/>
  <c r="Y40" i="106"/>
  <c r="T40" i="106"/>
  <c r="Q40" i="106"/>
  <c r="N40" i="106"/>
  <c r="H40" i="106"/>
  <c r="B40" i="106"/>
  <c r="AE39" i="106"/>
  <c r="AD39" i="106"/>
  <c r="AC39" i="106" s="1"/>
  <c r="AA39" i="106"/>
  <c r="Z39" i="106"/>
  <c r="AH39" i="106" s="1"/>
  <c r="Y39" i="106"/>
  <c r="T39" i="106"/>
  <c r="Q39" i="106"/>
  <c r="N39" i="106"/>
  <c r="H39" i="106"/>
  <c r="B39" i="106"/>
  <c r="AE38" i="106"/>
  <c r="AD38" i="106"/>
  <c r="Z38" i="106"/>
  <c r="AH38" i="106" s="1"/>
  <c r="Y38" i="106"/>
  <c r="AI38" i="106" s="1"/>
  <c r="T38" i="106"/>
  <c r="Q38" i="106"/>
  <c r="N38" i="106"/>
  <c r="H38" i="106"/>
  <c r="B38" i="106"/>
  <c r="AE37" i="106"/>
  <c r="AC37" i="106" s="1"/>
  <c r="AD37" i="106"/>
  <c r="Z37" i="106"/>
  <c r="AH37" i="106" s="1"/>
  <c r="Y37" i="106"/>
  <c r="T37" i="106"/>
  <c r="Q37" i="106"/>
  <c r="N37" i="106"/>
  <c r="H37" i="106"/>
  <c r="B37" i="106"/>
  <c r="AE36" i="106"/>
  <c r="AD36" i="106"/>
  <c r="Z36" i="106"/>
  <c r="Y36" i="106"/>
  <c r="T36" i="106"/>
  <c r="Q36" i="106"/>
  <c r="N36" i="106"/>
  <c r="H36" i="106"/>
  <c r="B36" i="106"/>
  <c r="AE35" i="106"/>
  <c r="AD35" i="106"/>
  <c r="Z35" i="106"/>
  <c r="AH35" i="106" s="1"/>
  <c r="AG35" i="106" s="1"/>
  <c r="Y35" i="106"/>
  <c r="AI35" i="106" s="1"/>
  <c r="T35" i="106"/>
  <c r="Q35" i="106"/>
  <c r="N35" i="106"/>
  <c r="H35" i="106"/>
  <c r="B35" i="106"/>
  <c r="AE34" i="106"/>
  <c r="AD34" i="106"/>
  <c r="Z34" i="106"/>
  <c r="Y34" i="106"/>
  <c r="AI34" i="106" s="1"/>
  <c r="T34" i="106"/>
  <c r="Q34" i="106"/>
  <c r="N34" i="106"/>
  <c r="H34" i="106"/>
  <c r="B34" i="106"/>
  <c r="AI33" i="106"/>
  <c r="AE33" i="106"/>
  <c r="AD33" i="106"/>
  <c r="AC33" i="106"/>
  <c r="Z33" i="106"/>
  <c r="AH33" i="106" s="1"/>
  <c r="AG33" i="106" s="1"/>
  <c r="Y33" i="106"/>
  <c r="AA33" i="106" s="1"/>
  <c r="T33" i="106"/>
  <c r="Q33" i="106"/>
  <c r="N33" i="106"/>
  <c r="H33" i="106"/>
  <c r="B33" i="106"/>
  <c r="AE32" i="106"/>
  <c r="AD32" i="106"/>
  <c r="Z32" i="106"/>
  <c r="Y32" i="106"/>
  <c r="T32" i="106"/>
  <c r="Q32" i="106"/>
  <c r="N32" i="106"/>
  <c r="H32" i="106"/>
  <c r="B32" i="106"/>
  <c r="AE31" i="106"/>
  <c r="AD31" i="106"/>
  <c r="AC31" i="106" s="1"/>
  <c r="AA31" i="106"/>
  <c r="Z31" i="106"/>
  <c r="AH31" i="106" s="1"/>
  <c r="Y31" i="106"/>
  <c r="T31" i="106"/>
  <c r="Q31" i="106"/>
  <c r="N31" i="106"/>
  <c r="H31" i="106"/>
  <c r="B31" i="106"/>
  <c r="AI30" i="106"/>
  <c r="AE30" i="106"/>
  <c r="AD30" i="106"/>
  <c r="Z30" i="106"/>
  <c r="AH30" i="106" s="1"/>
  <c r="AG30" i="106" s="1"/>
  <c r="Y30" i="106"/>
  <c r="T30" i="106"/>
  <c r="Q30" i="106"/>
  <c r="N30" i="106"/>
  <c r="H30" i="106"/>
  <c r="B30" i="106"/>
  <c r="AI29" i="106"/>
  <c r="AE29" i="106"/>
  <c r="AD29" i="106"/>
  <c r="AC29" i="106"/>
  <c r="Z29" i="106"/>
  <c r="AH29" i="106" s="1"/>
  <c r="Y29" i="106"/>
  <c r="T29" i="106"/>
  <c r="Q29" i="106"/>
  <c r="N29" i="106"/>
  <c r="H29" i="106"/>
  <c r="B29" i="106"/>
  <c r="AE28" i="106"/>
  <c r="AD28" i="106"/>
  <c r="Z28" i="106"/>
  <c r="Y28" i="106"/>
  <c r="T28" i="106"/>
  <c r="Q28" i="106"/>
  <c r="N28" i="106"/>
  <c r="H28" i="106"/>
  <c r="B28" i="106"/>
  <c r="AE27" i="106"/>
  <c r="AD27" i="106"/>
  <c r="AC27" i="106" s="1"/>
  <c r="Z27" i="106"/>
  <c r="AH27" i="106" s="1"/>
  <c r="Y27" i="106"/>
  <c r="T27" i="106"/>
  <c r="Q27" i="106"/>
  <c r="N27" i="106"/>
  <c r="H27" i="106"/>
  <c r="B27" i="106"/>
  <c r="AE26" i="106"/>
  <c r="AC26" i="106" s="1"/>
  <c r="AD26" i="106"/>
  <c r="Z26" i="106"/>
  <c r="Y26" i="106"/>
  <c r="AI26" i="106" s="1"/>
  <c r="T26" i="106"/>
  <c r="Q26" i="106"/>
  <c r="N26" i="106"/>
  <c r="H26" i="106"/>
  <c r="B26" i="106"/>
  <c r="AE25" i="106"/>
  <c r="AD25" i="106"/>
  <c r="AC25" i="106" s="1"/>
  <c r="Z25" i="106"/>
  <c r="AH25" i="106" s="1"/>
  <c r="Y25" i="106"/>
  <c r="T25" i="106"/>
  <c r="Q25" i="106"/>
  <c r="N25" i="106"/>
  <c r="H25" i="106"/>
  <c r="B25" i="106"/>
  <c r="AE24" i="106"/>
  <c r="AD24" i="106"/>
  <c r="Z24" i="106"/>
  <c r="Y24" i="106"/>
  <c r="T24" i="106"/>
  <c r="Q24" i="106"/>
  <c r="N24" i="106"/>
  <c r="H24" i="106"/>
  <c r="B24" i="106"/>
  <c r="AE23" i="106"/>
  <c r="AD23" i="106"/>
  <c r="AC23" i="106" s="1"/>
  <c r="Z23" i="106"/>
  <c r="AH23" i="106" s="1"/>
  <c r="Y23" i="106"/>
  <c r="T23" i="106"/>
  <c r="Q23" i="106"/>
  <c r="N23" i="106"/>
  <c r="H23" i="106"/>
  <c r="B23" i="106"/>
  <c r="AE22" i="106"/>
  <c r="AC22" i="106" s="1"/>
  <c r="AD22" i="106"/>
  <c r="Z22" i="106"/>
  <c r="Y22" i="106"/>
  <c r="AI22" i="106" s="1"/>
  <c r="T22" i="106"/>
  <c r="Q22" i="106"/>
  <c r="N22" i="106"/>
  <c r="H22" i="106"/>
  <c r="B22" i="106"/>
  <c r="AE21" i="106"/>
  <c r="AD21" i="106"/>
  <c r="AC21" i="106"/>
  <c r="Z21" i="106"/>
  <c r="AH21" i="106" s="1"/>
  <c r="Y21" i="106"/>
  <c r="T21" i="106"/>
  <c r="Q21" i="106"/>
  <c r="N21" i="106"/>
  <c r="H21" i="106"/>
  <c r="B21" i="106"/>
  <c r="AE20" i="106"/>
  <c r="AD20" i="106"/>
  <c r="Z20" i="106"/>
  <c r="Y20" i="106"/>
  <c r="T20" i="106"/>
  <c r="Q20" i="106"/>
  <c r="N20" i="106"/>
  <c r="H20" i="106"/>
  <c r="B20" i="106"/>
  <c r="AE19" i="106"/>
  <c r="AD19" i="106"/>
  <c r="AC19" i="106" s="1"/>
  <c r="Z19" i="106"/>
  <c r="AH19" i="106" s="1"/>
  <c r="Y19" i="106"/>
  <c r="T19" i="106"/>
  <c r="Q19" i="106"/>
  <c r="N19" i="106"/>
  <c r="H19" i="106"/>
  <c r="B19" i="106"/>
  <c r="AE18" i="106"/>
  <c r="AD18" i="106"/>
  <c r="Z18" i="106"/>
  <c r="Y18" i="106"/>
  <c r="AI18" i="106" s="1"/>
  <c r="T18" i="106"/>
  <c r="Q18" i="106"/>
  <c r="N18" i="106"/>
  <c r="H18" i="106"/>
  <c r="B18" i="106"/>
  <c r="AI17" i="106"/>
  <c r="AE17" i="106"/>
  <c r="AD17" i="106"/>
  <c r="AC17" i="106"/>
  <c r="Z17" i="106"/>
  <c r="AH17" i="106" s="1"/>
  <c r="AG17" i="106" s="1"/>
  <c r="Y17" i="106"/>
  <c r="T17" i="106"/>
  <c r="Q17" i="106"/>
  <c r="N17" i="106"/>
  <c r="H17" i="106"/>
  <c r="B17" i="106"/>
  <c r="AE16" i="106"/>
  <c r="AD16" i="106"/>
  <c r="Z16" i="106"/>
  <c r="Y16" i="106"/>
  <c r="T16" i="106"/>
  <c r="Q16" i="106"/>
  <c r="N16" i="106"/>
  <c r="H16" i="106"/>
  <c r="B16" i="106"/>
  <c r="AE15" i="106"/>
  <c r="AD15" i="106"/>
  <c r="AC15" i="106" s="1"/>
  <c r="Z15" i="106"/>
  <c r="AH15" i="106" s="1"/>
  <c r="Y15" i="106"/>
  <c r="T15" i="106"/>
  <c r="Q15" i="106"/>
  <c r="N15" i="106"/>
  <c r="H15" i="106"/>
  <c r="B15" i="106"/>
  <c r="AE14" i="106"/>
  <c r="AC14" i="106" s="1"/>
  <c r="AD14" i="106"/>
  <c r="Z14" i="106"/>
  <c r="Y14" i="106"/>
  <c r="AI14" i="106" s="1"/>
  <c r="T14" i="106"/>
  <c r="Q14" i="106"/>
  <c r="N14" i="106"/>
  <c r="H14" i="106"/>
  <c r="B14" i="106"/>
  <c r="AE13" i="106"/>
  <c r="AC13" i="106" s="1"/>
  <c r="AD13" i="106"/>
  <c r="Z13" i="106"/>
  <c r="AH13" i="106" s="1"/>
  <c r="Y13" i="106"/>
  <c r="AA13" i="106" s="1"/>
  <c r="T13" i="106"/>
  <c r="Q13" i="106"/>
  <c r="N13" i="106"/>
  <c r="H13" i="106"/>
  <c r="B13" i="106"/>
  <c r="AE12" i="106"/>
  <c r="AD12" i="106"/>
  <c r="Z12" i="106"/>
  <c r="Y12" i="106"/>
  <c r="T12" i="106"/>
  <c r="Q12" i="106"/>
  <c r="N12" i="106"/>
  <c r="H12" i="106"/>
  <c r="B12" i="106"/>
  <c r="AE11" i="106"/>
  <c r="AD11" i="106"/>
  <c r="Z11" i="106"/>
  <c r="AA11" i="106" s="1"/>
  <c r="Y11" i="106"/>
  <c r="AI11" i="106" s="1"/>
  <c r="T11" i="106"/>
  <c r="Q11" i="106"/>
  <c r="N11" i="106"/>
  <c r="H11" i="106"/>
  <c r="B11" i="106"/>
  <c r="AE10" i="106"/>
  <c r="AD10" i="106"/>
  <c r="Z10" i="106"/>
  <c r="Y10" i="106"/>
  <c r="AI10" i="106" s="1"/>
  <c r="T10" i="106"/>
  <c r="Q10" i="106"/>
  <c r="N10" i="106"/>
  <c r="H10" i="106"/>
  <c r="B10" i="106"/>
  <c r="AH9" i="106"/>
  <c r="AE9" i="106"/>
  <c r="AD9" i="106"/>
  <c r="AC9" i="106" s="1"/>
  <c r="Z9" i="106"/>
  <c r="Y9" i="106"/>
  <c r="AA9" i="106" s="1"/>
  <c r="T9" i="106"/>
  <c r="Q9" i="106"/>
  <c r="N9" i="106"/>
  <c r="H9" i="106"/>
  <c r="B9" i="106"/>
  <c r="AE8" i="106"/>
  <c r="AD8" i="106"/>
  <c r="Z8" i="106"/>
  <c r="Y8" i="106"/>
  <c r="T8" i="106"/>
  <c r="Q8" i="106"/>
  <c r="N8" i="106"/>
  <c r="H8" i="106"/>
  <c r="B8" i="106"/>
  <c r="I4" i="106"/>
  <c r="R3" i="106"/>
  <c r="S67" i="107"/>
  <c r="Q67" i="107"/>
  <c r="N67" i="107"/>
  <c r="L67" i="107"/>
  <c r="S66" i="107"/>
  <c r="Q66" i="107"/>
  <c r="N66" i="107"/>
  <c r="L66" i="107"/>
  <c r="C66" i="107"/>
  <c r="S65" i="107"/>
  <c r="Q65" i="107"/>
  <c r="N65" i="107"/>
  <c r="L65" i="107"/>
  <c r="C65" i="107"/>
  <c r="S64" i="107"/>
  <c r="Q64" i="107"/>
  <c r="N64" i="107"/>
  <c r="L64" i="107"/>
  <c r="S63" i="107"/>
  <c r="Q63" i="107"/>
  <c r="N63" i="107"/>
  <c r="L63" i="107"/>
  <c r="F63" i="107"/>
  <c r="S62" i="107"/>
  <c r="Q62" i="107"/>
  <c r="N62" i="107"/>
  <c r="L62" i="107"/>
  <c r="S61" i="107"/>
  <c r="Q61" i="107"/>
  <c r="N61" i="107"/>
  <c r="L61" i="107"/>
  <c r="S60" i="107"/>
  <c r="Q60" i="107"/>
  <c r="N60" i="107"/>
  <c r="L60" i="107"/>
  <c r="Q59" i="107"/>
  <c r="L59" i="107"/>
  <c r="P53" i="107"/>
  <c r="O53" i="107"/>
  <c r="G53" i="107"/>
  <c r="F53" i="107"/>
  <c r="AE52" i="107"/>
  <c r="AD52" i="107"/>
  <c r="Z52" i="107"/>
  <c r="Y52" i="107"/>
  <c r="T52" i="107"/>
  <c r="Q52" i="107"/>
  <c r="N52" i="107"/>
  <c r="H52" i="107"/>
  <c r="E52" i="107"/>
  <c r="B52" i="107"/>
  <c r="AH51" i="107"/>
  <c r="AE51" i="107"/>
  <c r="AD51" i="107"/>
  <c r="AC51" i="107"/>
  <c r="AA51" i="107"/>
  <c r="Z51" i="107"/>
  <c r="Y51" i="107"/>
  <c r="AI51" i="107" s="1"/>
  <c r="T51" i="107"/>
  <c r="Q51" i="107"/>
  <c r="N51" i="107"/>
  <c r="H51" i="107"/>
  <c r="E51" i="107"/>
  <c r="B51" i="107"/>
  <c r="AE50" i="107"/>
  <c r="AC50" i="107" s="1"/>
  <c r="AD50" i="107"/>
  <c r="Z50" i="107"/>
  <c r="Y50" i="107"/>
  <c r="AI50" i="107" s="1"/>
  <c r="T50" i="107"/>
  <c r="Q50" i="107"/>
  <c r="N50" i="107"/>
  <c r="H50" i="107"/>
  <c r="E50" i="107"/>
  <c r="B50" i="107"/>
  <c r="AE49" i="107"/>
  <c r="AC49" i="107" s="1"/>
  <c r="AD49" i="107"/>
  <c r="Z49" i="107"/>
  <c r="Y49" i="107"/>
  <c r="AI49" i="107" s="1"/>
  <c r="T49" i="107"/>
  <c r="Q49" i="107"/>
  <c r="N49" i="107"/>
  <c r="H49" i="107"/>
  <c r="E49" i="107"/>
  <c r="B49" i="107"/>
  <c r="AE48" i="107"/>
  <c r="AD48" i="107"/>
  <c r="Z48" i="107"/>
  <c r="AA48" i="107" s="1"/>
  <c r="Y48" i="107"/>
  <c r="T48" i="107"/>
  <c r="Q48" i="107"/>
  <c r="N48" i="107"/>
  <c r="H48" i="107"/>
  <c r="E48" i="107"/>
  <c r="B48" i="107"/>
  <c r="AE47" i="107"/>
  <c r="AD47" i="107"/>
  <c r="Z47" i="107"/>
  <c r="AA47" i="107" s="1"/>
  <c r="Y47" i="107"/>
  <c r="AI47" i="107" s="1"/>
  <c r="T47" i="107"/>
  <c r="Q47" i="107"/>
  <c r="N47" i="107"/>
  <c r="H47" i="107"/>
  <c r="E47" i="107"/>
  <c r="B47" i="107"/>
  <c r="AH46" i="107"/>
  <c r="AG46" i="107" s="1"/>
  <c r="AE46" i="107"/>
  <c r="AD46" i="107"/>
  <c r="AC46" i="107"/>
  <c r="AA46" i="107"/>
  <c r="Z46" i="107"/>
  <c r="Y46" i="107"/>
  <c r="AI46" i="107" s="1"/>
  <c r="T46" i="107"/>
  <c r="Q46" i="107"/>
  <c r="N46" i="107"/>
  <c r="H46" i="107"/>
  <c r="E46" i="107"/>
  <c r="B46" i="107"/>
  <c r="AE45" i="107"/>
  <c r="AC45" i="107" s="1"/>
  <c r="AD45" i="107"/>
  <c r="Z45" i="107"/>
  <c r="Y45" i="107"/>
  <c r="AI45" i="107" s="1"/>
  <c r="T45" i="107"/>
  <c r="Q45" i="107"/>
  <c r="N45" i="107"/>
  <c r="H45" i="107"/>
  <c r="E45" i="107"/>
  <c r="B45" i="107"/>
  <c r="AE44" i="107"/>
  <c r="AC44" i="107" s="1"/>
  <c r="AD44" i="107"/>
  <c r="Z44" i="107"/>
  <c r="Y44" i="107"/>
  <c r="AI44" i="107" s="1"/>
  <c r="T44" i="107"/>
  <c r="Q44" i="107"/>
  <c r="N44" i="107"/>
  <c r="H44" i="107"/>
  <c r="E44" i="107"/>
  <c r="B44" i="107"/>
  <c r="AH43" i="107"/>
  <c r="AE43" i="107"/>
  <c r="AD43" i="107"/>
  <c r="Z43" i="107"/>
  <c r="Y43" i="107"/>
  <c r="AA43" i="107" s="1"/>
  <c r="T43" i="107"/>
  <c r="Q43" i="107"/>
  <c r="N43" i="107"/>
  <c r="H43" i="107"/>
  <c r="E43" i="107"/>
  <c r="B43" i="107"/>
  <c r="AE42" i="107"/>
  <c r="AC42" i="107" s="1"/>
  <c r="AD42" i="107"/>
  <c r="Z42" i="107"/>
  <c r="AH42" i="107" s="1"/>
  <c r="AG42" i="107" s="1"/>
  <c r="Y42" i="107"/>
  <c r="AI42" i="107" s="1"/>
  <c r="T42" i="107"/>
  <c r="Q42" i="107"/>
  <c r="N42" i="107"/>
  <c r="H42" i="107"/>
  <c r="E42" i="107"/>
  <c r="B42" i="107"/>
  <c r="AE41" i="107"/>
  <c r="AD41" i="107"/>
  <c r="Z41" i="107"/>
  <c r="Y41" i="107"/>
  <c r="T41" i="107"/>
  <c r="Q41" i="107"/>
  <c r="N41" i="107"/>
  <c r="H41" i="107"/>
  <c r="E41" i="107"/>
  <c r="B41" i="107"/>
  <c r="AE40" i="107"/>
  <c r="AD40" i="107"/>
  <c r="Z40" i="107"/>
  <c r="AH40" i="107" s="1"/>
  <c r="Y40" i="107"/>
  <c r="T40" i="107"/>
  <c r="Q40" i="107"/>
  <c r="N40" i="107"/>
  <c r="H40" i="107"/>
  <c r="E40" i="107"/>
  <c r="B40" i="107"/>
  <c r="AE39" i="107"/>
  <c r="AC39" i="107" s="1"/>
  <c r="AD39" i="107"/>
  <c r="Z39" i="107"/>
  <c r="AH39" i="107" s="1"/>
  <c r="Y39" i="107"/>
  <c r="AA39" i="107" s="1"/>
  <c r="T39" i="107"/>
  <c r="Q39" i="107"/>
  <c r="N39" i="107"/>
  <c r="H39" i="107"/>
  <c r="E39" i="107"/>
  <c r="B39" i="107"/>
  <c r="AE38" i="107"/>
  <c r="AD38" i="107"/>
  <c r="Z38" i="107"/>
  <c r="Y38" i="107"/>
  <c r="T38" i="107"/>
  <c r="Q38" i="107"/>
  <c r="N38" i="107"/>
  <c r="H38" i="107"/>
  <c r="E38" i="107"/>
  <c r="B38" i="107"/>
  <c r="AI37" i="107"/>
  <c r="AE37" i="107"/>
  <c r="AD37" i="107"/>
  <c r="Z37" i="107"/>
  <c r="AH37" i="107" s="1"/>
  <c r="AG37" i="107" s="1"/>
  <c r="Y37" i="107"/>
  <c r="T37" i="107"/>
  <c r="Q37" i="107"/>
  <c r="N37" i="107"/>
  <c r="H37" i="107"/>
  <c r="E37" i="107"/>
  <c r="B37" i="107"/>
  <c r="AE36" i="107"/>
  <c r="AC36" i="107" s="1"/>
  <c r="AD36" i="107"/>
  <c r="Z36" i="107"/>
  <c r="Y36" i="107"/>
  <c r="AI36" i="107" s="1"/>
  <c r="T36" i="107"/>
  <c r="Q36" i="107"/>
  <c r="N36" i="107"/>
  <c r="H36" i="107"/>
  <c r="E36" i="107"/>
  <c r="B36" i="107"/>
  <c r="AE35" i="107"/>
  <c r="AC35" i="107" s="1"/>
  <c r="AD35" i="107"/>
  <c r="Z35" i="107"/>
  <c r="AH35" i="107" s="1"/>
  <c r="AG35" i="107" s="1"/>
  <c r="Y35" i="107"/>
  <c r="AI35" i="107" s="1"/>
  <c r="T35" i="107"/>
  <c r="Q35" i="107"/>
  <c r="N35" i="107"/>
  <c r="H35" i="107"/>
  <c r="E35" i="107"/>
  <c r="B35" i="107"/>
  <c r="AE34" i="107"/>
  <c r="AC34" i="107" s="1"/>
  <c r="AD34" i="107"/>
  <c r="Z34" i="107"/>
  <c r="Y34" i="107"/>
  <c r="AI34" i="107" s="1"/>
  <c r="T34" i="107"/>
  <c r="Q34" i="107"/>
  <c r="N34" i="107"/>
  <c r="H34" i="107"/>
  <c r="E34" i="107"/>
  <c r="B34" i="107"/>
  <c r="AE33" i="107"/>
  <c r="AD33" i="107"/>
  <c r="Z33" i="107"/>
  <c r="Y33" i="107"/>
  <c r="AI33" i="107" s="1"/>
  <c r="T33" i="107"/>
  <c r="Q33" i="107"/>
  <c r="N33" i="107"/>
  <c r="H33" i="107"/>
  <c r="E33" i="107"/>
  <c r="B33" i="107"/>
  <c r="AE32" i="107"/>
  <c r="AD32" i="107"/>
  <c r="AI32" i="107" s="1"/>
  <c r="AC32" i="107"/>
  <c r="Z32" i="107"/>
  <c r="AA32" i="107" s="1"/>
  <c r="Y32" i="107"/>
  <c r="T32" i="107"/>
  <c r="Q32" i="107"/>
  <c r="N32" i="107"/>
  <c r="H32" i="107"/>
  <c r="E32" i="107"/>
  <c r="B32" i="107"/>
  <c r="AE31" i="107"/>
  <c r="AH31" i="107" s="1"/>
  <c r="AD31" i="107"/>
  <c r="AC31" i="107" s="1"/>
  <c r="Z31" i="107"/>
  <c r="Y31" i="107"/>
  <c r="T31" i="107"/>
  <c r="Q31" i="107"/>
  <c r="N31" i="107"/>
  <c r="H31" i="107"/>
  <c r="E31" i="107"/>
  <c r="B31" i="107"/>
  <c r="AE30" i="107"/>
  <c r="AC30" i="107" s="1"/>
  <c r="AD30" i="107"/>
  <c r="Z30" i="107"/>
  <c r="AH30" i="107" s="1"/>
  <c r="AG30" i="107" s="1"/>
  <c r="Y30" i="107"/>
  <c r="AI30" i="107" s="1"/>
  <c r="T30" i="107"/>
  <c r="Q30" i="107"/>
  <c r="N30" i="107"/>
  <c r="H30" i="107"/>
  <c r="E30" i="107"/>
  <c r="B30" i="107"/>
  <c r="AE29" i="107"/>
  <c r="AD29" i="107"/>
  <c r="Z29" i="107"/>
  <c r="Y29" i="107"/>
  <c r="T29" i="107"/>
  <c r="Q29" i="107"/>
  <c r="N29" i="107"/>
  <c r="H29" i="107"/>
  <c r="E29" i="107"/>
  <c r="B29" i="107"/>
  <c r="AE28" i="107"/>
  <c r="AD28" i="107"/>
  <c r="AI28" i="107" s="1"/>
  <c r="AC28" i="107"/>
  <c r="Z28" i="107"/>
  <c r="AA28" i="107" s="1"/>
  <c r="Y28" i="107"/>
  <c r="T28" i="107"/>
  <c r="Q28" i="107"/>
  <c r="N28" i="107"/>
  <c r="H28" i="107"/>
  <c r="E28" i="107"/>
  <c r="B28" i="107"/>
  <c r="AE27" i="107"/>
  <c r="AD27" i="107"/>
  <c r="AC27" i="107" s="1"/>
  <c r="Z27" i="107"/>
  <c r="AH27" i="107" s="1"/>
  <c r="Y27" i="107"/>
  <c r="T27" i="107"/>
  <c r="Q27" i="107"/>
  <c r="N27" i="107"/>
  <c r="H27" i="107"/>
  <c r="E27" i="107"/>
  <c r="B27" i="107"/>
  <c r="AH26" i="107"/>
  <c r="AG26" i="107" s="1"/>
  <c r="AE26" i="107"/>
  <c r="AD26" i="107"/>
  <c r="AC26" i="107"/>
  <c r="Z26" i="107"/>
  <c r="Y26" i="107"/>
  <c r="AI26" i="107" s="1"/>
  <c r="T26" i="107"/>
  <c r="Q26" i="107"/>
  <c r="N26" i="107"/>
  <c r="H26" i="107"/>
  <c r="E26" i="107"/>
  <c r="B26" i="107"/>
  <c r="AE25" i="107"/>
  <c r="AD25" i="107"/>
  <c r="Z25" i="107"/>
  <c r="Y25" i="107"/>
  <c r="T25" i="107"/>
  <c r="Q25" i="107"/>
  <c r="N25" i="107"/>
  <c r="H25" i="107"/>
  <c r="E25" i="107"/>
  <c r="B25" i="107"/>
  <c r="AH24" i="107"/>
  <c r="AE24" i="107"/>
  <c r="AD24" i="107"/>
  <c r="AC24" i="107"/>
  <c r="AA24" i="107"/>
  <c r="Z24" i="107"/>
  <c r="Y24" i="107"/>
  <c r="AI24" i="107" s="1"/>
  <c r="T24" i="107"/>
  <c r="Q24" i="107"/>
  <c r="N24" i="107"/>
  <c r="H24" i="107"/>
  <c r="E24" i="107"/>
  <c r="B24" i="107"/>
  <c r="AE23" i="107"/>
  <c r="AC23" i="107" s="1"/>
  <c r="AD23" i="107"/>
  <c r="Z23" i="107"/>
  <c r="Y23" i="107"/>
  <c r="AI23" i="107" s="1"/>
  <c r="T23" i="107"/>
  <c r="Q23" i="107"/>
  <c r="N23" i="107"/>
  <c r="H23" i="107"/>
  <c r="E23" i="107"/>
  <c r="B23" i="107"/>
  <c r="AE22" i="107"/>
  <c r="AD22" i="107"/>
  <c r="Z22" i="107"/>
  <c r="Y22" i="107"/>
  <c r="T22" i="107"/>
  <c r="Q22" i="107"/>
  <c r="N22" i="107"/>
  <c r="H22" i="107"/>
  <c r="E22" i="107"/>
  <c r="B22" i="107"/>
  <c r="AE21" i="107"/>
  <c r="AD21" i="107"/>
  <c r="AC21" i="107"/>
  <c r="Z21" i="107"/>
  <c r="AH21" i="107" s="1"/>
  <c r="Y21" i="107"/>
  <c r="T21" i="107"/>
  <c r="Q21" i="107"/>
  <c r="N21" i="107"/>
  <c r="H21" i="107"/>
  <c r="E21" i="107"/>
  <c r="B21" i="107"/>
  <c r="AE20" i="107"/>
  <c r="AC20" i="107" s="1"/>
  <c r="AD20" i="107"/>
  <c r="Z20" i="107"/>
  <c r="AH20" i="107" s="1"/>
  <c r="AG20" i="107" s="1"/>
  <c r="Y20" i="107"/>
  <c r="AI20" i="107" s="1"/>
  <c r="T20" i="107"/>
  <c r="Q20" i="107"/>
  <c r="N20" i="107"/>
  <c r="H20" i="107"/>
  <c r="E20" i="107"/>
  <c r="B20" i="107"/>
  <c r="AE19" i="107"/>
  <c r="AD19" i="107"/>
  <c r="Z19" i="107"/>
  <c r="Y19" i="107"/>
  <c r="T19" i="107"/>
  <c r="Q19" i="107"/>
  <c r="N19" i="107"/>
  <c r="H19" i="107"/>
  <c r="E19" i="107"/>
  <c r="B19" i="107"/>
  <c r="AE18" i="107"/>
  <c r="AD18" i="107"/>
  <c r="Z18" i="107"/>
  <c r="Y18" i="107"/>
  <c r="T18" i="107"/>
  <c r="Q18" i="107"/>
  <c r="N18" i="107"/>
  <c r="H18" i="107"/>
  <c r="E18" i="107"/>
  <c r="B18" i="107"/>
  <c r="AI17" i="107"/>
  <c r="AE17" i="107"/>
  <c r="AD17" i="107"/>
  <c r="AC17" i="107"/>
  <c r="Z17" i="107"/>
  <c r="AH17" i="107" s="1"/>
  <c r="Y17" i="107"/>
  <c r="T17" i="107"/>
  <c r="Q17" i="107"/>
  <c r="N17" i="107"/>
  <c r="H17" i="107"/>
  <c r="E17" i="107"/>
  <c r="B17" i="107"/>
  <c r="AH16" i="107"/>
  <c r="AE16" i="107"/>
  <c r="AD16" i="107"/>
  <c r="AC16" i="107"/>
  <c r="Z16" i="107"/>
  <c r="Y16" i="107"/>
  <c r="AI16" i="107" s="1"/>
  <c r="AG16" i="107" s="1"/>
  <c r="T16" i="107"/>
  <c r="Q16" i="107"/>
  <c r="N16" i="107"/>
  <c r="H16" i="107"/>
  <c r="E16" i="107"/>
  <c r="B16" i="107"/>
  <c r="AE15" i="107"/>
  <c r="AD15" i="107"/>
  <c r="Z15" i="107"/>
  <c r="Y15" i="107"/>
  <c r="T15" i="107"/>
  <c r="Q15" i="107"/>
  <c r="N15" i="107"/>
  <c r="H15" i="107"/>
  <c r="E15" i="107"/>
  <c r="B15" i="107"/>
  <c r="AE14" i="107"/>
  <c r="AC14" i="107" s="1"/>
  <c r="AD14" i="107"/>
  <c r="Z14" i="107"/>
  <c r="Y14" i="107"/>
  <c r="AI14" i="107" s="1"/>
  <c r="T14" i="107"/>
  <c r="Q14" i="107"/>
  <c r="N14" i="107"/>
  <c r="H14" i="107"/>
  <c r="E14" i="107"/>
  <c r="B14" i="107"/>
  <c r="AE13" i="107"/>
  <c r="AC13" i="107" s="1"/>
  <c r="AD13" i="107"/>
  <c r="Z13" i="107"/>
  <c r="AH13" i="107" s="1"/>
  <c r="Y13" i="107"/>
  <c r="T13" i="107"/>
  <c r="Q13" i="107"/>
  <c r="N13" i="107"/>
  <c r="H13" i="107"/>
  <c r="E13" i="107"/>
  <c r="B13" i="107"/>
  <c r="AE12" i="107"/>
  <c r="AC12" i="107" s="1"/>
  <c r="AD12" i="107"/>
  <c r="Z12" i="107"/>
  <c r="AH12" i="107" s="1"/>
  <c r="AG12" i="107" s="1"/>
  <c r="Y12" i="107"/>
  <c r="AI12" i="107" s="1"/>
  <c r="T12" i="107"/>
  <c r="Q12" i="107"/>
  <c r="N12" i="107"/>
  <c r="H12" i="107"/>
  <c r="E12" i="107"/>
  <c r="B12" i="107"/>
  <c r="AE11" i="107"/>
  <c r="AC11" i="107" s="1"/>
  <c r="AD11" i="107"/>
  <c r="Z11" i="107"/>
  <c r="Y11" i="107"/>
  <c r="AI11" i="107" s="1"/>
  <c r="T11" i="107"/>
  <c r="Q11" i="107"/>
  <c r="N11" i="107"/>
  <c r="H11" i="107"/>
  <c r="E11" i="107"/>
  <c r="B11" i="107"/>
  <c r="AH10" i="107"/>
  <c r="AG10" i="107"/>
  <c r="AE10" i="107"/>
  <c r="AD10" i="107"/>
  <c r="AC10" i="107"/>
  <c r="AA10" i="107"/>
  <c r="Z10" i="107"/>
  <c r="Y10" i="107"/>
  <c r="AI10" i="107" s="1"/>
  <c r="T10" i="107"/>
  <c r="Q10" i="107"/>
  <c r="N10" i="107"/>
  <c r="H10" i="107"/>
  <c r="E10" i="107"/>
  <c r="B10" i="107"/>
  <c r="AE9" i="107"/>
  <c r="AC9" i="107" s="1"/>
  <c r="AD9" i="107"/>
  <c r="Z9" i="107"/>
  <c r="Y9" i="107"/>
  <c r="AI9" i="107" s="1"/>
  <c r="T9" i="107"/>
  <c r="Q9" i="107"/>
  <c r="N9" i="107"/>
  <c r="H9" i="107"/>
  <c r="E9" i="107"/>
  <c r="B9" i="107"/>
  <c r="AE8" i="107"/>
  <c r="AD8" i="107"/>
  <c r="Z8" i="107"/>
  <c r="Y8" i="107"/>
  <c r="T8" i="107"/>
  <c r="Q8" i="107"/>
  <c r="N8" i="107"/>
  <c r="H8" i="107"/>
  <c r="E8" i="107"/>
  <c r="B8" i="107"/>
  <c r="I4" i="107"/>
  <c r="R3" i="107"/>
  <c r="S67" i="105"/>
  <c r="Q67" i="105"/>
  <c r="N67" i="105"/>
  <c r="L67" i="105"/>
  <c r="S66" i="105"/>
  <c r="Q66" i="105"/>
  <c r="N66" i="105"/>
  <c r="L66" i="105"/>
  <c r="C66" i="105"/>
  <c r="S65" i="105"/>
  <c r="Q65" i="105"/>
  <c r="N65" i="105"/>
  <c r="L65" i="105"/>
  <c r="C65" i="105"/>
  <c r="S64" i="105"/>
  <c r="Q64" i="105"/>
  <c r="N64" i="105"/>
  <c r="L64" i="105"/>
  <c r="S63" i="105"/>
  <c r="Q63" i="105"/>
  <c r="N63" i="105"/>
  <c r="L63" i="105"/>
  <c r="F63" i="105"/>
  <c r="H65" i="105" s="1"/>
  <c r="H67" i="105" s="1"/>
  <c r="S62" i="105"/>
  <c r="Q62" i="105"/>
  <c r="N62" i="105"/>
  <c r="L62" i="105"/>
  <c r="S61" i="105"/>
  <c r="Q61" i="105"/>
  <c r="N61" i="105"/>
  <c r="L61" i="105"/>
  <c r="S60" i="105"/>
  <c r="Q60" i="105"/>
  <c r="N60" i="105"/>
  <c r="L60" i="105"/>
  <c r="Q59" i="105"/>
  <c r="L59" i="105"/>
  <c r="P53" i="105"/>
  <c r="O53" i="105"/>
  <c r="G53" i="105"/>
  <c r="F53" i="105"/>
  <c r="AE52" i="105"/>
  <c r="AC52" i="105" s="1"/>
  <c r="AD52" i="105"/>
  <c r="Z52" i="105"/>
  <c r="Y52" i="105"/>
  <c r="AI52" i="105" s="1"/>
  <c r="T52" i="105"/>
  <c r="Q52" i="105"/>
  <c r="N52" i="105"/>
  <c r="H52" i="105"/>
  <c r="E52" i="105"/>
  <c r="B52" i="105"/>
  <c r="AE51" i="105"/>
  <c r="AC51" i="105" s="1"/>
  <c r="AD51" i="105"/>
  <c r="Z51" i="105"/>
  <c r="Y51" i="105"/>
  <c r="T51" i="105"/>
  <c r="Q51" i="105"/>
  <c r="N51" i="105"/>
  <c r="H51" i="105"/>
  <c r="E51" i="105"/>
  <c r="B51" i="105"/>
  <c r="AE50" i="105"/>
  <c r="AC50" i="105" s="1"/>
  <c r="AD50" i="105"/>
  <c r="Z50" i="105"/>
  <c r="AH50" i="105" s="1"/>
  <c r="Y50" i="105"/>
  <c r="AI50" i="105" s="1"/>
  <c r="T50" i="105"/>
  <c r="Q50" i="105"/>
  <c r="N50" i="105"/>
  <c r="H50" i="105"/>
  <c r="E50" i="105"/>
  <c r="B50" i="105"/>
  <c r="AE49" i="105"/>
  <c r="AD49" i="105"/>
  <c r="Z49" i="105"/>
  <c r="Y49" i="105"/>
  <c r="T49" i="105"/>
  <c r="Q49" i="105"/>
  <c r="N49" i="105"/>
  <c r="H49" i="105"/>
  <c r="E49" i="105"/>
  <c r="B49" i="105"/>
  <c r="AE48" i="105"/>
  <c r="AD48" i="105"/>
  <c r="Z48" i="105"/>
  <c r="AH48" i="105" s="1"/>
  <c r="Y48" i="105"/>
  <c r="AI48" i="105" s="1"/>
  <c r="T48" i="105"/>
  <c r="Q48" i="105"/>
  <c r="N48" i="105"/>
  <c r="H48" i="105"/>
  <c r="E48" i="105"/>
  <c r="B48" i="105"/>
  <c r="AE47" i="105"/>
  <c r="AC47" i="105" s="1"/>
  <c r="AD47" i="105"/>
  <c r="Z47" i="105"/>
  <c r="Y47" i="105"/>
  <c r="AI47" i="105" s="1"/>
  <c r="T47" i="105"/>
  <c r="Q47" i="105"/>
  <c r="N47" i="105"/>
  <c r="H47" i="105"/>
  <c r="E47" i="105"/>
  <c r="B47" i="105"/>
  <c r="AH46" i="105"/>
  <c r="AG46" i="105"/>
  <c r="AE46" i="105"/>
  <c r="AD46" i="105"/>
  <c r="AC46" i="105"/>
  <c r="AA46" i="105"/>
  <c r="Z46" i="105"/>
  <c r="Y46" i="105"/>
  <c r="AI46" i="105" s="1"/>
  <c r="T46" i="105"/>
  <c r="Q46" i="105"/>
  <c r="N46" i="105"/>
  <c r="H46" i="105"/>
  <c r="E46" i="105"/>
  <c r="B46" i="105"/>
  <c r="AE45" i="105"/>
  <c r="AC45" i="105" s="1"/>
  <c r="AD45" i="105"/>
  <c r="Z45" i="105"/>
  <c r="Y45" i="105"/>
  <c r="AI45" i="105" s="1"/>
  <c r="T45" i="105"/>
  <c r="Q45" i="105"/>
  <c r="N45" i="105"/>
  <c r="H45" i="105"/>
  <c r="E45" i="105"/>
  <c r="B45" i="105"/>
  <c r="AE44" i="105"/>
  <c r="AD44" i="105"/>
  <c r="Z44" i="105"/>
  <c r="Y44" i="105"/>
  <c r="T44" i="105"/>
  <c r="Q44" i="105"/>
  <c r="N44" i="105"/>
  <c r="H44" i="105"/>
  <c r="E44" i="105"/>
  <c r="B44" i="105"/>
  <c r="AE43" i="105"/>
  <c r="AD43" i="105"/>
  <c r="AC43" i="105"/>
  <c r="Z43" i="105"/>
  <c r="AA43" i="105" s="1"/>
  <c r="Y43" i="105"/>
  <c r="T43" i="105"/>
  <c r="Q43" i="105"/>
  <c r="N43" i="105"/>
  <c r="H43" i="105"/>
  <c r="E43" i="105"/>
  <c r="B43" i="105"/>
  <c r="AE42" i="105"/>
  <c r="AC42" i="105" s="1"/>
  <c r="AD42" i="105"/>
  <c r="Z42" i="105"/>
  <c r="AH42" i="105" s="1"/>
  <c r="Y42" i="105"/>
  <c r="T42" i="105"/>
  <c r="Q42" i="105"/>
  <c r="N42" i="105"/>
  <c r="H42" i="105"/>
  <c r="E42" i="105"/>
  <c r="B42" i="105"/>
  <c r="AE41" i="105"/>
  <c r="AD41" i="105"/>
  <c r="Z41" i="105"/>
  <c r="Y41" i="105"/>
  <c r="T41" i="105"/>
  <c r="Q41" i="105"/>
  <c r="N41" i="105"/>
  <c r="H41" i="105"/>
  <c r="E41" i="105"/>
  <c r="B41" i="105"/>
  <c r="AE40" i="105"/>
  <c r="AD40" i="105"/>
  <c r="Z40" i="105"/>
  <c r="AH40" i="105" s="1"/>
  <c r="Y40" i="105"/>
  <c r="T40" i="105"/>
  <c r="Q40" i="105"/>
  <c r="N40" i="105"/>
  <c r="H40" i="105"/>
  <c r="E40" i="105"/>
  <c r="B40" i="105"/>
  <c r="AE39" i="105"/>
  <c r="AC39" i="105" s="1"/>
  <c r="AD39" i="105"/>
  <c r="Z39" i="105"/>
  <c r="AH39" i="105" s="1"/>
  <c r="Y39" i="105"/>
  <c r="AI39" i="105" s="1"/>
  <c r="T39" i="105"/>
  <c r="Q39" i="105"/>
  <c r="N39" i="105"/>
  <c r="H39" i="105"/>
  <c r="E39" i="105"/>
  <c r="B39" i="105"/>
  <c r="AE38" i="105"/>
  <c r="AC38" i="105" s="1"/>
  <c r="AD38" i="105"/>
  <c r="Z38" i="105"/>
  <c r="AH38" i="105" s="1"/>
  <c r="Y38" i="105"/>
  <c r="AI38" i="105" s="1"/>
  <c r="T38" i="105"/>
  <c r="Q38" i="105"/>
  <c r="N38" i="105"/>
  <c r="H38" i="105"/>
  <c r="B38" i="105"/>
  <c r="AE37" i="105"/>
  <c r="AD37" i="105"/>
  <c r="Z37" i="105"/>
  <c r="Y37" i="105"/>
  <c r="T37" i="105"/>
  <c r="Q37" i="105"/>
  <c r="N37" i="105"/>
  <c r="H37" i="105"/>
  <c r="B37" i="105"/>
  <c r="AH36" i="105"/>
  <c r="AE36" i="105"/>
  <c r="AD36" i="105"/>
  <c r="AC36" i="105"/>
  <c r="AA36" i="105"/>
  <c r="Z36" i="105"/>
  <c r="Y36" i="105"/>
  <c r="AI36" i="105" s="1"/>
  <c r="T36" i="105"/>
  <c r="Q36" i="105"/>
  <c r="N36" i="105"/>
  <c r="H36" i="105"/>
  <c r="B36" i="105"/>
  <c r="AE35" i="105"/>
  <c r="AC35" i="105" s="1"/>
  <c r="AD35" i="105"/>
  <c r="Z35" i="105"/>
  <c r="Y35" i="105"/>
  <c r="AI35" i="105" s="1"/>
  <c r="T35" i="105"/>
  <c r="Q35" i="105"/>
  <c r="N35" i="105"/>
  <c r="H35" i="105"/>
  <c r="B35" i="105"/>
  <c r="AE34" i="105"/>
  <c r="AC34" i="105" s="1"/>
  <c r="AD34" i="105"/>
  <c r="Z34" i="105"/>
  <c r="AH34" i="105" s="1"/>
  <c r="AG34" i="105" s="1"/>
  <c r="Y34" i="105"/>
  <c r="AI34" i="105" s="1"/>
  <c r="T34" i="105"/>
  <c r="Q34" i="105"/>
  <c r="N34" i="105"/>
  <c r="H34" i="105"/>
  <c r="B34" i="105"/>
  <c r="AE33" i="105"/>
  <c r="AD33" i="105"/>
  <c r="Z33" i="105"/>
  <c r="AH33" i="105" s="1"/>
  <c r="Y33" i="105"/>
  <c r="T33" i="105"/>
  <c r="Q33" i="105"/>
  <c r="N33" i="105"/>
  <c r="H33" i="105"/>
  <c r="B33" i="105"/>
  <c r="AH32" i="105"/>
  <c r="AG32" i="105"/>
  <c r="AE32" i="105"/>
  <c r="AD32" i="105"/>
  <c r="AC32" i="105"/>
  <c r="AA32" i="105"/>
  <c r="Z32" i="105"/>
  <c r="Y32" i="105"/>
  <c r="AI32" i="105" s="1"/>
  <c r="T32" i="105"/>
  <c r="Q32" i="105"/>
  <c r="N32" i="105"/>
  <c r="H32" i="105"/>
  <c r="B32" i="105"/>
  <c r="AE31" i="105"/>
  <c r="AC31" i="105" s="1"/>
  <c r="AD31" i="105"/>
  <c r="Z31" i="105"/>
  <c r="Y31" i="105"/>
  <c r="AI31" i="105" s="1"/>
  <c r="T31" i="105"/>
  <c r="Q31" i="105"/>
  <c r="N31" i="105"/>
  <c r="H31" i="105"/>
  <c r="B31" i="105"/>
  <c r="AE30" i="105"/>
  <c r="AD30" i="105"/>
  <c r="AC30" i="105"/>
  <c r="Z30" i="105"/>
  <c r="AH30" i="105" s="1"/>
  <c r="Y30" i="105"/>
  <c r="AI30" i="105" s="1"/>
  <c r="T30" i="105"/>
  <c r="Q30" i="105"/>
  <c r="N30" i="105"/>
  <c r="H30" i="105"/>
  <c r="B30" i="105"/>
  <c r="AE29" i="105"/>
  <c r="AD29" i="105"/>
  <c r="Z29" i="105"/>
  <c r="AH29" i="105" s="1"/>
  <c r="Y29" i="105"/>
  <c r="AI29" i="105" s="1"/>
  <c r="T29" i="105"/>
  <c r="Q29" i="105"/>
  <c r="N29" i="105"/>
  <c r="H29" i="105"/>
  <c r="B29" i="105"/>
  <c r="AE28" i="105"/>
  <c r="AC28" i="105" s="1"/>
  <c r="AD28" i="105"/>
  <c r="Z28" i="105"/>
  <c r="AH28" i="105" s="1"/>
  <c r="Y28" i="105"/>
  <c r="AI28" i="105" s="1"/>
  <c r="T28" i="105"/>
  <c r="Q28" i="105"/>
  <c r="N28" i="105"/>
  <c r="H28" i="105"/>
  <c r="B28" i="105"/>
  <c r="AE27" i="105"/>
  <c r="AD27" i="105"/>
  <c r="Z27" i="105"/>
  <c r="AH27" i="105" s="1"/>
  <c r="Y27" i="105"/>
  <c r="T27" i="105"/>
  <c r="Q27" i="105"/>
  <c r="N27" i="105"/>
  <c r="H27" i="105"/>
  <c r="B27" i="105"/>
  <c r="AH26" i="105"/>
  <c r="AG26" i="105"/>
  <c r="AE26" i="105"/>
  <c r="AD26" i="105"/>
  <c r="AC26" i="105"/>
  <c r="AA26" i="105"/>
  <c r="Z26" i="105"/>
  <c r="Y26" i="105"/>
  <c r="AI26" i="105" s="1"/>
  <c r="T26" i="105"/>
  <c r="Q26" i="105"/>
  <c r="N26" i="105"/>
  <c r="H26" i="105"/>
  <c r="B26" i="105"/>
  <c r="AE25" i="105"/>
  <c r="AD25" i="105"/>
  <c r="Z25" i="105"/>
  <c r="Y25" i="105"/>
  <c r="AI25" i="105" s="1"/>
  <c r="T25" i="105"/>
  <c r="Q25" i="105"/>
  <c r="N25" i="105"/>
  <c r="H25" i="105"/>
  <c r="B25" i="105"/>
  <c r="AE24" i="105"/>
  <c r="AC24" i="105" s="1"/>
  <c r="Z24" i="105"/>
  <c r="AH24" i="105" s="1"/>
  <c r="Y24" i="105"/>
  <c r="AI24" i="105" s="1"/>
  <c r="T24" i="105"/>
  <c r="Q24" i="105"/>
  <c r="N24" i="105"/>
  <c r="H24" i="105"/>
  <c r="B24" i="105"/>
  <c r="AE23" i="105"/>
  <c r="AD23" i="105"/>
  <c r="Z23" i="105"/>
  <c r="AH23" i="105" s="1"/>
  <c r="Y23" i="105"/>
  <c r="T23" i="105"/>
  <c r="Q23" i="105"/>
  <c r="N23" i="105"/>
  <c r="H23" i="105"/>
  <c r="B23" i="105"/>
  <c r="AE22" i="105"/>
  <c r="AC22" i="105" s="1"/>
  <c r="AD22" i="105"/>
  <c r="Z22" i="105"/>
  <c r="AH22" i="105" s="1"/>
  <c r="Y22" i="105"/>
  <c r="AI22" i="105" s="1"/>
  <c r="T22" i="105"/>
  <c r="Q22" i="105"/>
  <c r="N22" i="105"/>
  <c r="H22" i="105"/>
  <c r="B22" i="105"/>
  <c r="AE21" i="105"/>
  <c r="AD21" i="105"/>
  <c r="Z21" i="105"/>
  <c r="Y21" i="105"/>
  <c r="T21" i="105"/>
  <c r="Q21" i="105"/>
  <c r="N21" i="105"/>
  <c r="H21" i="105"/>
  <c r="B21" i="105"/>
  <c r="AH20" i="105"/>
  <c r="AE20" i="105"/>
  <c r="AD20" i="105"/>
  <c r="AC20" i="105"/>
  <c r="AA20" i="105"/>
  <c r="Z20" i="105"/>
  <c r="Y20" i="105"/>
  <c r="AI20" i="105" s="1"/>
  <c r="T20" i="105"/>
  <c r="Q20" i="105"/>
  <c r="N20" i="105"/>
  <c r="H20" i="105"/>
  <c r="B20" i="105"/>
  <c r="AE19" i="105"/>
  <c r="AC19" i="105" s="1"/>
  <c r="AD19" i="105"/>
  <c r="Z19" i="105"/>
  <c r="Y19" i="105"/>
  <c r="AI19" i="105" s="1"/>
  <c r="T19" i="105"/>
  <c r="Q19" i="105"/>
  <c r="N19" i="105"/>
  <c r="H19" i="105"/>
  <c r="B19" i="105"/>
  <c r="AE18" i="105"/>
  <c r="AC18" i="105" s="1"/>
  <c r="AD18" i="105"/>
  <c r="Z18" i="105"/>
  <c r="AH18" i="105" s="1"/>
  <c r="AG18" i="105" s="1"/>
  <c r="Y18" i="105"/>
  <c r="AI18" i="105" s="1"/>
  <c r="T18" i="105"/>
  <c r="Q18" i="105"/>
  <c r="N18" i="105"/>
  <c r="H18" i="105"/>
  <c r="B18" i="105"/>
  <c r="AE17" i="105"/>
  <c r="AD17" i="105"/>
  <c r="Z17" i="105"/>
  <c r="AH17" i="105" s="1"/>
  <c r="Y17" i="105"/>
  <c r="T17" i="105"/>
  <c r="Q17" i="105"/>
  <c r="N17" i="105"/>
  <c r="H17" i="105"/>
  <c r="B17" i="105"/>
  <c r="AH16" i="105"/>
  <c r="AG16" i="105"/>
  <c r="AE16" i="105"/>
  <c r="AD16" i="105"/>
  <c r="AC16" i="105"/>
  <c r="AA16" i="105"/>
  <c r="Z16" i="105"/>
  <c r="Y16" i="105"/>
  <c r="AI16" i="105" s="1"/>
  <c r="T16" i="105"/>
  <c r="Q16" i="105"/>
  <c r="N16" i="105"/>
  <c r="H16" i="105"/>
  <c r="B16" i="105"/>
  <c r="AE15" i="105"/>
  <c r="AC15" i="105" s="1"/>
  <c r="AD15" i="105"/>
  <c r="Z15" i="105"/>
  <c r="Y15" i="105"/>
  <c r="AI15" i="105" s="1"/>
  <c r="T15" i="105"/>
  <c r="Q15" i="105"/>
  <c r="N15" i="105"/>
  <c r="H15" i="105"/>
  <c r="B15" i="105"/>
  <c r="AE14" i="105"/>
  <c r="AD14" i="105"/>
  <c r="AC14" i="105"/>
  <c r="Z14" i="105"/>
  <c r="AH14" i="105" s="1"/>
  <c r="Y14" i="105"/>
  <c r="AI14" i="105" s="1"/>
  <c r="T14" i="105"/>
  <c r="Q14" i="105"/>
  <c r="N14" i="105"/>
  <c r="H14" i="105"/>
  <c r="B14" i="105"/>
  <c r="AE13" i="105"/>
  <c r="AD13" i="105"/>
  <c r="Z13" i="105"/>
  <c r="AH13" i="105" s="1"/>
  <c r="Y13" i="105"/>
  <c r="T13" i="105"/>
  <c r="Q13" i="105"/>
  <c r="N13" i="105"/>
  <c r="H13" i="105"/>
  <c r="B13" i="105"/>
  <c r="AE12" i="105"/>
  <c r="AC12" i="105" s="1"/>
  <c r="AD12" i="105"/>
  <c r="Z12" i="105"/>
  <c r="AH12" i="105" s="1"/>
  <c r="Y12" i="105"/>
  <c r="AI12" i="105" s="1"/>
  <c r="T12" i="105"/>
  <c r="Q12" i="105"/>
  <c r="N12" i="105"/>
  <c r="H12" i="105"/>
  <c r="B12" i="105"/>
  <c r="AE11" i="105"/>
  <c r="AD11" i="105"/>
  <c r="Z11" i="105"/>
  <c r="AH11" i="105" s="1"/>
  <c r="Y11" i="105"/>
  <c r="T11" i="105"/>
  <c r="Q11" i="105"/>
  <c r="N11" i="105"/>
  <c r="H11" i="105"/>
  <c r="B11" i="105"/>
  <c r="AH10" i="105"/>
  <c r="AG10" i="105"/>
  <c r="AE10" i="105"/>
  <c r="AD10" i="105"/>
  <c r="AC10" i="105"/>
  <c r="AA10" i="105"/>
  <c r="Z10" i="105"/>
  <c r="Y10" i="105"/>
  <c r="AI10" i="105" s="1"/>
  <c r="T10" i="105"/>
  <c r="Q10" i="105"/>
  <c r="N10" i="105"/>
  <c r="H10" i="105"/>
  <c r="B10" i="105"/>
  <c r="AE9" i="105"/>
  <c r="AD9" i="105"/>
  <c r="Z9" i="105"/>
  <c r="Y9" i="105"/>
  <c r="AI9" i="105" s="1"/>
  <c r="T9" i="105"/>
  <c r="Q9" i="105"/>
  <c r="N9" i="105"/>
  <c r="H9" i="105"/>
  <c r="B9" i="105"/>
  <c r="AE8" i="105"/>
  <c r="AC8" i="105" s="1"/>
  <c r="AD8" i="105"/>
  <c r="Z8" i="105"/>
  <c r="AH8" i="105" s="1"/>
  <c r="AG8" i="105" s="1"/>
  <c r="Y8" i="105"/>
  <c r="AI8" i="105" s="1"/>
  <c r="T8" i="105"/>
  <c r="Q8" i="105"/>
  <c r="N8" i="105"/>
  <c r="H8" i="105"/>
  <c r="B8" i="105"/>
  <c r="I4" i="105"/>
  <c r="R3" i="105"/>
  <c r="S67" i="104"/>
  <c r="Q67" i="104"/>
  <c r="N67" i="104"/>
  <c r="L67" i="104"/>
  <c r="S66" i="104"/>
  <c r="Q66" i="104"/>
  <c r="N66" i="104"/>
  <c r="L66" i="104"/>
  <c r="C66" i="104"/>
  <c r="S65" i="104"/>
  <c r="Q65" i="104"/>
  <c r="N65" i="104"/>
  <c r="L65" i="104"/>
  <c r="C65" i="104"/>
  <c r="S64" i="104"/>
  <c r="Q64" i="104"/>
  <c r="N64" i="104"/>
  <c r="L64" i="104"/>
  <c r="S63" i="104"/>
  <c r="Q63" i="104"/>
  <c r="N63" i="104"/>
  <c r="L63" i="104"/>
  <c r="F63" i="104"/>
  <c r="S62" i="104"/>
  <c r="Q62" i="104"/>
  <c r="N62" i="104"/>
  <c r="L62" i="104"/>
  <c r="S61" i="104"/>
  <c r="Q61" i="104"/>
  <c r="N61" i="104"/>
  <c r="L61" i="104"/>
  <c r="S60" i="104"/>
  <c r="Q60" i="104"/>
  <c r="N60" i="104"/>
  <c r="L60" i="104"/>
  <c r="Q59" i="104"/>
  <c r="L59" i="104"/>
  <c r="P53" i="104"/>
  <c r="O53" i="104"/>
  <c r="G53" i="104"/>
  <c r="F53" i="104"/>
  <c r="AE52" i="104"/>
  <c r="AC52" i="104" s="1"/>
  <c r="AD52" i="104"/>
  <c r="Z52" i="104"/>
  <c r="Y52" i="104"/>
  <c r="AI52" i="104" s="1"/>
  <c r="T52" i="104"/>
  <c r="Q52" i="104"/>
  <c r="N52" i="104"/>
  <c r="H52" i="104"/>
  <c r="E52" i="104"/>
  <c r="B52" i="104"/>
  <c r="AE51" i="104"/>
  <c r="AD51" i="104"/>
  <c r="Z51" i="104"/>
  <c r="Y51" i="104"/>
  <c r="T51" i="104"/>
  <c r="Q51" i="104"/>
  <c r="N51" i="104"/>
  <c r="H51" i="104"/>
  <c r="E51" i="104"/>
  <c r="B51" i="104"/>
  <c r="AE50" i="104"/>
  <c r="AD50" i="104"/>
  <c r="AC50" i="104"/>
  <c r="Z50" i="104"/>
  <c r="AA50" i="104" s="1"/>
  <c r="Y50" i="104"/>
  <c r="T50" i="104"/>
  <c r="Q50" i="104"/>
  <c r="N50" i="104"/>
  <c r="H50" i="104"/>
  <c r="E50" i="104"/>
  <c r="B50" i="104"/>
  <c r="AH49" i="104"/>
  <c r="AE49" i="104"/>
  <c r="AD49" i="104"/>
  <c r="AC49" i="104"/>
  <c r="Z49" i="104"/>
  <c r="Y49" i="104"/>
  <c r="AI49" i="104" s="1"/>
  <c r="T49" i="104"/>
  <c r="Q49" i="104"/>
  <c r="N49" i="104"/>
  <c r="H49" i="104"/>
  <c r="E49" i="104"/>
  <c r="B49" i="104"/>
  <c r="AE48" i="104"/>
  <c r="AD48" i="104"/>
  <c r="Z48" i="104"/>
  <c r="AH48" i="104" s="1"/>
  <c r="Y48" i="104"/>
  <c r="T48" i="104"/>
  <c r="Q48" i="104"/>
  <c r="N48" i="104"/>
  <c r="H48" i="104"/>
  <c r="E48" i="104"/>
  <c r="B48" i="104"/>
  <c r="AE47" i="104"/>
  <c r="AD47" i="104"/>
  <c r="Z47" i="104"/>
  <c r="Y47" i="104"/>
  <c r="T47" i="104"/>
  <c r="Q47" i="104"/>
  <c r="N47" i="104"/>
  <c r="H47" i="104"/>
  <c r="E47" i="104"/>
  <c r="B47" i="104"/>
  <c r="AE46" i="104"/>
  <c r="AD46" i="104"/>
  <c r="AC46" i="104" s="1"/>
  <c r="Z46" i="104"/>
  <c r="AA46" i="104" s="1"/>
  <c r="Y46" i="104"/>
  <c r="T46" i="104"/>
  <c r="Q46" i="104"/>
  <c r="N46" i="104"/>
  <c r="H46" i="104"/>
  <c r="E46" i="104"/>
  <c r="B46" i="104"/>
  <c r="AH45" i="104"/>
  <c r="AE45" i="104"/>
  <c r="AD45" i="104"/>
  <c r="AC45" i="104"/>
  <c r="Z45" i="104"/>
  <c r="Y45" i="104"/>
  <c r="AI45" i="104" s="1"/>
  <c r="T45" i="104"/>
  <c r="Q45" i="104"/>
  <c r="N45" i="104"/>
  <c r="H45" i="104"/>
  <c r="E45" i="104"/>
  <c r="B45" i="104"/>
  <c r="AE44" i="104"/>
  <c r="AD44" i="104"/>
  <c r="Z44" i="104"/>
  <c r="Y44" i="104"/>
  <c r="T44" i="104"/>
  <c r="Q44" i="104"/>
  <c r="N44" i="104"/>
  <c r="H44" i="104"/>
  <c r="E44" i="104"/>
  <c r="B44" i="104"/>
  <c r="AE43" i="104"/>
  <c r="AD43" i="104"/>
  <c r="Z43" i="104"/>
  <c r="Y43" i="104"/>
  <c r="AI43" i="104" s="1"/>
  <c r="T43" i="104"/>
  <c r="Q43" i="104"/>
  <c r="N43" i="104"/>
  <c r="H43" i="104"/>
  <c r="E43" i="104"/>
  <c r="B43" i="104"/>
  <c r="AE42" i="104"/>
  <c r="AD42" i="104"/>
  <c r="AI42" i="104" s="1"/>
  <c r="Z42" i="104"/>
  <c r="AA42" i="104" s="1"/>
  <c r="Y42" i="104"/>
  <c r="T42" i="104"/>
  <c r="Q42" i="104"/>
  <c r="N42" i="104"/>
  <c r="H42" i="104"/>
  <c r="E42" i="104"/>
  <c r="B42" i="104"/>
  <c r="AH41" i="104"/>
  <c r="AE41" i="104"/>
  <c r="AD41" i="104"/>
  <c r="AC41" i="104"/>
  <c r="Z41" i="104"/>
  <c r="Y41" i="104"/>
  <c r="AI41" i="104" s="1"/>
  <c r="T41" i="104"/>
  <c r="Q41" i="104"/>
  <c r="N41" i="104"/>
  <c r="H41" i="104"/>
  <c r="E41" i="104"/>
  <c r="B41" i="104"/>
  <c r="AE40" i="104"/>
  <c r="AD40" i="104"/>
  <c r="Z40" i="104"/>
  <c r="AH40" i="104" s="1"/>
  <c r="Y40" i="104"/>
  <c r="T40" i="104"/>
  <c r="Q40" i="104"/>
  <c r="N40" i="104"/>
  <c r="H40" i="104"/>
  <c r="E40" i="104"/>
  <c r="B40" i="104"/>
  <c r="AE39" i="104"/>
  <c r="AD39" i="104"/>
  <c r="Z39" i="104"/>
  <c r="Y39" i="104"/>
  <c r="AI39" i="104" s="1"/>
  <c r="T39" i="104"/>
  <c r="Q39" i="104"/>
  <c r="N39" i="104"/>
  <c r="H39" i="104"/>
  <c r="E39" i="104"/>
  <c r="B39" i="104"/>
  <c r="AE38" i="104"/>
  <c r="AD38" i="104"/>
  <c r="AC38" i="104" s="1"/>
  <c r="Z38" i="104"/>
  <c r="AA38" i="104" s="1"/>
  <c r="Y38" i="104"/>
  <c r="T38" i="104"/>
  <c r="Q38" i="104"/>
  <c r="N38" i="104"/>
  <c r="H38" i="104"/>
  <c r="E38" i="104"/>
  <c r="B38" i="104"/>
  <c r="AH37" i="104"/>
  <c r="AE37" i="104"/>
  <c r="AD37" i="104"/>
  <c r="AC37" i="104"/>
  <c r="Z37" i="104"/>
  <c r="Y37" i="104"/>
  <c r="AI37" i="104" s="1"/>
  <c r="T37" i="104"/>
  <c r="Q37" i="104"/>
  <c r="N37" i="104"/>
  <c r="H37" i="104"/>
  <c r="E37" i="104"/>
  <c r="B37" i="104"/>
  <c r="AE36" i="104"/>
  <c r="AD36" i="104"/>
  <c r="Z36" i="104"/>
  <c r="Y36" i="104"/>
  <c r="T36" i="104"/>
  <c r="Q36" i="104"/>
  <c r="N36" i="104"/>
  <c r="H36" i="104"/>
  <c r="E36" i="104"/>
  <c r="B36" i="104"/>
  <c r="AE35" i="104"/>
  <c r="AD35" i="104"/>
  <c r="Z35" i="104"/>
  <c r="Y35" i="104"/>
  <c r="AI35" i="104" s="1"/>
  <c r="T35" i="104"/>
  <c r="Q35" i="104"/>
  <c r="N35" i="104"/>
  <c r="H35" i="104"/>
  <c r="E35" i="104"/>
  <c r="B35" i="104"/>
  <c r="AE34" i="104"/>
  <c r="AD34" i="104"/>
  <c r="AI34" i="104" s="1"/>
  <c r="Z34" i="104"/>
  <c r="AA34" i="104" s="1"/>
  <c r="Y34" i="104"/>
  <c r="T34" i="104"/>
  <c r="Q34" i="104"/>
  <c r="N34" i="104"/>
  <c r="H34" i="104"/>
  <c r="E34" i="104"/>
  <c r="B34" i="104"/>
  <c r="AH33" i="104"/>
  <c r="AE33" i="104"/>
  <c r="AD33" i="104"/>
  <c r="AC33" i="104"/>
  <c r="Z33" i="104"/>
  <c r="Y33" i="104"/>
  <c r="AI33" i="104" s="1"/>
  <c r="T33" i="104"/>
  <c r="Q33" i="104"/>
  <c r="N33" i="104"/>
  <c r="H33" i="104"/>
  <c r="E33" i="104"/>
  <c r="B33" i="104"/>
  <c r="AE32" i="104"/>
  <c r="AD32" i="104"/>
  <c r="Z32" i="104"/>
  <c r="AH32" i="104" s="1"/>
  <c r="Y32" i="104"/>
  <c r="T32" i="104"/>
  <c r="Q32" i="104"/>
  <c r="N32" i="104"/>
  <c r="H32" i="104"/>
  <c r="E32" i="104"/>
  <c r="B32" i="104"/>
  <c r="AE31" i="104"/>
  <c r="AD31" i="104"/>
  <c r="Z31" i="104"/>
  <c r="Y31" i="104"/>
  <c r="T31" i="104"/>
  <c r="Q31" i="104"/>
  <c r="N31" i="104"/>
  <c r="H31" i="104"/>
  <c r="E31" i="104"/>
  <c r="B31" i="104"/>
  <c r="AE30" i="104"/>
  <c r="AD30" i="104"/>
  <c r="AC30" i="104" s="1"/>
  <c r="Z30" i="104"/>
  <c r="AA30" i="104" s="1"/>
  <c r="Y30" i="104"/>
  <c r="T30" i="104"/>
  <c r="Q30" i="104"/>
  <c r="N30" i="104"/>
  <c r="H30" i="104"/>
  <c r="E30" i="104"/>
  <c r="B30" i="104"/>
  <c r="AH29" i="104"/>
  <c r="AE29" i="104"/>
  <c r="AD29" i="104"/>
  <c r="AC29" i="104"/>
  <c r="Z29" i="104"/>
  <c r="Y29" i="104"/>
  <c r="AI29" i="104" s="1"/>
  <c r="T29" i="104"/>
  <c r="Q29" i="104"/>
  <c r="N29" i="104"/>
  <c r="H29" i="104"/>
  <c r="E29" i="104"/>
  <c r="B29" i="104"/>
  <c r="AE28" i="104"/>
  <c r="AD28" i="104"/>
  <c r="Z28" i="104"/>
  <c r="Y28" i="104"/>
  <c r="T28" i="104"/>
  <c r="Q28" i="104"/>
  <c r="N28" i="104"/>
  <c r="H28" i="104"/>
  <c r="E28" i="104"/>
  <c r="B28" i="104"/>
  <c r="AE27" i="104"/>
  <c r="AD27" i="104"/>
  <c r="Z27" i="104"/>
  <c r="Y27" i="104"/>
  <c r="AI27" i="104" s="1"/>
  <c r="T27" i="104"/>
  <c r="Q27" i="104"/>
  <c r="N27" i="104"/>
  <c r="H27" i="104"/>
  <c r="E27" i="104"/>
  <c r="B27" i="104"/>
  <c r="AE26" i="104"/>
  <c r="AD26" i="104"/>
  <c r="AI26" i="104" s="1"/>
  <c r="Z26" i="104"/>
  <c r="AA26" i="104" s="1"/>
  <c r="Y26" i="104"/>
  <c r="T26" i="104"/>
  <c r="Q26" i="104"/>
  <c r="N26" i="104"/>
  <c r="H26" i="104"/>
  <c r="E26" i="104"/>
  <c r="B26" i="104"/>
  <c r="AH25" i="104"/>
  <c r="AE25" i="104"/>
  <c r="AD25" i="104"/>
  <c r="AC25" i="104"/>
  <c r="Z25" i="104"/>
  <c r="Y25" i="104"/>
  <c r="AI25" i="104" s="1"/>
  <c r="T25" i="104"/>
  <c r="Q25" i="104"/>
  <c r="N25" i="104"/>
  <c r="H25" i="104"/>
  <c r="E25" i="104"/>
  <c r="B25" i="104"/>
  <c r="AE24" i="104"/>
  <c r="AD24" i="104"/>
  <c r="Z24" i="104"/>
  <c r="AH24" i="104" s="1"/>
  <c r="Y24" i="104"/>
  <c r="T24" i="104"/>
  <c r="Q24" i="104"/>
  <c r="N24" i="104"/>
  <c r="H24" i="104"/>
  <c r="E24" i="104"/>
  <c r="B24" i="104"/>
  <c r="AE23" i="104"/>
  <c r="AD23" i="104"/>
  <c r="Z23" i="104"/>
  <c r="Y23" i="104"/>
  <c r="AI23" i="104" s="1"/>
  <c r="T23" i="104"/>
  <c r="Q23" i="104"/>
  <c r="N23" i="104"/>
  <c r="H23" i="104"/>
  <c r="E23" i="104"/>
  <c r="B23" i="104"/>
  <c r="AE22" i="104"/>
  <c r="AD22" i="104"/>
  <c r="AC22" i="104" s="1"/>
  <c r="Z22" i="104"/>
  <c r="AA22" i="104" s="1"/>
  <c r="Y22" i="104"/>
  <c r="T22" i="104"/>
  <c r="Q22" i="104"/>
  <c r="N22" i="104"/>
  <c r="H22" i="104"/>
  <c r="E22" i="104"/>
  <c r="B22" i="104"/>
  <c r="AH21" i="104"/>
  <c r="AE21" i="104"/>
  <c r="AD21" i="104"/>
  <c r="AC21" i="104"/>
  <c r="Z21" i="104"/>
  <c r="Y21" i="104"/>
  <c r="AI21" i="104" s="1"/>
  <c r="T21" i="104"/>
  <c r="Q21" i="104"/>
  <c r="N21" i="104"/>
  <c r="H21" i="104"/>
  <c r="E21" i="104"/>
  <c r="B21" i="104"/>
  <c r="AE20" i="104"/>
  <c r="AD20" i="104"/>
  <c r="Z20" i="104"/>
  <c r="Y20" i="104"/>
  <c r="T20" i="104"/>
  <c r="Q20" i="104"/>
  <c r="N20" i="104"/>
  <c r="H20" i="104"/>
  <c r="E20" i="104"/>
  <c r="B20" i="104"/>
  <c r="AE19" i="104"/>
  <c r="AD19" i="104"/>
  <c r="Z19" i="104"/>
  <c r="Y19" i="104"/>
  <c r="AI19" i="104" s="1"/>
  <c r="T19" i="104"/>
  <c r="Q19" i="104"/>
  <c r="N19" i="104"/>
  <c r="H19" i="104"/>
  <c r="E19" i="104"/>
  <c r="B19" i="104"/>
  <c r="AE18" i="104"/>
  <c r="AD18" i="104"/>
  <c r="AI18" i="104" s="1"/>
  <c r="Z18" i="104"/>
  <c r="AA18" i="104" s="1"/>
  <c r="Y18" i="104"/>
  <c r="T18" i="104"/>
  <c r="Q18" i="104"/>
  <c r="N18" i="104"/>
  <c r="H18" i="104"/>
  <c r="E18" i="104"/>
  <c r="B18" i="104"/>
  <c r="AH17" i="104"/>
  <c r="AE17" i="104"/>
  <c r="AD17" i="104"/>
  <c r="AC17" i="104"/>
  <c r="Z17" i="104"/>
  <c r="Y17" i="104"/>
  <c r="AI17" i="104" s="1"/>
  <c r="T17" i="104"/>
  <c r="Q17" i="104"/>
  <c r="N17" i="104"/>
  <c r="H17" i="104"/>
  <c r="E17" i="104"/>
  <c r="B17" i="104"/>
  <c r="AE16" i="104"/>
  <c r="AD16" i="104"/>
  <c r="Z16" i="104"/>
  <c r="AH16" i="104" s="1"/>
  <c r="Y16" i="104"/>
  <c r="T16" i="104"/>
  <c r="Q16" i="104"/>
  <c r="N16" i="104"/>
  <c r="H16" i="104"/>
  <c r="E16" i="104"/>
  <c r="B16" i="104"/>
  <c r="AE15" i="104"/>
  <c r="AD15" i="104"/>
  <c r="Z15" i="104"/>
  <c r="Y15" i="104"/>
  <c r="T15" i="104"/>
  <c r="Q15" i="104"/>
  <c r="N15" i="104"/>
  <c r="H15" i="104"/>
  <c r="E15" i="104"/>
  <c r="B15" i="104"/>
  <c r="AE14" i="104"/>
  <c r="AD14" i="104"/>
  <c r="AC14" i="104" s="1"/>
  <c r="Z14" i="104"/>
  <c r="AA14" i="104" s="1"/>
  <c r="Y14" i="104"/>
  <c r="T14" i="104"/>
  <c r="Q14" i="104"/>
  <c r="N14" i="104"/>
  <c r="H14" i="104"/>
  <c r="E14" i="104"/>
  <c r="B14" i="104"/>
  <c r="AH13" i="104"/>
  <c r="AE13" i="104"/>
  <c r="AD13" i="104"/>
  <c r="AC13" i="104"/>
  <c r="Z13" i="104"/>
  <c r="Y13" i="104"/>
  <c r="AI13" i="104" s="1"/>
  <c r="T13" i="104"/>
  <c r="Q13" i="104"/>
  <c r="N13" i="104"/>
  <c r="H13" i="104"/>
  <c r="E13" i="104"/>
  <c r="B13" i="104"/>
  <c r="AE12" i="104"/>
  <c r="AD12" i="104"/>
  <c r="Z12" i="104"/>
  <c r="Y12" i="104"/>
  <c r="T12" i="104"/>
  <c r="Q12" i="104"/>
  <c r="N12" i="104"/>
  <c r="H12" i="104"/>
  <c r="E12" i="104"/>
  <c r="B12" i="104"/>
  <c r="AE11" i="104"/>
  <c r="AD11" i="104"/>
  <c r="Z11" i="104"/>
  <c r="Y11" i="104"/>
  <c r="AI11" i="104" s="1"/>
  <c r="T11" i="104"/>
  <c r="Q11" i="104"/>
  <c r="N11" i="104"/>
  <c r="H11" i="104"/>
  <c r="E11" i="104"/>
  <c r="B11" i="104"/>
  <c r="AE10" i="104"/>
  <c r="AD10" i="104"/>
  <c r="AI10" i="104" s="1"/>
  <c r="Z10" i="104"/>
  <c r="AA10" i="104" s="1"/>
  <c r="Y10" i="104"/>
  <c r="T10" i="104"/>
  <c r="Q10" i="104"/>
  <c r="N10" i="104"/>
  <c r="H10" i="104"/>
  <c r="E10" i="104"/>
  <c r="B10" i="104"/>
  <c r="AH9" i="104"/>
  <c r="AE9" i="104"/>
  <c r="AD9" i="104"/>
  <c r="AC9" i="104"/>
  <c r="Z9" i="104"/>
  <c r="Y9" i="104"/>
  <c r="AI9" i="104" s="1"/>
  <c r="T9" i="104"/>
  <c r="Q9" i="104"/>
  <c r="N9" i="104"/>
  <c r="H9" i="104"/>
  <c r="E9" i="104"/>
  <c r="B9" i="104"/>
  <c r="AE8" i="104"/>
  <c r="AD8" i="104"/>
  <c r="Z8" i="104"/>
  <c r="AH8" i="104" s="1"/>
  <c r="Y8" i="104"/>
  <c r="T8" i="104"/>
  <c r="Q8" i="104"/>
  <c r="N8" i="104"/>
  <c r="H8" i="104"/>
  <c r="E8" i="104"/>
  <c r="B8" i="104"/>
  <c r="I4" i="104"/>
  <c r="R3" i="104"/>
  <c r="S67" i="103"/>
  <c r="Q67" i="103"/>
  <c r="N67" i="103"/>
  <c r="L67" i="103"/>
  <c r="S66" i="103"/>
  <c r="Q66" i="103"/>
  <c r="N66" i="103"/>
  <c r="L66" i="103"/>
  <c r="C66" i="103"/>
  <c r="S65" i="103"/>
  <c r="Q65" i="103"/>
  <c r="N65" i="103"/>
  <c r="L65" i="103"/>
  <c r="C65" i="103"/>
  <c r="S64" i="103"/>
  <c r="Q64" i="103"/>
  <c r="N64" i="103"/>
  <c r="L64" i="103"/>
  <c r="S63" i="103"/>
  <c r="Q63" i="103"/>
  <c r="N63" i="103"/>
  <c r="L63" i="103"/>
  <c r="F63" i="103"/>
  <c r="S62" i="103"/>
  <c r="Q62" i="103"/>
  <c r="N62" i="103"/>
  <c r="L62" i="103"/>
  <c r="S61" i="103"/>
  <c r="Q61" i="103"/>
  <c r="N61" i="103"/>
  <c r="L61" i="103"/>
  <c r="S60" i="103"/>
  <c r="Q60" i="103"/>
  <c r="N60" i="103"/>
  <c r="L60" i="103"/>
  <c r="Q59" i="103"/>
  <c r="L59" i="103"/>
  <c r="P53" i="103"/>
  <c r="O53" i="103"/>
  <c r="G53" i="103"/>
  <c r="F53" i="103"/>
  <c r="AE52" i="103"/>
  <c r="AD52" i="103"/>
  <c r="Z52" i="103"/>
  <c r="Y52" i="103"/>
  <c r="T52" i="103"/>
  <c r="Q52" i="103"/>
  <c r="N52" i="103"/>
  <c r="H52" i="103"/>
  <c r="E52" i="103"/>
  <c r="B52" i="103"/>
  <c r="AE51" i="103"/>
  <c r="AD51" i="103"/>
  <c r="Z51" i="103"/>
  <c r="Y51" i="103"/>
  <c r="T51" i="103"/>
  <c r="Q51" i="103"/>
  <c r="N51" i="103"/>
  <c r="H51" i="103"/>
  <c r="E51" i="103"/>
  <c r="B51" i="103"/>
  <c r="AE50" i="103"/>
  <c r="AD50" i="103"/>
  <c r="AC50" i="103"/>
  <c r="Z50" i="103"/>
  <c r="AH50" i="103" s="1"/>
  <c r="Y50" i="103"/>
  <c r="AI50" i="103" s="1"/>
  <c r="T50" i="103"/>
  <c r="Q50" i="103"/>
  <c r="N50" i="103"/>
  <c r="H50" i="103"/>
  <c r="E50" i="103"/>
  <c r="B50" i="103"/>
  <c r="AH49" i="103"/>
  <c r="AG49" i="103" s="1"/>
  <c r="AE49" i="103"/>
  <c r="AD49" i="103"/>
  <c r="AC49" i="103"/>
  <c r="Z49" i="103"/>
  <c r="Y49" i="103"/>
  <c r="AI49" i="103" s="1"/>
  <c r="T49" i="103"/>
  <c r="Q49" i="103"/>
  <c r="N49" i="103"/>
  <c r="H49" i="103"/>
  <c r="E49" i="103"/>
  <c r="B49" i="103"/>
  <c r="AE48" i="103"/>
  <c r="AD48" i="103"/>
  <c r="AC48" i="103"/>
  <c r="Z48" i="103"/>
  <c r="AH48" i="103" s="1"/>
  <c r="Y48" i="103"/>
  <c r="T48" i="103"/>
  <c r="Q48" i="103"/>
  <c r="N48" i="103"/>
  <c r="H48" i="103"/>
  <c r="E48" i="103"/>
  <c r="B48" i="103"/>
  <c r="AE47" i="103"/>
  <c r="AD47" i="103"/>
  <c r="AC47" i="103" s="1"/>
  <c r="AA47" i="103"/>
  <c r="Z47" i="103"/>
  <c r="AH47" i="103" s="1"/>
  <c r="Y47" i="103"/>
  <c r="T47" i="103"/>
  <c r="Q47" i="103"/>
  <c r="N47" i="103"/>
  <c r="H47" i="103"/>
  <c r="E47" i="103"/>
  <c r="B47" i="103"/>
  <c r="AE46" i="103"/>
  <c r="AC46" i="103" s="1"/>
  <c r="AD46" i="103"/>
  <c r="Z46" i="103"/>
  <c r="Y46" i="103"/>
  <c r="AI46" i="103" s="1"/>
  <c r="T46" i="103"/>
  <c r="Q46" i="103"/>
  <c r="N46" i="103"/>
  <c r="H46" i="103"/>
  <c r="E46" i="103"/>
  <c r="B46" i="103"/>
  <c r="AE45" i="103"/>
  <c r="AD45" i="103"/>
  <c r="Z45" i="103"/>
  <c r="Y45" i="103"/>
  <c r="T45" i="103"/>
  <c r="Q45" i="103"/>
  <c r="N45" i="103"/>
  <c r="H45" i="103"/>
  <c r="E45" i="103"/>
  <c r="B45" i="103"/>
  <c r="AE44" i="103"/>
  <c r="AD44" i="103"/>
  <c r="AC44" i="103"/>
  <c r="Z44" i="103"/>
  <c r="AA44" i="103" s="1"/>
  <c r="Y44" i="103"/>
  <c r="T44" i="103"/>
  <c r="Q44" i="103"/>
  <c r="N44" i="103"/>
  <c r="H44" i="103"/>
  <c r="E44" i="103"/>
  <c r="B44" i="103"/>
  <c r="AH43" i="103"/>
  <c r="AE43" i="103"/>
  <c r="AD43" i="103"/>
  <c r="AC43" i="103"/>
  <c r="Z43" i="103"/>
  <c r="Y43" i="103"/>
  <c r="AI43" i="103" s="1"/>
  <c r="AG43" i="103" s="1"/>
  <c r="T43" i="103"/>
  <c r="Q43" i="103"/>
  <c r="N43" i="103"/>
  <c r="H43" i="103"/>
  <c r="E43" i="103"/>
  <c r="B43" i="103"/>
  <c r="AE42" i="103"/>
  <c r="AD42" i="103"/>
  <c r="Z42" i="103"/>
  <c r="Y42" i="103"/>
  <c r="T42" i="103"/>
  <c r="Q42" i="103"/>
  <c r="N42" i="103"/>
  <c r="H42" i="103"/>
  <c r="E42" i="103"/>
  <c r="B42" i="103"/>
  <c r="AE41" i="103"/>
  <c r="AD41" i="103"/>
  <c r="Z41" i="103"/>
  <c r="Y41" i="103"/>
  <c r="AI41" i="103" s="1"/>
  <c r="T41" i="103"/>
  <c r="Q41" i="103"/>
  <c r="N41" i="103"/>
  <c r="H41" i="103"/>
  <c r="E41" i="103"/>
  <c r="B41" i="103"/>
  <c r="AE40" i="103"/>
  <c r="AC40" i="103" s="1"/>
  <c r="AD40" i="103"/>
  <c r="Z40" i="103"/>
  <c r="Y40" i="103"/>
  <c r="T40" i="103"/>
  <c r="Q40" i="103"/>
  <c r="N40" i="103"/>
  <c r="H40" i="103"/>
  <c r="E40" i="103"/>
  <c r="B40" i="103"/>
  <c r="AE39" i="103"/>
  <c r="AC39" i="103" s="1"/>
  <c r="AD39" i="103"/>
  <c r="Z39" i="103"/>
  <c r="AA39" i="103" s="1"/>
  <c r="Y39" i="103"/>
  <c r="AI39" i="103" s="1"/>
  <c r="T39" i="103"/>
  <c r="Q39" i="103"/>
  <c r="N39" i="103"/>
  <c r="H39" i="103"/>
  <c r="E39" i="103"/>
  <c r="B39" i="103"/>
  <c r="AE38" i="103"/>
  <c r="AC38" i="103" s="1"/>
  <c r="AD38" i="103"/>
  <c r="Z38" i="103"/>
  <c r="Y38" i="103"/>
  <c r="AI38" i="103" s="1"/>
  <c r="T38" i="103"/>
  <c r="Q38" i="103"/>
  <c r="N38" i="103"/>
  <c r="H38" i="103"/>
  <c r="B38" i="103"/>
  <c r="AE37" i="103"/>
  <c r="AD37" i="103"/>
  <c r="AC37" i="103"/>
  <c r="Z37" i="103"/>
  <c r="AA37" i="103" s="1"/>
  <c r="Y37" i="103"/>
  <c r="T37" i="103"/>
  <c r="Q37" i="103"/>
  <c r="N37" i="103"/>
  <c r="H37" i="103"/>
  <c r="B37" i="103"/>
  <c r="AE36" i="103"/>
  <c r="AC36" i="103" s="1"/>
  <c r="AD36" i="103"/>
  <c r="Z36" i="103"/>
  <c r="Y36" i="103"/>
  <c r="AI36" i="103" s="1"/>
  <c r="T36" i="103"/>
  <c r="Q36" i="103"/>
  <c r="N36" i="103"/>
  <c r="H36" i="103"/>
  <c r="B36" i="103"/>
  <c r="AE35" i="103"/>
  <c r="AD35" i="103"/>
  <c r="AC35" i="103"/>
  <c r="Z35" i="103"/>
  <c r="AA35" i="103" s="1"/>
  <c r="Y35" i="103"/>
  <c r="T35" i="103"/>
  <c r="Q35" i="103"/>
  <c r="N35" i="103"/>
  <c r="H35" i="103"/>
  <c r="B35" i="103"/>
  <c r="AE34" i="103"/>
  <c r="AC34" i="103" s="1"/>
  <c r="AD34" i="103"/>
  <c r="Z34" i="103"/>
  <c r="Y34" i="103"/>
  <c r="AI34" i="103" s="1"/>
  <c r="T34" i="103"/>
  <c r="Q34" i="103"/>
  <c r="N34" i="103"/>
  <c r="H34" i="103"/>
  <c r="B34" i="103"/>
  <c r="AE33" i="103"/>
  <c r="AD33" i="103"/>
  <c r="AC33" i="103"/>
  <c r="Z33" i="103"/>
  <c r="AA33" i="103" s="1"/>
  <c r="Y33" i="103"/>
  <c r="T33" i="103"/>
  <c r="Q33" i="103"/>
  <c r="N33" i="103"/>
  <c r="H33" i="103"/>
  <c r="B33" i="103"/>
  <c r="AE32" i="103"/>
  <c r="AC32" i="103" s="1"/>
  <c r="AD32" i="103"/>
  <c r="Z32" i="103"/>
  <c r="Y32" i="103"/>
  <c r="AI32" i="103" s="1"/>
  <c r="T32" i="103"/>
  <c r="Q32" i="103"/>
  <c r="N32" i="103"/>
  <c r="H32" i="103"/>
  <c r="B32" i="103"/>
  <c r="AE31" i="103"/>
  <c r="AD31" i="103"/>
  <c r="AC31" i="103"/>
  <c r="Z31" i="103"/>
  <c r="AA31" i="103" s="1"/>
  <c r="Y31" i="103"/>
  <c r="T31" i="103"/>
  <c r="Q31" i="103"/>
  <c r="N31" i="103"/>
  <c r="H31" i="103"/>
  <c r="B31" i="103"/>
  <c r="AE30" i="103"/>
  <c r="AC30" i="103" s="1"/>
  <c r="AD30" i="103"/>
  <c r="Z30" i="103"/>
  <c r="Y30" i="103"/>
  <c r="AI30" i="103" s="1"/>
  <c r="T30" i="103"/>
  <c r="Q30" i="103"/>
  <c r="N30" i="103"/>
  <c r="H30" i="103"/>
  <c r="B30" i="103"/>
  <c r="AE29" i="103"/>
  <c r="AD29" i="103"/>
  <c r="AC29" i="103"/>
  <c r="Z29" i="103"/>
  <c r="AA29" i="103" s="1"/>
  <c r="Y29" i="103"/>
  <c r="T29" i="103"/>
  <c r="Q29" i="103"/>
  <c r="N29" i="103"/>
  <c r="H29" i="103"/>
  <c r="B29" i="103"/>
  <c r="AE28" i="103"/>
  <c r="AC28" i="103" s="1"/>
  <c r="AD28" i="103"/>
  <c r="Z28" i="103"/>
  <c r="Y28" i="103"/>
  <c r="AI28" i="103" s="1"/>
  <c r="T28" i="103"/>
  <c r="Q28" i="103"/>
  <c r="N28" i="103"/>
  <c r="H28" i="103"/>
  <c r="B28" i="103"/>
  <c r="AE27" i="103"/>
  <c r="AD27" i="103"/>
  <c r="AC27" i="103"/>
  <c r="Z27" i="103"/>
  <c r="AA27" i="103" s="1"/>
  <c r="Y27" i="103"/>
  <c r="T27" i="103"/>
  <c r="Q27" i="103"/>
  <c r="N27" i="103"/>
  <c r="H27" i="103"/>
  <c r="B27" i="103"/>
  <c r="AE26" i="103"/>
  <c r="AC26" i="103" s="1"/>
  <c r="AD26" i="103"/>
  <c r="Z26" i="103"/>
  <c r="Y26" i="103"/>
  <c r="AI26" i="103" s="1"/>
  <c r="T26" i="103"/>
  <c r="Q26" i="103"/>
  <c r="N26" i="103"/>
  <c r="H26" i="103"/>
  <c r="B26" i="103"/>
  <c r="AE25" i="103"/>
  <c r="AD25" i="103"/>
  <c r="AC25" i="103"/>
  <c r="Z25" i="103"/>
  <c r="AA25" i="103" s="1"/>
  <c r="Y25" i="103"/>
  <c r="T25" i="103"/>
  <c r="Q25" i="103"/>
  <c r="N25" i="103"/>
  <c r="H25" i="103"/>
  <c r="B25" i="103"/>
  <c r="AE24" i="103"/>
  <c r="AC24" i="103" s="1"/>
  <c r="AD24" i="103"/>
  <c r="Z24" i="103"/>
  <c r="Y24" i="103"/>
  <c r="AI24" i="103" s="1"/>
  <c r="T24" i="103"/>
  <c r="Q24" i="103"/>
  <c r="N24" i="103"/>
  <c r="H24" i="103"/>
  <c r="B24" i="103"/>
  <c r="AE23" i="103"/>
  <c r="AD23" i="103"/>
  <c r="AC23" i="103"/>
  <c r="Z23" i="103"/>
  <c r="AA23" i="103" s="1"/>
  <c r="Y23" i="103"/>
  <c r="T23" i="103"/>
  <c r="Q23" i="103"/>
  <c r="N23" i="103"/>
  <c r="H23" i="103"/>
  <c r="B23" i="103"/>
  <c r="AE22" i="103"/>
  <c r="AC22" i="103" s="1"/>
  <c r="AD22" i="103"/>
  <c r="Z22" i="103"/>
  <c r="Y22" i="103"/>
  <c r="AI22" i="103" s="1"/>
  <c r="T22" i="103"/>
  <c r="Q22" i="103"/>
  <c r="N22" i="103"/>
  <c r="H22" i="103"/>
  <c r="B22" i="103"/>
  <c r="AE21" i="103"/>
  <c r="AD21" i="103"/>
  <c r="AC21" i="103" s="1"/>
  <c r="Z21" i="103"/>
  <c r="Y21" i="103"/>
  <c r="T21" i="103"/>
  <c r="Q21" i="103"/>
  <c r="N21" i="103"/>
  <c r="H21" i="103"/>
  <c r="B21" i="103"/>
  <c r="AE20" i="103"/>
  <c r="AD20" i="103"/>
  <c r="AA20" i="103"/>
  <c r="Z20" i="103"/>
  <c r="Y20" i="103"/>
  <c r="T20" i="103"/>
  <c r="Q20" i="103"/>
  <c r="N20" i="103"/>
  <c r="H20" i="103"/>
  <c r="B20" i="103"/>
  <c r="AE19" i="103"/>
  <c r="AC19" i="103" s="1"/>
  <c r="AD19" i="103"/>
  <c r="Z19" i="103"/>
  <c r="Y19" i="103"/>
  <c r="AI19" i="103" s="1"/>
  <c r="T19" i="103"/>
  <c r="Q19" i="103"/>
  <c r="N19" i="103"/>
  <c r="H19" i="103"/>
  <c r="B19" i="103"/>
  <c r="AE18" i="103"/>
  <c r="AD18" i="103"/>
  <c r="Z18" i="103"/>
  <c r="Y18" i="103"/>
  <c r="AI18" i="103" s="1"/>
  <c r="T18" i="103"/>
  <c r="Q18" i="103"/>
  <c r="N18" i="103"/>
  <c r="H18" i="103"/>
  <c r="B18" i="103"/>
  <c r="AE17" i="103"/>
  <c r="AH17" i="103" s="1"/>
  <c r="AD17" i="103"/>
  <c r="AC17" i="103" s="1"/>
  <c r="Z17" i="103"/>
  <c r="Y17" i="103"/>
  <c r="T17" i="103"/>
  <c r="Q17" i="103"/>
  <c r="N17" i="103"/>
  <c r="H17" i="103"/>
  <c r="B17" i="103"/>
  <c r="AE16" i="103"/>
  <c r="AC16" i="103" s="1"/>
  <c r="AD16" i="103"/>
  <c r="Z16" i="103"/>
  <c r="AA16" i="103" s="1"/>
  <c r="Y16" i="103"/>
  <c r="AI16" i="103" s="1"/>
  <c r="T16" i="103"/>
  <c r="Q16" i="103"/>
  <c r="N16" i="103"/>
  <c r="H16" i="103"/>
  <c r="B16" i="103"/>
  <c r="AE15" i="103"/>
  <c r="AC15" i="103" s="1"/>
  <c r="AD15" i="103"/>
  <c r="Z15" i="103"/>
  <c r="Y15" i="103"/>
  <c r="AI15" i="103" s="1"/>
  <c r="T15" i="103"/>
  <c r="Q15" i="103"/>
  <c r="N15" i="103"/>
  <c r="H15" i="103"/>
  <c r="B15" i="103"/>
  <c r="AE14" i="103"/>
  <c r="AD14" i="103"/>
  <c r="AC14" i="103"/>
  <c r="Z14" i="103"/>
  <c r="Y14" i="103"/>
  <c r="T14" i="103"/>
  <c r="Q14" i="103"/>
  <c r="N14" i="103"/>
  <c r="H14" i="103"/>
  <c r="B14" i="103"/>
  <c r="AE13" i="103"/>
  <c r="AC13" i="103" s="1"/>
  <c r="AD13" i="103"/>
  <c r="Z13" i="103"/>
  <c r="Y13" i="103"/>
  <c r="AI13" i="103" s="1"/>
  <c r="T13" i="103"/>
  <c r="Q13" i="103"/>
  <c r="N13" i="103"/>
  <c r="H13" i="103"/>
  <c r="B13" i="103"/>
  <c r="AE12" i="103"/>
  <c r="AD12" i="103"/>
  <c r="AC12" i="103"/>
  <c r="Z12" i="103"/>
  <c r="Y12" i="103"/>
  <c r="T12" i="103"/>
  <c r="Q12" i="103"/>
  <c r="N12" i="103"/>
  <c r="H12" i="103"/>
  <c r="B12" i="103"/>
  <c r="AE11" i="103"/>
  <c r="AC11" i="103" s="1"/>
  <c r="AD11" i="103"/>
  <c r="Z11" i="103"/>
  <c r="Y11" i="103"/>
  <c r="AI11" i="103" s="1"/>
  <c r="T11" i="103"/>
  <c r="Q11" i="103"/>
  <c r="N11" i="103"/>
  <c r="H11" i="103"/>
  <c r="B11" i="103"/>
  <c r="AE10" i="103"/>
  <c r="AD10" i="103"/>
  <c r="AC10" i="103"/>
  <c r="Z10" i="103"/>
  <c r="Y10" i="103"/>
  <c r="T10" i="103"/>
  <c r="Q10" i="103"/>
  <c r="N10" i="103"/>
  <c r="H10" i="103"/>
  <c r="B10" i="103"/>
  <c r="AE9" i="103"/>
  <c r="AC9" i="103" s="1"/>
  <c r="AD9" i="103"/>
  <c r="Z9" i="103"/>
  <c r="Y9" i="103"/>
  <c r="AI9" i="103" s="1"/>
  <c r="T9" i="103"/>
  <c r="Q9" i="103"/>
  <c r="N9" i="103"/>
  <c r="H9" i="103"/>
  <c r="B9" i="103"/>
  <c r="AE8" i="103"/>
  <c r="AD8" i="103"/>
  <c r="AC8" i="103"/>
  <c r="Z8" i="103"/>
  <c r="Y8" i="103"/>
  <c r="T8" i="103"/>
  <c r="Q8" i="103"/>
  <c r="N8" i="103"/>
  <c r="H8" i="103"/>
  <c r="B8" i="103"/>
  <c r="I4" i="103"/>
  <c r="R3" i="103"/>
  <c r="S67" i="102"/>
  <c r="Q67" i="102"/>
  <c r="N67" i="102"/>
  <c r="L67" i="102"/>
  <c r="S66" i="102"/>
  <c r="Q66" i="102"/>
  <c r="N66" i="102"/>
  <c r="L66" i="102"/>
  <c r="C66" i="102"/>
  <c r="S65" i="102"/>
  <c r="Q65" i="102"/>
  <c r="N65" i="102"/>
  <c r="L65" i="102"/>
  <c r="C65" i="102"/>
  <c r="S64" i="102"/>
  <c r="Q64" i="102"/>
  <c r="N64" i="102"/>
  <c r="L64" i="102"/>
  <c r="S63" i="102"/>
  <c r="Q63" i="102"/>
  <c r="N63" i="102"/>
  <c r="L63" i="102"/>
  <c r="F63" i="102"/>
  <c r="H66" i="102" s="1"/>
  <c r="I67" i="102" s="1"/>
  <c r="S62" i="102"/>
  <c r="Q62" i="102"/>
  <c r="N62" i="102"/>
  <c r="L62" i="102"/>
  <c r="S61" i="102"/>
  <c r="Q61" i="102"/>
  <c r="N61" i="102"/>
  <c r="L61" i="102"/>
  <c r="S60" i="102"/>
  <c r="Q60" i="102"/>
  <c r="N60" i="102"/>
  <c r="L60" i="102"/>
  <c r="Q59" i="102"/>
  <c r="L59" i="102"/>
  <c r="P53" i="102"/>
  <c r="O53" i="102"/>
  <c r="G53" i="102"/>
  <c r="F53" i="102"/>
  <c r="AE52" i="102"/>
  <c r="AD52" i="102"/>
  <c r="Z52" i="102"/>
  <c r="Y52" i="102"/>
  <c r="T52" i="102"/>
  <c r="Q52" i="102"/>
  <c r="N52" i="102"/>
  <c r="H52" i="102"/>
  <c r="E52" i="102"/>
  <c r="B52" i="102"/>
  <c r="AE51" i="102"/>
  <c r="AD51" i="102"/>
  <c r="Z51" i="102"/>
  <c r="Y51" i="102"/>
  <c r="T51" i="102"/>
  <c r="Q51" i="102"/>
  <c r="N51" i="102"/>
  <c r="H51" i="102"/>
  <c r="E51" i="102"/>
  <c r="B51" i="102"/>
  <c r="AI50" i="102"/>
  <c r="AE50" i="102"/>
  <c r="AD50" i="102"/>
  <c r="AC50" i="102" s="1"/>
  <c r="Z50" i="102"/>
  <c r="AA50" i="102" s="1"/>
  <c r="Y50" i="102"/>
  <c r="T50" i="102"/>
  <c r="Q50" i="102"/>
  <c r="N50" i="102"/>
  <c r="H50" i="102"/>
  <c r="E50" i="102"/>
  <c r="B50" i="102"/>
  <c r="AH49" i="102"/>
  <c r="AG49" i="102" s="1"/>
  <c r="AE49" i="102"/>
  <c r="AD49" i="102"/>
  <c r="AC49" i="102"/>
  <c r="AA49" i="102"/>
  <c r="Z49" i="102"/>
  <c r="Y49" i="102"/>
  <c r="AI49" i="102" s="1"/>
  <c r="T49" i="102"/>
  <c r="Q49" i="102"/>
  <c r="N49" i="102"/>
  <c r="H49" i="102"/>
  <c r="E49" i="102"/>
  <c r="B49" i="102"/>
  <c r="AE48" i="102"/>
  <c r="AC48" i="102" s="1"/>
  <c r="AD48" i="102"/>
  <c r="Z48" i="102"/>
  <c r="AH48" i="102" s="1"/>
  <c r="AG48" i="102" s="1"/>
  <c r="Y48" i="102"/>
  <c r="AI48" i="102" s="1"/>
  <c r="T48" i="102"/>
  <c r="Q48" i="102"/>
  <c r="N48" i="102"/>
  <c r="H48" i="102"/>
  <c r="E48" i="102"/>
  <c r="B48" i="102"/>
  <c r="AE47" i="102"/>
  <c r="AC47" i="102" s="1"/>
  <c r="AD47" i="102"/>
  <c r="Z47" i="102"/>
  <c r="Y47" i="102"/>
  <c r="AI47" i="102" s="1"/>
  <c r="T47" i="102"/>
  <c r="Q47" i="102"/>
  <c r="N47" i="102"/>
  <c r="H47" i="102"/>
  <c r="E47" i="102"/>
  <c r="B47" i="102"/>
  <c r="AE46" i="102"/>
  <c r="AD46" i="102"/>
  <c r="AC46" i="102" s="1"/>
  <c r="Z46" i="102"/>
  <c r="AH46" i="102" s="1"/>
  <c r="Y46" i="102"/>
  <c r="T46" i="102"/>
  <c r="Q46" i="102"/>
  <c r="N46" i="102"/>
  <c r="H46" i="102"/>
  <c r="E46" i="102"/>
  <c r="B46" i="102"/>
  <c r="AE45" i="102"/>
  <c r="AD45" i="102"/>
  <c r="AC45" i="102"/>
  <c r="Z45" i="102"/>
  <c r="AH45" i="102" s="1"/>
  <c r="AG45" i="102" s="1"/>
  <c r="Y45" i="102"/>
  <c r="AI45" i="102" s="1"/>
  <c r="T45" i="102"/>
  <c r="Q45" i="102"/>
  <c r="N45" i="102"/>
  <c r="H45" i="102"/>
  <c r="E45" i="102"/>
  <c r="B45" i="102"/>
  <c r="AE44" i="102"/>
  <c r="AD44" i="102"/>
  <c r="AA44" i="102"/>
  <c r="Z44" i="102"/>
  <c r="AH44" i="102" s="1"/>
  <c r="Y44" i="102"/>
  <c r="T44" i="102"/>
  <c r="Q44" i="102"/>
  <c r="N44" i="102"/>
  <c r="H44" i="102"/>
  <c r="E44" i="102"/>
  <c r="B44" i="102"/>
  <c r="AE43" i="102"/>
  <c r="AC43" i="102" s="1"/>
  <c r="AD43" i="102"/>
  <c r="Z43" i="102"/>
  <c r="Y43" i="102"/>
  <c r="AI43" i="102" s="1"/>
  <c r="T43" i="102"/>
  <c r="Q43" i="102"/>
  <c r="N43" i="102"/>
  <c r="H43" i="102"/>
  <c r="E43" i="102"/>
  <c r="B43" i="102"/>
  <c r="AE42" i="102"/>
  <c r="AH42" i="102" s="1"/>
  <c r="AD42" i="102"/>
  <c r="Z42" i="102"/>
  <c r="Y42" i="102"/>
  <c r="AI42" i="102" s="1"/>
  <c r="T42" i="102"/>
  <c r="Q42" i="102"/>
  <c r="N42" i="102"/>
  <c r="H42" i="102"/>
  <c r="E42" i="102"/>
  <c r="B42" i="102"/>
  <c r="AE41" i="102"/>
  <c r="AC41" i="102" s="1"/>
  <c r="AD41" i="102"/>
  <c r="Z41" i="102"/>
  <c r="AH41" i="102" s="1"/>
  <c r="Y41" i="102"/>
  <c r="AI41" i="102" s="1"/>
  <c r="T41" i="102"/>
  <c r="Q41" i="102"/>
  <c r="N41" i="102"/>
  <c r="H41" i="102"/>
  <c r="E41" i="102"/>
  <c r="B41" i="102"/>
  <c r="AE40" i="102"/>
  <c r="AD40" i="102"/>
  <c r="Z40" i="102"/>
  <c r="Y40" i="102"/>
  <c r="T40" i="102"/>
  <c r="Q40" i="102"/>
  <c r="N40" i="102"/>
  <c r="H40" i="102"/>
  <c r="E40" i="102"/>
  <c r="B40" i="102"/>
  <c r="AE39" i="102"/>
  <c r="AD39" i="102"/>
  <c r="Z39" i="102"/>
  <c r="Y39" i="102"/>
  <c r="T39" i="102"/>
  <c r="Q39" i="102"/>
  <c r="N39" i="102"/>
  <c r="H39" i="102"/>
  <c r="E39" i="102"/>
  <c r="B39" i="102"/>
  <c r="AH38" i="102"/>
  <c r="AE38" i="102"/>
  <c r="AD38" i="102"/>
  <c r="AC38" i="102" s="1"/>
  <c r="Z38" i="102"/>
  <c r="Y38" i="102"/>
  <c r="AI38" i="102" s="1"/>
  <c r="T38" i="102"/>
  <c r="Q38" i="102"/>
  <c r="N38" i="102"/>
  <c r="H38" i="102"/>
  <c r="E38" i="102"/>
  <c r="B38" i="102"/>
  <c r="AE37" i="102"/>
  <c r="AC37" i="102" s="1"/>
  <c r="AD37" i="102"/>
  <c r="Z37" i="102"/>
  <c r="AA37" i="102" s="1"/>
  <c r="Y37" i="102"/>
  <c r="AI37" i="102" s="1"/>
  <c r="T37" i="102"/>
  <c r="Q37" i="102"/>
  <c r="N37" i="102"/>
  <c r="H37" i="102"/>
  <c r="E37" i="102"/>
  <c r="B37" i="102"/>
  <c r="AE36" i="102"/>
  <c r="AC36" i="102" s="1"/>
  <c r="AD36" i="102"/>
  <c r="Z36" i="102"/>
  <c r="Y36" i="102"/>
  <c r="AI36" i="102" s="1"/>
  <c r="T36" i="102"/>
  <c r="Q36" i="102"/>
  <c r="N36" i="102"/>
  <c r="H36" i="102"/>
  <c r="E36" i="102"/>
  <c r="B36" i="102"/>
  <c r="AE35" i="102"/>
  <c r="AD35" i="102"/>
  <c r="Z35" i="102"/>
  <c r="Y35" i="102"/>
  <c r="T35" i="102"/>
  <c r="Q35" i="102"/>
  <c r="N35" i="102"/>
  <c r="H35" i="102"/>
  <c r="E35" i="102"/>
  <c r="B35" i="102"/>
  <c r="AE34" i="102"/>
  <c r="AD34" i="102"/>
  <c r="AC34" i="102" s="1"/>
  <c r="Z34" i="102"/>
  <c r="AA34" i="102" s="1"/>
  <c r="Y34" i="102"/>
  <c r="AI34" i="102" s="1"/>
  <c r="T34" i="102"/>
  <c r="Q34" i="102"/>
  <c r="N34" i="102"/>
  <c r="H34" i="102"/>
  <c r="E34" i="102"/>
  <c r="B34" i="102"/>
  <c r="AE33" i="102"/>
  <c r="AD33" i="102"/>
  <c r="AC33" i="102"/>
  <c r="Z33" i="102"/>
  <c r="AH33" i="102" s="1"/>
  <c r="AG33" i="102" s="1"/>
  <c r="Y33" i="102"/>
  <c r="AI33" i="102" s="1"/>
  <c r="T33" i="102"/>
  <c r="Q33" i="102"/>
  <c r="N33" i="102"/>
  <c r="H33" i="102"/>
  <c r="E33" i="102"/>
  <c r="B33" i="102"/>
  <c r="AE32" i="102"/>
  <c r="AD32" i="102"/>
  <c r="AA32" i="102"/>
  <c r="Z32" i="102"/>
  <c r="AH32" i="102" s="1"/>
  <c r="Y32" i="102"/>
  <c r="T32" i="102"/>
  <c r="Q32" i="102"/>
  <c r="N32" i="102"/>
  <c r="H32" i="102"/>
  <c r="E32" i="102"/>
  <c r="B32" i="102"/>
  <c r="AE31" i="102"/>
  <c r="AC31" i="102" s="1"/>
  <c r="AD31" i="102"/>
  <c r="Z31" i="102"/>
  <c r="Y31" i="102"/>
  <c r="AI31" i="102" s="1"/>
  <c r="T31" i="102"/>
  <c r="Q31" i="102"/>
  <c r="N31" i="102"/>
  <c r="H31" i="102"/>
  <c r="E31" i="102"/>
  <c r="B31" i="102"/>
  <c r="AE30" i="102"/>
  <c r="AH30" i="102" s="1"/>
  <c r="AD30" i="102"/>
  <c r="Z30" i="102"/>
  <c r="Y30" i="102"/>
  <c r="AI30" i="102" s="1"/>
  <c r="T30" i="102"/>
  <c r="Q30" i="102"/>
  <c r="N30" i="102"/>
  <c r="H30" i="102"/>
  <c r="E30" i="102"/>
  <c r="B30" i="102"/>
  <c r="AE29" i="102"/>
  <c r="AC29" i="102" s="1"/>
  <c r="AD29" i="102"/>
  <c r="Z29" i="102"/>
  <c r="AH29" i="102" s="1"/>
  <c r="AG29" i="102" s="1"/>
  <c r="Y29" i="102"/>
  <c r="AI29" i="102" s="1"/>
  <c r="T29" i="102"/>
  <c r="Q29" i="102"/>
  <c r="N29" i="102"/>
  <c r="H29" i="102"/>
  <c r="E29" i="102"/>
  <c r="B29" i="102"/>
  <c r="AE28" i="102"/>
  <c r="AD28" i="102"/>
  <c r="Z28" i="102"/>
  <c r="Y28" i="102"/>
  <c r="T28" i="102"/>
  <c r="Q28" i="102"/>
  <c r="N28" i="102"/>
  <c r="H28" i="102"/>
  <c r="E28" i="102"/>
  <c r="B28" i="102"/>
  <c r="AE27" i="102"/>
  <c r="AD27" i="102"/>
  <c r="Z27" i="102"/>
  <c r="Y27" i="102"/>
  <c r="T27" i="102"/>
  <c r="Q27" i="102"/>
  <c r="N27" i="102"/>
  <c r="H27" i="102"/>
  <c r="E27" i="102"/>
  <c r="B27" i="102"/>
  <c r="AH26" i="102"/>
  <c r="AE26" i="102"/>
  <c r="AD26" i="102"/>
  <c r="AC26" i="102" s="1"/>
  <c r="Z26" i="102"/>
  <c r="Y26" i="102"/>
  <c r="AI26" i="102" s="1"/>
  <c r="T26" i="102"/>
  <c r="Q26" i="102"/>
  <c r="N26" i="102"/>
  <c r="H26" i="102"/>
  <c r="E26" i="102"/>
  <c r="B26" i="102"/>
  <c r="AE25" i="102"/>
  <c r="AC25" i="102" s="1"/>
  <c r="AD25" i="102"/>
  <c r="Z25" i="102"/>
  <c r="AA25" i="102" s="1"/>
  <c r="Y25" i="102"/>
  <c r="AI25" i="102" s="1"/>
  <c r="T25" i="102"/>
  <c r="Q25" i="102"/>
  <c r="N25" i="102"/>
  <c r="H25" i="102"/>
  <c r="E25" i="102"/>
  <c r="B25" i="102"/>
  <c r="AE24" i="102"/>
  <c r="AC24" i="102" s="1"/>
  <c r="AD24" i="102"/>
  <c r="Z24" i="102"/>
  <c r="Y24" i="102"/>
  <c r="AI24" i="102" s="1"/>
  <c r="T24" i="102"/>
  <c r="Q24" i="102"/>
  <c r="N24" i="102"/>
  <c r="H24" i="102"/>
  <c r="E24" i="102"/>
  <c r="B24" i="102"/>
  <c r="AE23" i="102"/>
  <c r="AD23" i="102"/>
  <c r="Z23" i="102"/>
  <c r="Y23" i="102"/>
  <c r="T23" i="102"/>
  <c r="Q23" i="102"/>
  <c r="N23" i="102"/>
  <c r="H23" i="102"/>
  <c r="E23" i="102"/>
  <c r="B23" i="102"/>
  <c r="AE22" i="102"/>
  <c r="AD22" i="102"/>
  <c r="AC22" i="102" s="1"/>
  <c r="Z22" i="102"/>
  <c r="AH22" i="102" s="1"/>
  <c r="Y22" i="102"/>
  <c r="T22" i="102"/>
  <c r="Q22" i="102"/>
  <c r="N22" i="102"/>
  <c r="H22" i="102"/>
  <c r="E22" i="102"/>
  <c r="B22" i="102"/>
  <c r="AH21" i="102"/>
  <c r="AE21" i="102"/>
  <c r="AD21" i="102"/>
  <c r="AC21" i="102"/>
  <c r="AA21" i="102"/>
  <c r="Z21" i="102"/>
  <c r="Y21" i="102"/>
  <c r="AI21" i="102" s="1"/>
  <c r="T21" i="102"/>
  <c r="Q21" i="102"/>
  <c r="N21" i="102"/>
  <c r="H21" i="102"/>
  <c r="E21" i="102"/>
  <c r="B21" i="102"/>
  <c r="AE20" i="102"/>
  <c r="AC20" i="102" s="1"/>
  <c r="AD20" i="102"/>
  <c r="Z20" i="102"/>
  <c r="AH20" i="102" s="1"/>
  <c r="AG20" i="102" s="1"/>
  <c r="Y20" i="102"/>
  <c r="AI20" i="102" s="1"/>
  <c r="T20" i="102"/>
  <c r="Q20" i="102"/>
  <c r="N20" i="102"/>
  <c r="H20" i="102"/>
  <c r="E20" i="102"/>
  <c r="B20" i="102"/>
  <c r="AE19" i="102"/>
  <c r="AC19" i="102" s="1"/>
  <c r="AD19" i="102"/>
  <c r="Z19" i="102"/>
  <c r="Y19" i="102"/>
  <c r="AI19" i="102" s="1"/>
  <c r="T19" i="102"/>
  <c r="Q19" i="102"/>
  <c r="N19" i="102"/>
  <c r="H19" i="102"/>
  <c r="E19" i="102"/>
  <c r="B19" i="102"/>
  <c r="AE18" i="102"/>
  <c r="AH18" i="102" s="1"/>
  <c r="AD18" i="102"/>
  <c r="Z18" i="102"/>
  <c r="Y18" i="102"/>
  <c r="AI18" i="102" s="1"/>
  <c r="T18" i="102"/>
  <c r="Q18" i="102"/>
  <c r="N18" i="102"/>
  <c r="H18" i="102"/>
  <c r="E18" i="102"/>
  <c r="B18" i="102"/>
  <c r="AE17" i="102"/>
  <c r="AC17" i="102" s="1"/>
  <c r="AD17" i="102"/>
  <c r="Z17" i="102"/>
  <c r="AH17" i="102" s="1"/>
  <c r="AG17" i="102" s="1"/>
  <c r="Y17" i="102"/>
  <c r="AI17" i="102" s="1"/>
  <c r="T17" i="102"/>
  <c r="Q17" i="102"/>
  <c r="N17" i="102"/>
  <c r="H17" i="102"/>
  <c r="E17" i="102"/>
  <c r="B17" i="102"/>
  <c r="AE16" i="102"/>
  <c r="AD16" i="102"/>
  <c r="Z16" i="102"/>
  <c r="Y16" i="102"/>
  <c r="T16" i="102"/>
  <c r="Q16" i="102"/>
  <c r="N16" i="102"/>
  <c r="H16" i="102"/>
  <c r="E16" i="102"/>
  <c r="B16" i="102"/>
  <c r="AE15" i="102"/>
  <c r="AD15" i="102"/>
  <c r="Z15" i="102"/>
  <c r="Y15" i="102"/>
  <c r="T15" i="102"/>
  <c r="Q15" i="102"/>
  <c r="N15" i="102"/>
  <c r="H15" i="102"/>
  <c r="E15" i="102"/>
  <c r="B15" i="102"/>
  <c r="AH14" i="102"/>
  <c r="AE14" i="102"/>
  <c r="AD14" i="102"/>
  <c r="Z14" i="102"/>
  <c r="Y14" i="102"/>
  <c r="AI14" i="102" s="1"/>
  <c r="T14" i="102"/>
  <c r="Q14" i="102"/>
  <c r="N14" i="102"/>
  <c r="H14" i="102"/>
  <c r="E14" i="102"/>
  <c r="B14" i="102"/>
  <c r="AE13" i="102"/>
  <c r="AC13" i="102" s="1"/>
  <c r="AD13" i="102"/>
  <c r="Z13" i="102"/>
  <c r="AA13" i="102" s="1"/>
  <c r="Y13" i="102"/>
  <c r="AI13" i="102" s="1"/>
  <c r="T13" i="102"/>
  <c r="Q13" i="102"/>
  <c r="N13" i="102"/>
  <c r="H13" i="102"/>
  <c r="E13" i="102"/>
  <c r="B13" i="102"/>
  <c r="AE12" i="102"/>
  <c r="AC12" i="102" s="1"/>
  <c r="AD12" i="102"/>
  <c r="Z12" i="102"/>
  <c r="Y12" i="102"/>
  <c r="AI12" i="102" s="1"/>
  <c r="T12" i="102"/>
  <c r="Q12" i="102"/>
  <c r="N12" i="102"/>
  <c r="H12" i="102"/>
  <c r="E12" i="102"/>
  <c r="B12" i="102"/>
  <c r="AE11" i="102"/>
  <c r="AD11" i="102"/>
  <c r="Z11" i="102"/>
  <c r="Y11" i="102"/>
  <c r="T11" i="102"/>
  <c r="Q11" i="102"/>
  <c r="N11" i="102"/>
  <c r="H11" i="102"/>
  <c r="E11" i="102"/>
  <c r="B11" i="102"/>
  <c r="AE10" i="102"/>
  <c r="AD10" i="102"/>
  <c r="AC10" i="102" s="1"/>
  <c r="Z10" i="102"/>
  <c r="AH10" i="102" s="1"/>
  <c r="Y10" i="102"/>
  <c r="T10" i="102"/>
  <c r="Q10" i="102"/>
  <c r="N10" i="102"/>
  <c r="H10" i="102"/>
  <c r="E10" i="102"/>
  <c r="B10" i="102"/>
  <c r="AH9" i="102"/>
  <c r="AE9" i="102"/>
  <c r="AD9" i="102"/>
  <c r="AC9" i="102"/>
  <c r="AA9" i="102"/>
  <c r="Z9" i="102"/>
  <c r="Y9" i="102"/>
  <c r="AI9" i="102" s="1"/>
  <c r="T9" i="102"/>
  <c r="Q9" i="102"/>
  <c r="N9" i="102"/>
  <c r="H9" i="102"/>
  <c r="E9" i="102"/>
  <c r="B9" i="102"/>
  <c r="AE8" i="102"/>
  <c r="AC8" i="102" s="1"/>
  <c r="AD8" i="102"/>
  <c r="Z8" i="102"/>
  <c r="AH8" i="102" s="1"/>
  <c r="Y8" i="102"/>
  <c r="AI8" i="102" s="1"/>
  <c r="T8" i="102"/>
  <c r="Q8" i="102"/>
  <c r="N8" i="102"/>
  <c r="H8" i="102"/>
  <c r="E8" i="102"/>
  <c r="B8" i="102"/>
  <c r="I4" i="102"/>
  <c r="R3" i="102"/>
  <c r="S67" i="101"/>
  <c r="Q67" i="101"/>
  <c r="N67" i="101"/>
  <c r="L67" i="101"/>
  <c r="S66" i="101"/>
  <c r="Q66" i="101"/>
  <c r="N66" i="101"/>
  <c r="L66" i="101"/>
  <c r="C66" i="101"/>
  <c r="S65" i="101"/>
  <c r="Q65" i="101"/>
  <c r="N65" i="101"/>
  <c r="L65" i="101"/>
  <c r="C65" i="101"/>
  <c r="S64" i="101"/>
  <c r="Q64" i="101"/>
  <c r="N64" i="101"/>
  <c r="L64" i="101"/>
  <c r="S63" i="101"/>
  <c r="Q63" i="101"/>
  <c r="N63" i="101"/>
  <c r="L63" i="101"/>
  <c r="F63" i="101"/>
  <c r="H66" i="101" s="1"/>
  <c r="I67" i="101" s="1"/>
  <c r="S62" i="101"/>
  <c r="Q62" i="101"/>
  <c r="N62" i="101"/>
  <c r="L62" i="101"/>
  <c r="S61" i="101"/>
  <c r="Q61" i="101"/>
  <c r="N61" i="101"/>
  <c r="L61" i="101"/>
  <c r="S60" i="101"/>
  <c r="Q60" i="101"/>
  <c r="N60" i="101"/>
  <c r="L60" i="101"/>
  <c r="Q59" i="101"/>
  <c r="L59" i="101"/>
  <c r="P53" i="101"/>
  <c r="O53" i="101"/>
  <c r="G53" i="101"/>
  <c r="F53" i="101"/>
  <c r="AE52" i="101"/>
  <c r="AD52" i="101"/>
  <c r="Z52" i="101"/>
  <c r="Y52" i="101"/>
  <c r="T52" i="101"/>
  <c r="Q52" i="101"/>
  <c r="N52" i="101"/>
  <c r="H52" i="101"/>
  <c r="E52" i="101"/>
  <c r="B52" i="101"/>
  <c r="AE51" i="101"/>
  <c r="AD51" i="101"/>
  <c r="Z51" i="101"/>
  <c r="Y51" i="101"/>
  <c r="T51" i="101"/>
  <c r="Q51" i="101"/>
  <c r="N51" i="101"/>
  <c r="H51" i="101"/>
  <c r="E51" i="101"/>
  <c r="B51" i="101"/>
  <c r="AH50" i="101"/>
  <c r="AE50" i="101"/>
  <c r="AD50" i="101"/>
  <c r="AC50" i="101" s="1"/>
  <c r="Z50" i="101"/>
  <c r="Y50" i="101"/>
  <c r="T50" i="101"/>
  <c r="Q50" i="101"/>
  <c r="N50" i="101"/>
  <c r="H50" i="101"/>
  <c r="E50" i="101"/>
  <c r="B50" i="101"/>
  <c r="AE49" i="101"/>
  <c r="AC49" i="101" s="1"/>
  <c r="AD49" i="101"/>
  <c r="Z49" i="101"/>
  <c r="AA49" i="101" s="1"/>
  <c r="Y49" i="101"/>
  <c r="AI49" i="101" s="1"/>
  <c r="T49" i="101"/>
  <c r="Q49" i="101"/>
  <c r="N49" i="101"/>
  <c r="H49" i="101"/>
  <c r="E49" i="101"/>
  <c r="B49" i="101"/>
  <c r="AE48" i="101"/>
  <c r="AC48" i="101" s="1"/>
  <c r="AD48" i="101"/>
  <c r="Z48" i="101"/>
  <c r="Y48" i="101"/>
  <c r="AI48" i="101" s="1"/>
  <c r="T48" i="101"/>
  <c r="Q48" i="101"/>
  <c r="N48" i="101"/>
  <c r="H48" i="101"/>
  <c r="E48" i="101"/>
  <c r="B48" i="101"/>
  <c r="AE47" i="101"/>
  <c r="AD47" i="101"/>
  <c r="Z47" i="101"/>
  <c r="Y47" i="101"/>
  <c r="T47" i="101"/>
  <c r="Q47" i="101"/>
  <c r="N47" i="101"/>
  <c r="H47" i="101"/>
  <c r="E47" i="101"/>
  <c r="B47" i="101"/>
  <c r="AE46" i="101"/>
  <c r="AD46" i="101"/>
  <c r="AC46" i="101" s="1"/>
  <c r="Z46" i="101"/>
  <c r="AH46" i="101" s="1"/>
  <c r="Y46" i="101"/>
  <c r="AI46" i="101" s="1"/>
  <c r="T46" i="101"/>
  <c r="Q46" i="101"/>
  <c r="N46" i="101"/>
  <c r="H46" i="101"/>
  <c r="E46" i="101"/>
  <c r="B46" i="101"/>
  <c r="AE45" i="101"/>
  <c r="AD45" i="101"/>
  <c r="AC45" i="101"/>
  <c r="Z45" i="101"/>
  <c r="AH45" i="101" s="1"/>
  <c r="AG45" i="101" s="1"/>
  <c r="Y45" i="101"/>
  <c r="AI45" i="101" s="1"/>
  <c r="T45" i="101"/>
  <c r="Q45" i="101"/>
  <c r="N45" i="101"/>
  <c r="H45" i="101"/>
  <c r="E45" i="101"/>
  <c r="B45" i="101"/>
  <c r="AE44" i="101"/>
  <c r="AD44" i="101"/>
  <c r="AA44" i="101"/>
  <c r="Z44" i="101"/>
  <c r="AH44" i="101" s="1"/>
  <c r="Y44" i="101"/>
  <c r="T44" i="101"/>
  <c r="Q44" i="101"/>
  <c r="N44" i="101"/>
  <c r="H44" i="101"/>
  <c r="E44" i="101"/>
  <c r="B44" i="101"/>
  <c r="AE43" i="101"/>
  <c r="AD43" i="101"/>
  <c r="Z43" i="101"/>
  <c r="Y43" i="101"/>
  <c r="AI43" i="101" s="1"/>
  <c r="T43" i="101"/>
  <c r="Q43" i="101"/>
  <c r="N43" i="101"/>
  <c r="H43" i="101"/>
  <c r="E43" i="101"/>
  <c r="B43" i="101"/>
  <c r="AE42" i="101"/>
  <c r="AH42" i="101" s="1"/>
  <c r="AD42" i="101"/>
  <c r="Z42" i="101"/>
  <c r="Y42" i="101"/>
  <c r="AI42" i="101" s="1"/>
  <c r="T42" i="101"/>
  <c r="Q42" i="101"/>
  <c r="N42" i="101"/>
  <c r="H42" i="101"/>
  <c r="E42" i="101"/>
  <c r="B42" i="101"/>
  <c r="AE41" i="101"/>
  <c r="AC41" i="101" s="1"/>
  <c r="AD41" i="101"/>
  <c r="Z41" i="101"/>
  <c r="AH41" i="101" s="1"/>
  <c r="AG41" i="101" s="1"/>
  <c r="Y41" i="101"/>
  <c r="AI41" i="101" s="1"/>
  <c r="T41" i="101"/>
  <c r="Q41" i="101"/>
  <c r="N41" i="101"/>
  <c r="H41" i="101"/>
  <c r="E41" i="101"/>
  <c r="B41" i="101"/>
  <c r="AE40" i="101"/>
  <c r="AD40" i="101"/>
  <c r="Z40" i="101"/>
  <c r="Y40" i="101"/>
  <c r="T40" i="101"/>
  <c r="Q40" i="101"/>
  <c r="N40" i="101"/>
  <c r="H40" i="101"/>
  <c r="E40" i="101"/>
  <c r="B40" i="101"/>
  <c r="AE39" i="101"/>
  <c r="AD39" i="101"/>
  <c r="Z39" i="101"/>
  <c r="Y39" i="101"/>
  <c r="T39" i="101"/>
  <c r="Q39" i="101"/>
  <c r="N39" i="101"/>
  <c r="H39" i="101"/>
  <c r="E39" i="101"/>
  <c r="B39" i="101"/>
  <c r="AH38" i="101"/>
  <c r="AE38" i="101"/>
  <c r="AD38" i="101"/>
  <c r="Z38" i="101"/>
  <c r="Y38" i="101"/>
  <c r="AI38" i="101" s="1"/>
  <c r="T38" i="101"/>
  <c r="Q38" i="101"/>
  <c r="N38" i="101"/>
  <c r="H38" i="101"/>
  <c r="B38" i="101"/>
  <c r="AE37" i="101"/>
  <c r="AD37" i="101"/>
  <c r="AA37" i="101"/>
  <c r="Z37" i="101"/>
  <c r="AH37" i="101" s="1"/>
  <c r="Y37" i="101"/>
  <c r="T37" i="101"/>
  <c r="Q37" i="101"/>
  <c r="N37" i="101"/>
  <c r="H37" i="101"/>
  <c r="B37" i="101"/>
  <c r="AI36" i="101"/>
  <c r="AE36" i="101"/>
  <c r="AD36" i="101"/>
  <c r="AC36" i="101" s="1"/>
  <c r="Z36" i="101"/>
  <c r="AA36" i="101" s="1"/>
  <c r="Y36" i="101"/>
  <c r="T36" i="101"/>
  <c r="Q36" i="101"/>
  <c r="N36" i="101"/>
  <c r="H36" i="101"/>
  <c r="B36" i="101"/>
  <c r="AE35" i="101"/>
  <c r="AD35" i="101"/>
  <c r="Z35" i="101"/>
  <c r="Y35" i="101"/>
  <c r="T35" i="101"/>
  <c r="Q35" i="101"/>
  <c r="N35" i="101"/>
  <c r="H35" i="101"/>
  <c r="B35" i="101"/>
  <c r="AE34" i="101"/>
  <c r="AD34" i="101"/>
  <c r="AC34" i="101" s="1"/>
  <c r="Z34" i="101"/>
  <c r="AH34" i="101" s="1"/>
  <c r="Y34" i="101"/>
  <c r="T34" i="101"/>
  <c r="Q34" i="101"/>
  <c r="N34" i="101"/>
  <c r="H34" i="101"/>
  <c r="B34" i="101"/>
  <c r="AE33" i="101"/>
  <c r="AD33" i="101"/>
  <c r="Z33" i="101"/>
  <c r="Y33" i="101"/>
  <c r="T33" i="101"/>
  <c r="Q33" i="101"/>
  <c r="N33" i="101"/>
  <c r="H33" i="101"/>
  <c r="B33" i="101"/>
  <c r="AE32" i="101"/>
  <c r="AD32" i="101"/>
  <c r="AC32" i="101" s="1"/>
  <c r="Z32" i="101"/>
  <c r="AA32" i="101" s="1"/>
  <c r="Y32" i="101"/>
  <c r="T32" i="101"/>
  <c r="Q32" i="101"/>
  <c r="N32" i="101"/>
  <c r="H32" i="101"/>
  <c r="B32" i="101"/>
  <c r="AE31" i="101"/>
  <c r="AC31" i="101" s="1"/>
  <c r="AD31" i="101"/>
  <c r="Z31" i="101"/>
  <c r="Y31" i="101"/>
  <c r="AI31" i="101" s="1"/>
  <c r="T31" i="101"/>
  <c r="Q31" i="101"/>
  <c r="N31" i="101"/>
  <c r="H31" i="101"/>
  <c r="B31" i="101"/>
  <c r="AE30" i="101"/>
  <c r="AD30" i="101"/>
  <c r="AC30" i="101" s="1"/>
  <c r="Z30" i="101"/>
  <c r="AH30" i="101" s="1"/>
  <c r="Y30" i="101"/>
  <c r="T30" i="101"/>
  <c r="Q30" i="101"/>
  <c r="N30" i="101"/>
  <c r="H30" i="101"/>
  <c r="B30" i="101"/>
  <c r="AE29" i="101"/>
  <c r="AC29" i="101" s="1"/>
  <c r="AD29" i="101"/>
  <c r="Z29" i="101"/>
  <c r="AA29" i="101" s="1"/>
  <c r="Y29" i="101"/>
  <c r="AI29" i="101" s="1"/>
  <c r="T29" i="101"/>
  <c r="Q29" i="101"/>
  <c r="N29" i="101"/>
  <c r="H29" i="101"/>
  <c r="B29" i="101"/>
  <c r="AE28" i="101"/>
  <c r="AH28" i="101" s="1"/>
  <c r="AD28" i="101"/>
  <c r="Z28" i="101"/>
  <c r="Y28" i="101"/>
  <c r="AI28" i="101" s="1"/>
  <c r="T28" i="101"/>
  <c r="Q28" i="101"/>
  <c r="N28" i="101"/>
  <c r="H28" i="101"/>
  <c r="B28" i="101"/>
  <c r="AE27" i="101"/>
  <c r="AC27" i="101" s="1"/>
  <c r="AD27" i="101"/>
  <c r="Z27" i="101"/>
  <c r="AH27" i="101" s="1"/>
  <c r="Y27" i="101"/>
  <c r="AI27" i="101" s="1"/>
  <c r="T27" i="101"/>
  <c r="Q27" i="101"/>
  <c r="N27" i="101"/>
  <c r="H27" i="101"/>
  <c r="B27" i="101"/>
  <c r="AE26" i="101"/>
  <c r="AH26" i="101" s="1"/>
  <c r="AD26" i="101"/>
  <c r="Z26" i="101"/>
  <c r="Y26" i="101"/>
  <c r="AI26" i="101" s="1"/>
  <c r="T26" i="101"/>
  <c r="Q26" i="101"/>
  <c r="N26" i="101"/>
  <c r="H26" i="101"/>
  <c r="B26" i="101"/>
  <c r="AE25" i="101"/>
  <c r="AC25" i="101" s="1"/>
  <c r="AD25" i="101"/>
  <c r="Z25" i="101"/>
  <c r="AH25" i="101" s="1"/>
  <c r="AG25" i="101" s="1"/>
  <c r="Y25" i="101"/>
  <c r="AI25" i="101" s="1"/>
  <c r="T25" i="101"/>
  <c r="Q25" i="101"/>
  <c r="N25" i="101"/>
  <c r="H25" i="101"/>
  <c r="B25" i="101"/>
  <c r="AH24" i="101"/>
  <c r="AE24" i="101"/>
  <c r="AD24" i="101"/>
  <c r="Z24" i="101"/>
  <c r="Y24" i="101"/>
  <c r="AI24" i="101" s="1"/>
  <c r="T24" i="101"/>
  <c r="Q24" i="101"/>
  <c r="N24" i="101"/>
  <c r="H24" i="101"/>
  <c r="B24" i="101"/>
  <c r="AE23" i="101"/>
  <c r="AD23" i="101"/>
  <c r="AA23" i="101"/>
  <c r="Z23" i="101"/>
  <c r="AH23" i="101" s="1"/>
  <c r="Y23" i="101"/>
  <c r="T23" i="101"/>
  <c r="Q23" i="101"/>
  <c r="N23" i="101"/>
  <c r="H23" i="101"/>
  <c r="B23" i="101"/>
  <c r="AH22" i="101"/>
  <c r="AE22" i="101"/>
  <c r="AD22" i="101"/>
  <c r="Z22" i="101"/>
  <c r="Y22" i="101"/>
  <c r="AI22" i="101" s="1"/>
  <c r="T22" i="101"/>
  <c r="Q22" i="101"/>
  <c r="N22" i="101"/>
  <c r="H22" i="101"/>
  <c r="B22" i="101"/>
  <c r="AE21" i="101"/>
  <c r="AD21" i="101"/>
  <c r="AA21" i="101"/>
  <c r="Z21" i="101"/>
  <c r="AH21" i="101" s="1"/>
  <c r="Y21" i="101"/>
  <c r="T21" i="101"/>
  <c r="Q21" i="101"/>
  <c r="N21" i="101"/>
  <c r="H21" i="101"/>
  <c r="B21" i="101"/>
  <c r="AI20" i="101"/>
  <c r="AE20" i="101"/>
  <c r="AD20" i="101"/>
  <c r="AC20" i="101" s="1"/>
  <c r="Z20" i="101"/>
  <c r="AA20" i="101" s="1"/>
  <c r="Y20" i="101"/>
  <c r="T20" i="101"/>
  <c r="Q20" i="101"/>
  <c r="N20" i="101"/>
  <c r="H20" i="101"/>
  <c r="B20" i="101"/>
  <c r="AE19" i="101"/>
  <c r="AD19" i="101"/>
  <c r="Z19" i="101"/>
  <c r="Y19" i="101"/>
  <c r="T19" i="101"/>
  <c r="Q19" i="101"/>
  <c r="N19" i="101"/>
  <c r="H19" i="101"/>
  <c r="B19" i="101"/>
  <c r="AE18" i="101"/>
  <c r="AD18" i="101"/>
  <c r="AC18" i="101" s="1"/>
  <c r="Z18" i="101"/>
  <c r="AH18" i="101" s="1"/>
  <c r="Y18" i="101"/>
  <c r="T18" i="101"/>
  <c r="Q18" i="101"/>
  <c r="N18" i="101"/>
  <c r="H18" i="101"/>
  <c r="B18" i="101"/>
  <c r="AE17" i="101"/>
  <c r="AD17" i="101"/>
  <c r="Z17" i="101"/>
  <c r="Y17" i="101"/>
  <c r="T17" i="101"/>
  <c r="Q17" i="101"/>
  <c r="N17" i="101"/>
  <c r="H17" i="101"/>
  <c r="B17" i="101"/>
  <c r="AE16" i="101"/>
  <c r="AD16" i="101"/>
  <c r="AC16" i="101" s="1"/>
  <c r="Z16" i="101"/>
  <c r="AH16" i="101" s="1"/>
  <c r="Y16" i="101"/>
  <c r="T16" i="101"/>
  <c r="Q16" i="101"/>
  <c r="N16" i="101"/>
  <c r="H16" i="101"/>
  <c r="B16" i="101"/>
  <c r="AE15" i="101"/>
  <c r="AC15" i="101" s="1"/>
  <c r="AD15" i="101"/>
  <c r="Z15" i="101"/>
  <c r="Y15" i="101"/>
  <c r="AI15" i="101" s="1"/>
  <c r="T15" i="101"/>
  <c r="Q15" i="101"/>
  <c r="N15" i="101"/>
  <c r="H15" i="101"/>
  <c r="B15" i="101"/>
  <c r="AE14" i="101"/>
  <c r="AD14" i="101"/>
  <c r="AC14" i="101" s="1"/>
  <c r="Z14" i="101"/>
  <c r="AH14" i="101" s="1"/>
  <c r="Y14" i="101"/>
  <c r="T14" i="101"/>
  <c r="Q14" i="101"/>
  <c r="N14" i="101"/>
  <c r="H14" i="101"/>
  <c r="B14" i="101"/>
  <c r="AE13" i="101"/>
  <c r="AC13" i="101" s="1"/>
  <c r="AD13" i="101"/>
  <c r="Z13" i="101"/>
  <c r="AA13" i="101" s="1"/>
  <c r="Y13" i="101"/>
  <c r="AI13" i="101" s="1"/>
  <c r="T13" i="101"/>
  <c r="Q13" i="101"/>
  <c r="N13" i="101"/>
  <c r="H13" i="101"/>
  <c r="B13" i="101"/>
  <c r="AE12" i="101"/>
  <c r="AH12" i="101" s="1"/>
  <c r="AD12" i="101"/>
  <c r="Z12" i="101"/>
  <c r="Y12" i="101"/>
  <c r="AA12" i="101" s="1"/>
  <c r="T12" i="101"/>
  <c r="Q12" i="101"/>
  <c r="N12" i="101"/>
  <c r="H12" i="101"/>
  <c r="B12" i="101"/>
  <c r="AE11" i="101"/>
  <c r="AC11" i="101" s="1"/>
  <c r="AD11" i="101"/>
  <c r="Z11" i="101"/>
  <c r="AH11" i="101" s="1"/>
  <c r="Y11" i="101"/>
  <c r="AI11" i="101" s="1"/>
  <c r="T11" i="101"/>
  <c r="Q11" i="101"/>
  <c r="N11" i="101"/>
  <c r="H11" i="101"/>
  <c r="B11" i="101"/>
  <c r="AE10" i="101"/>
  <c r="AH10" i="101" s="1"/>
  <c r="AD10" i="101"/>
  <c r="Z10" i="101"/>
  <c r="Y10" i="101"/>
  <c r="AA10" i="101" s="1"/>
  <c r="T10" i="101"/>
  <c r="Q10" i="101"/>
  <c r="N10" i="101"/>
  <c r="H10" i="101"/>
  <c r="B10" i="101"/>
  <c r="AE9" i="101"/>
  <c r="AC9" i="101" s="1"/>
  <c r="AD9" i="101"/>
  <c r="Z9" i="101"/>
  <c r="AH9" i="101" s="1"/>
  <c r="AG9" i="101" s="1"/>
  <c r="Y9" i="101"/>
  <c r="AI9" i="101" s="1"/>
  <c r="T9" i="101"/>
  <c r="Q9" i="101"/>
  <c r="N9" i="101"/>
  <c r="H9" i="101"/>
  <c r="B9" i="101"/>
  <c r="AH8" i="101"/>
  <c r="AE8" i="101"/>
  <c r="AD8" i="101"/>
  <c r="Z8" i="101"/>
  <c r="Y8" i="101"/>
  <c r="AA8" i="101" s="1"/>
  <c r="T8" i="101"/>
  <c r="Q8" i="101"/>
  <c r="N8" i="101"/>
  <c r="H8" i="101"/>
  <c r="B8" i="101"/>
  <c r="I4" i="101"/>
  <c r="R3" i="101"/>
  <c r="S67" i="100"/>
  <c r="Q67" i="100"/>
  <c r="N67" i="100"/>
  <c r="L67" i="100"/>
  <c r="S66" i="100"/>
  <c r="Q66" i="100"/>
  <c r="N66" i="100"/>
  <c r="L66" i="100"/>
  <c r="C66" i="100"/>
  <c r="S65" i="100"/>
  <c r="Q65" i="100"/>
  <c r="N65" i="100"/>
  <c r="L65" i="100"/>
  <c r="C65" i="100"/>
  <c r="S64" i="100"/>
  <c r="Q64" i="100"/>
  <c r="N64" i="100"/>
  <c r="L64" i="100"/>
  <c r="S63" i="100"/>
  <c r="Q63" i="100"/>
  <c r="N63" i="100"/>
  <c r="L63" i="100"/>
  <c r="F63" i="100"/>
  <c r="H66" i="100" s="1"/>
  <c r="I67" i="100" s="1"/>
  <c r="S62" i="100"/>
  <c r="Q62" i="100"/>
  <c r="N62" i="100"/>
  <c r="L62" i="100"/>
  <c r="S61" i="100"/>
  <c r="Q61" i="100"/>
  <c r="N61" i="100"/>
  <c r="L61" i="100"/>
  <c r="S60" i="100"/>
  <c r="Q60" i="100"/>
  <c r="N60" i="100"/>
  <c r="L60" i="100"/>
  <c r="Q59" i="100"/>
  <c r="L59" i="100"/>
  <c r="P53" i="100"/>
  <c r="O53" i="100"/>
  <c r="G53" i="100"/>
  <c r="F53" i="100"/>
  <c r="AE52" i="100"/>
  <c r="AC52" i="100" s="1"/>
  <c r="AD52" i="100"/>
  <c r="Z52" i="100"/>
  <c r="AH52" i="100" s="1"/>
  <c r="Y52" i="100"/>
  <c r="AI52" i="100" s="1"/>
  <c r="T52" i="100"/>
  <c r="Q52" i="100"/>
  <c r="N52" i="100"/>
  <c r="H52" i="100"/>
  <c r="E52" i="100"/>
  <c r="B52" i="100"/>
  <c r="AE51" i="100"/>
  <c r="AD51" i="100"/>
  <c r="Z51" i="100"/>
  <c r="Y51" i="100"/>
  <c r="T51" i="100"/>
  <c r="Q51" i="100"/>
  <c r="N51" i="100"/>
  <c r="H51" i="100"/>
  <c r="E51" i="100"/>
  <c r="B51" i="100"/>
  <c r="AE50" i="100"/>
  <c r="AD50" i="100"/>
  <c r="Z50" i="100"/>
  <c r="Y50" i="100"/>
  <c r="T50" i="100"/>
  <c r="Q50" i="100"/>
  <c r="N50" i="100"/>
  <c r="H50" i="100"/>
  <c r="E50" i="100"/>
  <c r="B50" i="100"/>
  <c r="AH49" i="100"/>
  <c r="AE49" i="100"/>
  <c r="AD49" i="100"/>
  <c r="AC49" i="100" s="1"/>
  <c r="Z49" i="100"/>
  <c r="Y49" i="100"/>
  <c r="AA49" i="100" s="1"/>
  <c r="T49" i="100"/>
  <c r="Q49" i="100"/>
  <c r="N49" i="100"/>
  <c r="H49" i="100"/>
  <c r="E49" i="100"/>
  <c r="B49" i="100"/>
  <c r="AH48" i="100"/>
  <c r="AG48" i="100"/>
  <c r="AE48" i="100"/>
  <c r="AD48" i="100"/>
  <c r="AC48" i="100"/>
  <c r="AA48" i="100"/>
  <c r="Z48" i="100"/>
  <c r="Y48" i="100"/>
  <c r="AI48" i="100" s="1"/>
  <c r="T48" i="100"/>
  <c r="Q48" i="100"/>
  <c r="N48" i="100"/>
  <c r="H48" i="100"/>
  <c r="E48" i="100"/>
  <c r="B48" i="100"/>
  <c r="AE47" i="100"/>
  <c r="AD47" i="100"/>
  <c r="Z47" i="100"/>
  <c r="Y47" i="100"/>
  <c r="AI47" i="100" s="1"/>
  <c r="T47" i="100"/>
  <c r="Q47" i="100"/>
  <c r="N47" i="100"/>
  <c r="H47" i="100"/>
  <c r="E47" i="100"/>
  <c r="B47" i="100"/>
  <c r="AE46" i="100"/>
  <c r="AD46" i="100"/>
  <c r="Z46" i="100"/>
  <c r="Y46" i="100"/>
  <c r="T46" i="100"/>
  <c r="Q46" i="100"/>
  <c r="N46" i="100"/>
  <c r="H46" i="100"/>
  <c r="E46" i="100"/>
  <c r="B46" i="100"/>
  <c r="AE45" i="100"/>
  <c r="AC45" i="100" s="1"/>
  <c r="AD45" i="100"/>
  <c r="Z45" i="100"/>
  <c r="AH45" i="100" s="1"/>
  <c r="Y45" i="100"/>
  <c r="AA45" i="100" s="1"/>
  <c r="T45" i="100"/>
  <c r="Q45" i="100"/>
  <c r="N45" i="100"/>
  <c r="H45" i="100"/>
  <c r="E45" i="100"/>
  <c r="B45" i="100"/>
  <c r="AE44" i="100"/>
  <c r="AC44" i="100" s="1"/>
  <c r="AD44" i="100"/>
  <c r="Z44" i="100"/>
  <c r="AH44" i="100" s="1"/>
  <c r="AG44" i="100" s="1"/>
  <c r="Y44" i="100"/>
  <c r="AI44" i="100" s="1"/>
  <c r="T44" i="100"/>
  <c r="Q44" i="100"/>
  <c r="N44" i="100"/>
  <c r="H44" i="100"/>
  <c r="E44" i="100"/>
  <c r="B44" i="100"/>
  <c r="AE43" i="100"/>
  <c r="AD43" i="100"/>
  <c r="Z43" i="100"/>
  <c r="AA43" i="100" s="1"/>
  <c r="Y43" i="100"/>
  <c r="T43" i="100"/>
  <c r="Q43" i="100"/>
  <c r="N43" i="100"/>
  <c r="H43" i="100"/>
  <c r="E43" i="100"/>
  <c r="B43" i="100"/>
  <c r="AE42" i="100"/>
  <c r="AD42" i="100"/>
  <c r="Z42" i="100"/>
  <c r="Y42" i="100"/>
  <c r="T42" i="100"/>
  <c r="Q42" i="100"/>
  <c r="N42" i="100"/>
  <c r="H42" i="100"/>
  <c r="E42" i="100"/>
  <c r="B42" i="100"/>
  <c r="AH41" i="100"/>
  <c r="AE41" i="100"/>
  <c r="AD41" i="100"/>
  <c r="AC41" i="100"/>
  <c r="AA41" i="100"/>
  <c r="Z41" i="100"/>
  <c r="Y41" i="100"/>
  <c r="AI41" i="100" s="1"/>
  <c r="T41" i="100"/>
  <c r="Q41" i="100"/>
  <c r="N41" i="100"/>
  <c r="H41" i="100"/>
  <c r="E41" i="100"/>
  <c r="B41" i="100"/>
  <c r="AE40" i="100"/>
  <c r="AD40" i="100"/>
  <c r="Z40" i="100"/>
  <c r="AH40" i="100" s="1"/>
  <c r="Y40" i="100"/>
  <c r="AI40" i="100" s="1"/>
  <c r="T40" i="100"/>
  <c r="Q40" i="100"/>
  <c r="N40" i="100"/>
  <c r="H40" i="100"/>
  <c r="E40" i="100"/>
  <c r="B40" i="100"/>
  <c r="AE39" i="100"/>
  <c r="AC39" i="100" s="1"/>
  <c r="AD39" i="100"/>
  <c r="Z39" i="100"/>
  <c r="Y39" i="100"/>
  <c r="AI39" i="100" s="1"/>
  <c r="T39" i="100"/>
  <c r="Q39" i="100"/>
  <c r="N39" i="100"/>
  <c r="H39" i="100"/>
  <c r="E39" i="100"/>
  <c r="B39" i="100"/>
  <c r="AE38" i="100"/>
  <c r="AC38" i="100" s="1"/>
  <c r="AD38" i="100"/>
  <c r="Z38" i="100"/>
  <c r="Y38" i="100"/>
  <c r="AI38" i="100" s="1"/>
  <c r="T38" i="100"/>
  <c r="Q38" i="100"/>
  <c r="N38" i="100"/>
  <c r="H38" i="100"/>
  <c r="E38" i="100"/>
  <c r="B38" i="100"/>
  <c r="AE37" i="100"/>
  <c r="AD37" i="100"/>
  <c r="AC37" i="100" s="1"/>
  <c r="Z37" i="100"/>
  <c r="AA37" i="100" s="1"/>
  <c r="Y37" i="100"/>
  <c r="T37" i="100"/>
  <c r="Q37" i="100"/>
  <c r="N37" i="100"/>
  <c r="H37" i="100"/>
  <c r="E37" i="100"/>
  <c r="B37" i="100"/>
  <c r="AE36" i="100"/>
  <c r="AC36" i="100" s="1"/>
  <c r="AD36" i="100"/>
  <c r="Z36" i="100"/>
  <c r="AH36" i="100" s="1"/>
  <c r="AG36" i="100" s="1"/>
  <c r="Y36" i="100"/>
  <c r="AI36" i="100" s="1"/>
  <c r="T36" i="100"/>
  <c r="Q36" i="100"/>
  <c r="N36" i="100"/>
  <c r="H36" i="100"/>
  <c r="E36" i="100"/>
  <c r="B36" i="100"/>
  <c r="AE35" i="100"/>
  <c r="AD35" i="100"/>
  <c r="Z35" i="100"/>
  <c r="Y35" i="100"/>
  <c r="T35" i="100"/>
  <c r="Q35" i="100"/>
  <c r="N35" i="100"/>
  <c r="H35" i="100"/>
  <c r="E35" i="100"/>
  <c r="B35" i="100"/>
  <c r="AE34" i="100"/>
  <c r="AD34" i="100"/>
  <c r="AC34" i="100"/>
  <c r="Z34" i="100"/>
  <c r="AH34" i="100" s="1"/>
  <c r="Y34" i="100"/>
  <c r="AA34" i="100" s="1"/>
  <c r="T34" i="100"/>
  <c r="Q34" i="100"/>
  <c r="N34" i="100"/>
  <c r="H34" i="100"/>
  <c r="E34" i="100"/>
  <c r="B34" i="100"/>
  <c r="AE33" i="100"/>
  <c r="AC33" i="100" s="1"/>
  <c r="AD33" i="100"/>
  <c r="Z33" i="100"/>
  <c r="AH33" i="100" s="1"/>
  <c r="AG33" i="100" s="1"/>
  <c r="Y33" i="100"/>
  <c r="AI33" i="100" s="1"/>
  <c r="T33" i="100"/>
  <c r="Q33" i="100"/>
  <c r="N33" i="100"/>
  <c r="H33" i="100"/>
  <c r="E33" i="100"/>
  <c r="B33" i="100"/>
  <c r="AE32" i="100"/>
  <c r="AD32" i="100"/>
  <c r="Z32" i="100"/>
  <c r="Y32" i="100"/>
  <c r="T32" i="100"/>
  <c r="Q32" i="100"/>
  <c r="N32" i="100"/>
  <c r="H32" i="100"/>
  <c r="E32" i="100"/>
  <c r="B32" i="100"/>
  <c r="AE31" i="100"/>
  <c r="AD31" i="100"/>
  <c r="Z31" i="100"/>
  <c r="AH31" i="100" s="1"/>
  <c r="Y31" i="100"/>
  <c r="AI31" i="100" s="1"/>
  <c r="T31" i="100"/>
  <c r="Q31" i="100"/>
  <c r="N31" i="100"/>
  <c r="H31" i="100"/>
  <c r="E31" i="100"/>
  <c r="B31" i="100"/>
  <c r="AE30" i="100"/>
  <c r="AC30" i="100" s="1"/>
  <c r="AD30" i="100"/>
  <c r="Z30" i="100"/>
  <c r="AH30" i="100" s="1"/>
  <c r="Y30" i="100"/>
  <c r="AA30" i="100" s="1"/>
  <c r="T30" i="100"/>
  <c r="Q30" i="100"/>
  <c r="N30" i="100"/>
  <c r="H30" i="100"/>
  <c r="E30" i="100"/>
  <c r="B30" i="100"/>
  <c r="AH29" i="100"/>
  <c r="AG29" i="100"/>
  <c r="AE29" i="100"/>
  <c r="AD29" i="100"/>
  <c r="AC29" i="100"/>
  <c r="AA29" i="100"/>
  <c r="Z29" i="100"/>
  <c r="Y29" i="100"/>
  <c r="AI29" i="100" s="1"/>
  <c r="T29" i="100"/>
  <c r="Q29" i="100"/>
  <c r="N29" i="100"/>
  <c r="H29" i="100"/>
  <c r="E29" i="100"/>
  <c r="B29" i="100"/>
  <c r="AE28" i="100"/>
  <c r="AD28" i="100"/>
  <c r="Z28" i="100"/>
  <c r="Y28" i="100"/>
  <c r="AI28" i="100" s="1"/>
  <c r="T28" i="100"/>
  <c r="Q28" i="100"/>
  <c r="N28" i="100"/>
  <c r="H28" i="100"/>
  <c r="E28" i="100"/>
  <c r="B28" i="100"/>
  <c r="AE27" i="100"/>
  <c r="AD27" i="100"/>
  <c r="Z27" i="100"/>
  <c r="Y27" i="100"/>
  <c r="T27" i="100"/>
  <c r="Q27" i="100"/>
  <c r="N27" i="100"/>
  <c r="H27" i="100"/>
  <c r="E27" i="100"/>
  <c r="B27" i="100"/>
  <c r="AE26" i="100"/>
  <c r="AD26" i="100"/>
  <c r="AC26" i="100"/>
  <c r="Z26" i="100"/>
  <c r="AH26" i="100" s="1"/>
  <c r="Y26" i="100"/>
  <c r="AA26" i="100" s="1"/>
  <c r="T26" i="100"/>
  <c r="Q26" i="100"/>
  <c r="N26" i="100"/>
  <c r="H26" i="100"/>
  <c r="E26" i="100"/>
  <c r="B26" i="100"/>
  <c r="AE25" i="100"/>
  <c r="AD25" i="100"/>
  <c r="AC25" i="100"/>
  <c r="Z25" i="100"/>
  <c r="AH25" i="100" s="1"/>
  <c r="Y25" i="100"/>
  <c r="AI25" i="100" s="1"/>
  <c r="T25" i="100"/>
  <c r="Q25" i="100"/>
  <c r="N25" i="100"/>
  <c r="H25" i="100"/>
  <c r="E25" i="100"/>
  <c r="B25" i="100"/>
  <c r="AE24" i="100"/>
  <c r="AD24" i="100"/>
  <c r="Z24" i="100"/>
  <c r="Y24" i="100"/>
  <c r="T24" i="100"/>
  <c r="Q24" i="100"/>
  <c r="N24" i="100"/>
  <c r="H24" i="100"/>
  <c r="E24" i="100"/>
  <c r="B24" i="100"/>
  <c r="AE23" i="100"/>
  <c r="AD23" i="100"/>
  <c r="Z23" i="100"/>
  <c r="Y23" i="100"/>
  <c r="T23" i="100"/>
  <c r="Q23" i="100"/>
  <c r="N23" i="100"/>
  <c r="H23" i="100"/>
  <c r="E23" i="100"/>
  <c r="B23" i="100"/>
  <c r="AE22" i="100"/>
  <c r="AC22" i="100" s="1"/>
  <c r="AD22" i="100"/>
  <c r="Z22" i="100"/>
  <c r="AH22" i="100" s="1"/>
  <c r="Y22" i="100"/>
  <c r="AA22" i="100" s="1"/>
  <c r="T22" i="100"/>
  <c r="Q22" i="100"/>
  <c r="N22" i="100"/>
  <c r="H22" i="100"/>
  <c r="E22" i="100"/>
  <c r="B22" i="100"/>
  <c r="AE21" i="100"/>
  <c r="AC21" i="100" s="1"/>
  <c r="AD21" i="100"/>
  <c r="Z21" i="100"/>
  <c r="AH21" i="100" s="1"/>
  <c r="Y21" i="100"/>
  <c r="AI21" i="100" s="1"/>
  <c r="T21" i="100"/>
  <c r="Q21" i="100"/>
  <c r="N21" i="100"/>
  <c r="H21" i="100"/>
  <c r="E21" i="100"/>
  <c r="B21" i="100"/>
  <c r="AE20" i="100"/>
  <c r="AD20" i="100"/>
  <c r="Z20" i="100"/>
  <c r="Y20" i="100"/>
  <c r="T20" i="100"/>
  <c r="Q20" i="100"/>
  <c r="N20" i="100"/>
  <c r="H20" i="100"/>
  <c r="E20" i="100"/>
  <c r="B20" i="100"/>
  <c r="AE19" i="100"/>
  <c r="AD19" i="100"/>
  <c r="Z19" i="100"/>
  <c r="AH19" i="100" s="1"/>
  <c r="Y19" i="100"/>
  <c r="AI19" i="100" s="1"/>
  <c r="T19" i="100"/>
  <c r="Q19" i="100"/>
  <c r="N19" i="100"/>
  <c r="H19" i="100"/>
  <c r="E19" i="100"/>
  <c r="B19" i="100"/>
  <c r="AE18" i="100"/>
  <c r="AC18" i="100" s="1"/>
  <c r="AD18" i="100"/>
  <c r="Z18" i="100"/>
  <c r="AH18" i="100" s="1"/>
  <c r="Y18" i="100"/>
  <c r="AA18" i="100" s="1"/>
  <c r="T18" i="100"/>
  <c r="Q18" i="100"/>
  <c r="N18" i="100"/>
  <c r="H18" i="100"/>
  <c r="E18" i="100"/>
  <c r="B18" i="100"/>
  <c r="AH17" i="100"/>
  <c r="AG17" i="100"/>
  <c r="AE17" i="100"/>
  <c r="AD17" i="100"/>
  <c r="AC17" i="100"/>
  <c r="AA17" i="100"/>
  <c r="Z17" i="100"/>
  <c r="Y17" i="100"/>
  <c r="AI17" i="100" s="1"/>
  <c r="T17" i="100"/>
  <c r="Q17" i="100"/>
  <c r="N17" i="100"/>
  <c r="H17" i="100"/>
  <c r="E17" i="100"/>
  <c r="B17" i="100"/>
  <c r="AE16" i="100"/>
  <c r="AD16" i="100"/>
  <c r="Z16" i="100"/>
  <c r="Y16" i="100"/>
  <c r="AI16" i="100" s="1"/>
  <c r="T16" i="100"/>
  <c r="Q16" i="100"/>
  <c r="N16" i="100"/>
  <c r="H16" i="100"/>
  <c r="E16" i="100"/>
  <c r="B16" i="100"/>
  <c r="AE15" i="100"/>
  <c r="AD15" i="100"/>
  <c r="Z15" i="100"/>
  <c r="Y15" i="100"/>
  <c r="T15" i="100"/>
  <c r="Q15" i="100"/>
  <c r="N15" i="100"/>
  <c r="H15" i="100"/>
  <c r="E15" i="100"/>
  <c r="B15" i="100"/>
  <c r="AE14" i="100"/>
  <c r="AD14" i="100"/>
  <c r="AC14" i="100"/>
  <c r="Z14" i="100"/>
  <c r="Y14" i="100"/>
  <c r="T14" i="100"/>
  <c r="Q14" i="100"/>
  <c r="N14" i="100"/>
  <c r="H14" i="100"/>
  <c r="E14" i="100"/>
  <c r="B14" i="100"/>
  <c r="AE13" i="100"/>
  <c r="AC13" i="100" s="1"/>
  <c r="AD13" i="100"/>
  <c r="Z13" i="100"/>
  <c r="AH13" i="100" s="1"/>
  <c r="AG13" i="100" s="1"/>
  <c r="Y13" i="100"/>
  <c r="AI13" i="100" s="1"/>
  <c r="T13" i="100"/>
  <c r="Q13" i="100"/>
  <c r="N13" i="100"/>
  <c r="H13" i="100"/>
  <c r="E13" i="100"/>
  <c r="B13" i="100"/>
  <c r="AE12" i="100"/>
  <c r="AD12" i="100"/>
  <c r="Z12" i="100"/>
  <c r="Y12" i="100"/>
  <c r="T12" i="100"/>
  <c r="Q12" i="100"/>
  <c r="N12" i="100"/>
  <c r="H12" i="100"/>
  <c r="E12" i="100"/>
  <c r="B12" i="100"/>
  <c r="AE11" i="100"/>
  <c r="AD11" i="100"/>
  <c r="Z11" i="100"/>
  <c r="AH11" i="100" s="1"/>
  <c r="Y11" i="100"/>
  <c r="AI11" i="100" s="1"/>
  <c r="T11" i="100"/>
  <c r="Q11" i="100"/>
  <c r="N11" i="100"/>
  <c r="H11" i="100"/>
  <c r="E11" i="100"/>
  <c r="B11" i="100"/>
  <c r="AE10" i="100"/>
  <c r="AC10" i="100" s="1"/>
  <c r="AD10" i="100"/>
  <c r="Z10" i="100"/>
  <c r="Y10" i="100"/>
  <c r="AI10" i="100" s="1"/>
  <c r="T10" i="100"/>
  <c r="Q10" i="100"/>
  <c r="N10" i="100"/>
  <c r="H10" i="100"/>
  <c r="E10" i="100"/>
  <c r="B10" i="100"/>
  <c r="AE9" i="100"/>
  <c r="AC9" i="100" s="1"/>
  <c r="AD9" i="100"/>
  <c r="Z9" i="100"/>
  <c r="AH9" i="100" s="1"/>
  <c r="Y9" i="100"/>
  <c r="AI9" i="100" s="1"/>
  <c r="T9" i="100"/>
  <c r="Q9" i="100"/>
  <c r="N9" i="100"/>
  <c r="H9" i="100"/>
  <c r="E9" i="100"/>
  <c r="B9" i="100"/>
  <c r="AE8" i="100"/>
  <c r="AC8" i="100" s="1"/>
  <c r="AD8" i="100"/>
  <c r="Z8" i="100"/>
  <c r="Y8" i="100"/>
  <c r="AI8" i="100" s="1"/>
  <c r="T8" i="100"/>
  <c r="Q8" i="100"/>
  <c r="N8" i="100"/>
  <c r="H8" i="100"/>
  <c r="E8" i="100"/>
  <c r="B8" i="100"/>
  <c r="I4" i="100"/>
  <c r="R3" i="100"/>
  <c r="S67" i="99"/>
  <c r="Q67" i="99"/>
  <c r="N67" i="99"/>
  <c r="L67" i="99"/>
  <c r="S66" i="99"/>
  <c r="Q66" i="99"/>
  <c r="N66" i="99"/>
  <c r="L66" i="99"/>
  <c r="H66" i="99"/>
  <c r="I67" i="99" s="1"/>
  <c r="C66" i="99"/>
  <c r="S65" i="99"/>
  <c r="Q65" i="99"/>
  <c r="N65" i="99"/>
  <c r="L65" i="99"/>
  <c r="C65" i="99"/>
  <c r="S64" i="99"/>
  <c r="Q64" i="99"/>
  <c r="N64" i="99"/>
  <c r="L64" i="99"/>
  <c r="S63" i="99"/>
  <c r="Q63" i="99"/>
  <c r="N63" i="99"/>
  <c r="L63" i="99"/>
  <c r="F63" i="99"/>
  <c r="H65" i="99" s="1"/>
  <c r="H67" i="99" s="1"/>
  <c r="S62" i="99"/>
  <c r="Q62" i="99"/>
  <c r="N62" i="99"/>
  <c r="L62" i="99"/>
  <c r="S61" i="99"/>
  <c r="Q61" i="99"/>
  <c r="N61" i="99"/>
  <c r="L61" i="99"/>
  <c r="S60" i="99"/>
  <c r="Q60" i="99"/>
  <c r="N60" i="99"/>
  <c r="L60" i="99"/>
  <c r="Q59" i="99"/>
  <c r="L59" i="99"/>
  <c r="P53" i="99"/>
  <c r="O53" i="99"/>
  <c r="G53" i="99"/>
  <c r="F53" i="99"/>
  <c r="AE52" i="99"/>
  <c r="AD52" i="99"/>
  <c r="Z52" i="99"/>
  <c r="Y52" i="99"/>
  <c r="T52" i="99"/>
  <c r="Q52" i="99"/>
  <c r="N52" i="99"/>
  <c r="H52" i="99"/>
  <c r="E52" i="99"/>
  <c r="B52" i="99"/>
  <c r="AE51" i="99"/>
  <c r="AC51" i="99" s="1"/>
  <c r="AD51" i="99"/>
  <c r="Z51" i="99"/>
  <c r="Y51" i="99"/>
  <c r="AI51" i="99" s="1"/>
  <c r="T51" i="99"/>
  <c r="Q51" i="99"/>
  <c r="N51" i="99"/>
  <c r="H51" i="99"/>
  <c r="E51" i="99"/>
  <c r="B51" i="99"/>
  <c r="AE50" i="99"/>
  <c r="AC50" i="99" s="1"/>
  <c r="AD50" i="99"/>
  <c r="Z50" i="99"/>
  <c r="Y50" i="99"/>
  <c r="T50" i="99"/>
  <c r="Q50" i="99"/>
  <c r="N50" i="99"/>
  <c r="H50" i="99"/>
  <c r="E50" i="99"/>
  <c r="B50" i="99"/>
  <c r="AE49" i="99"/>
  <c r="AC49" i="99" s="1"/>
  <c r="AD49" i="99"/>
  <c r="Z49" i="99"/>
  <c r="AH49" i="99" s="1"/>
  <c r="AG49" i="99" s="1"/>
  <c r="Y49" i="99"/>
  <c r="AI49" i="99" s="1"/>
  <c r="T49" i="99"/>
  <c r="Q49" i="99"/>
  <c r="N49" i="99"/>
  <c r="H49" i="99"/>
  <c r="E49" i="99"/>
  <c r="B49" i="99"/>
  <c r="AE48" i="99"/>
  <c r="AC48" i="99" s="1"/>
  <c r="AD48" i="99"/>
  <c r="Z48" i="99"/>
  <c r="Y48" i="99"/>
  <c r="AI48" i="99" s="1"/>
  <c r="T48" i="99"/>
  <c r="Q48" i="99"/>
  <c r="N48" i="99"/>
  <c r="H48" i="99"/>
  <c r="E48" i="99"/>
  <c r="B48" i="99"/>
  <c r="AE47" i="99"/>
  <c r="AD47" i="99"/>
  <c r="Z47" i="99"/>
  <c r="AH47" i="99" s="1"/>
  <c r="Y47" i="99"/>
  <c r="T47" i="99"/>
  <c r="Q47" i="99"/>
  <c r="N47" i="99"/>
  <c r="H47" i="99"/>
  <c r="E47" i="99"/>
  <c r="B47" i="99"/>
  <c r="AE46" i="99"/>
  <c r="AD46" i="99"/>
  <c r="AC46" i="99"/>
  <c r="Z46" i="99"/>
  <c r="AA46" i="99" s="1"/>
  <c r="Y46" i="99"/>
  <c r="T46" i="99"/>
  <c r="Q46" i="99"/>
  <c r="N46" i="99"/>
  <c r="H46" i="99"/>
  <c r="E46" i="99"/>
  <c r="B46" i="99"/>
  <c r="AH45" i="99"/>
  <c r="AE45" i="99"/>
  <c r="AD45" i="99"/>
  <c r="AC45" i="99"/>
  <c r="AA45" i="99"/>
  <c r="Z45" i="99"/>
  <c r="Y45" i="99"/>
  <c r="AI45" i="99" s="1"/>
  <c r="T45" i="99"/>
  <c r="Q45" i="99"/>
  <c r="N45" i="99"/>
  <c r="H45" i="99"/>
  <c r="E45" i="99"/>
  <c r="B45" i="99"/>
  <c r="AE44" i="99"/>
  <c r="AD44" i="99"/>
  <c r="Z44" i="99"/>
  <c r="Y44" i="99"/>
  <c r="AI44" i="99" s="1"/>
  <c r="T44" i="99"/>
  <c r="Q44" i="99"/>
  <c r="N44" i="99"/>
  <c r="H44" i="99"/>
  <c r="E44" i="99"/>
  <c r="B44" i="99"/>
  <c r="AE43" i="99"/>
  <c r="AD43" i="99"/>
  <c r="Z43" i="99"/>
  <c r="Y43" i="99"/>
  <c r="T43" i="99"/>
  <c r="Q43" i="99"/>
  <c r="N43" i="99"/>
  <c r="H43" i="99"/>
  <c r="E43" i="99"/>
  <c r="B43" i="99"/>
  <c r="AE42" i="99"/>
  <c r="AD42" i="99"/>
  <c r="AC42" i="99"/>
  <c r="Z42" i="99"/>
  <c r="Y42" i="99"/>
  <c r="T42" i="99"/>
  <c r="Q42" i="99"/>
  <c r="N42" i="99"/>
  <c r="H42" i="99"/>
  <c r="E42" i="99"/>
  <c r="B42" i="99"/>
  <c r="AE41" i="99"/>
  <c r="AD41" i="99"/>
  <c r="AC41" i="99"/>
  <c r="Z41" i="99"/>
  <c r="AH41" i="99" s="1"/>
  <c r="Y41" i="99"/>
  <c r="AI41" i="99" s="1"/>
  <c r="T41" i="99"/>
  <c r="Q41" i="99"/>
  <c r="N41" i="99"/>
  <c r="H41" i="99"/>
  <c r="E41" i="99"/>
  <c r="B41" i="99"/>
  <c r="AE40" i="99"/>
  <c r="AD40" i="99"/>
  <c r="Z40" i="99"/>
  <c r="Y40" i="99"/>
  <c r="T40" i="99"/>
  <c r="Q40" i="99"/>
  <c r="N40" i="99"/>
  <c r="H40" i="99"/>
  <c r="E40" i="99"/>
  <c r="B40" i="99"/>
  <c r="AE39" i="99"/>
  <c r="AD39" i="99"/>
  <c r="Z39" i="99"/>
  <c r="Y39" i="99"/>
  <c r="AI39" i="99" s="1"/>
  <c r="T39" i="99"/>
  <c r="Q39" i="99"/>
  <c r="N39" i="99"/>
  <c r="H39" i="99"/>
  <c r="E39" i="99"/>
  <c r="B39" i="99"/>
  <c r="AE38" i="99"/>
  <c r="AC38" i="99" s="1"/>
  <c r="AD38" i="99"/>
  <c r="Z38" i="99"/>
  <c r="Y38" i="99"/>
  <c r="T38" i="99"/>
  <c r="Q38" i="99"/>
  <c r="N38" i="99"/>
  <c r="H38" i="99"/>
  <c r="B38" i="99"/>
  <c r="AE37" i="99"/>
  <c r="AD37" i="99"/>
  <c r="Z37" i="99"/>
  <c r="Y37" i="99"/>
  <c r="AI37" i="99" s="1"/>
  <c r="T37" i="99"/>
  <c r="Q37" i="99"/>
  <c r="N37" i="99"/>
  <c r="H37" i="99"/>
  <c r="B37" i="99"/>
  <c r="AE36" i="99"/>
  <c r="AC36" i="99" s="1"/>
  <c r="AD36" i="99"/>
  <c r="Z36" i="99"/>
  <c r="Y36" i="99"/>
  <c r="T36" i="99"/>
  <c r="Q36" i="99"/>
  <c r="N36" i="99"/>
  <c r="H36" i="99"/>
  <c r="B36" i="99"/>
  <c r="AE35" i="99"/>
  <c r="AD35" i="99"/>
  <c r="Z35" i="99"/>
  <c r="Y35" i="99"/>
  <c r="AI35" i="99" s="1"/>
  <c r="T35" i="99"/>
  <c r="Q35" i="99"/>
  <c r="N35" i="99"/>
  <c r="H35" i="99"/>
  <c r="B35" i="99"/>
  <c r="AE34" i="99"/>
  <c r="AC34" i="99" s="1"/>
  <c r="AD34" i="99"/>
  <c r="Z34" i="99"/>
  <c r="Y34" i="99"/>
  <c r="T34" i="99"/>
  <c r="Q34" i="99"/>
  <c r="N34" i="99"/>
  <c r="H34" i="99"/>
  <c r="B34" i="99"/>
  <c r="AE33" i="99"/>
  <c r="AD33" i="99"/>
  <c r="Z33" i="99"/>
  <c r="Y33" i="99"/>
  <c r="AI33" i="99" s="1"/>
  <c r="T33" i="99"/>
  <c r="Q33" i="99"/>
  <c r="N33" i="99"/>
  <c r="H33" i="99"/>
  <c r="B33" i="99"/>
  <c r="AE32" i="99"/>
  <c r="AC32" i="99" s="1"/>
  <c r="AD32" i="99"/>
  <c r="Z32" i="99"/>
  <c r="Y32" i="99"/>
  <c r="T32" i="99"/>
  <c r="Q32" i="99"/>
  <c r="N32" i="99"/>
  <c r="H32" i="99"/>
  <c r="B32" i="99"/>
  <c r="AE31" i="99"/>
  <c r="AD31" i="99"/>
  <c r="Z31" i="99"/>
  <c r="Y31" i="99"/>
  <c r="AI31" i="99" s="1"/>
  <c r="T31" i="99"/>
  <c r="Q31" i="99"/>
  <c r="N31" i="99"/>
  <c r="H31" i="99"/>
  <c r="B31" i="99"/>
  <c r="AE30" i="99"/>
  <c r="AC30" i="99" s="1"/>
  <c r="AD30" i="99"/>
  <c r="Z30" i="99"/>
  <c r="Y30" i="99"/>
  <c r="T30" i="99"/>
  <c r="Q30" i="99"/>
  <c r="N30" i="99"/>
  <c r="H30" i="99"/>
  <c r="B30" i="99"/>
  <c r="AE29" i="99"/>
  <c r="AD29" i="99"/>
  <c r="Z29" i="99"/>
  <c r="Y29" i="99"/>
  <c r="AI29" i="99" s="1"/>
  <c r="T29" i="99"/>
  <c r="Q29" i="99"/>
  <c r="N29" i="99"/>
  <c r="H29" i="99"/>
  <c r="B29" i="99"/>
  <c r="AE28" i="99"/>
  <c r="AC28" i="99" s="1"/>
  <c r="AD28" i="99"/>
  <c r="Z28" i="99"/>
  <c r="Y28" i="99"/>
  <c r="T28" i="99"/>
  <c r="Q28" i="99"/>
  <c r="N28" i="99"/>
  <c r="H28" i="99"/>
  <c r="B28" i="99"/>
  <c r="AE27" i="99"/>
  <c r="AD27" i="99"/>
  <c r="Z27" i="99"/>
  <c r="Y27" i="99"/>
  <c r="AI27" i="99" s="1"/>
  <c r="T27" i="99"/>
  <c r="Q27" i="99"/>
  <c r="N27" i="99"/>
  <c r="H27" i="99"/>
  <c r="B27" i="99"/>
  <c r="AE26" i="99"/>
  <c r="AC26" i="99" s="1"/>
  <c r="AD26" i="99"/>
  <c r="Z26" i="99"/>
  <c r="Y26" i="99"/>
  <c r="T26" i="99"/>
  <c r="Q26" i="99"/>
  <c r="N26" i="99"/>
  <c r="H26" i="99"/>
  <c r="B26" i="99"/>
  <c r="AE25" i="99"/>
  <c r="AD25" i="99"/>
  <c r="Z25" i="99"/>
  <c r="Y25" i="99"/>
  <c r="AI25" i="99" s="1"/>
  <c r="T25" i="99"/>
  <c r="Q25" i="99"/>
  <c r="N25" i="99"/>
  <c r="H25" i="99"/>
  <c r="B25" i="99"/>
  <c r="AE24" i="99"/>
  <c r="AC24" i="99" s="1"/>
  <c r="AD24" i="99"/>
  <c r="Z24" i="99"/>
  <c r="Y24" i="99"/>
  <c r="T24" i="99"/>
  <c r="Q24" i="99"/>
  <c r="N24" i="99"/>
  <c r="H24" i="99"/>
  <c r="B24" i="99"/>
  <c r="AE23" i="99"/>
  <c r="AD23" i="99"/>
  <c r="Z23" i="99"/>
  <c r="Y23" i="99"/>
  <c r="AI23" i="99" s="1"/>
  <c r="T23" i="99"/>
  <c r="Q23" i="99"/>
  <c r="N23" i="99"/>
  <c r="H23" i="99"/>
  <c r="B23" i="99"/>
  <c r="AE22" i="99"/>
  <c r="AC22" i="99" s="1"/>
  <c r="AD22" i="99"/>
  <c r="Z22" i="99"/>
  <c r="Y22" i="99"/>
  <c r="T22" i="99"/>
  <c r="Q22" i="99"/>
  <c r="N22" i="99"/>
  <c r="H22" i="99"/>
  <c r="B22" i="99"/>
  <c r="AE21" i="99"/>
  <c r="AD21" i="99"/>
  <c r="Z21" i="99"/>
  <c r="Y21" i="99"/>
  <c r="AI21" i="99" s="1"/>
  <c r="T21" i="99"/>
  <c r="Q21" i="99"/>
  <c r="N21" i="99"/>
  <c r="H21" i="99"/>
  <c r="B21" i="99"/>
  <c r="AE20" i="99"/>
  <c r="AC20" i="99" s="1"/>
  <c r="AD20" i="99"/>
  <c r="Z20" i="99"/>
  <c r="Y20" i="99"/>
  <c r="T20" i="99"/>
  <c r="Q20" i="99"/>
  <c r="N20" i="99"/>
  <c r="H20" i="99"/>
  <c r="B20" i="99"/>
  <c r="AE19" i="99"/>
  <c r="AD19" i="99"/>
  <c r="Z19" i="99"/>
  <c r="Y19" i="99"/>
  <c r="AI19" i="99" s="1"/>
  <c r="T19" i="99"/>
  <c r="Q19" i="99"/>
  <c r="N19" i="99"/>
  <c r="H19" i="99"/>
  <c r="B19" i="99"/>
  <c r="AE18" i="99"/>
  <c r="AC18" i="99" s="1"/>
  <c r="AD18" i="99"/>
  <c r="Z18" i="99"/>
  <c r="Y18" i="99"/>
  <c r="T18" i="99"/>
  <c r="Q18" i="99"/>
  <c r="N18" i="99"/>
  <c r="H18" i="99"/>
  <c r="B18" i="99"/>
  <c r="AE17" i="99"/>
  <c r="AD17" i="99"/>
  <c r="Z17" i="99"/>
  <c r="Y17" i="99"/>
  <c r="AI17" i="99" s="1"/>
  <c r="T17" i="99"/>
  <c r="Q17" i="99"/>
  <c r="N17" i="99"/>
  <c r="H17" i="99"/>
  <c r="B17" i="99"/>
  <c r="AE16" i="99"/>
  <c r="AC16" i="99" s="1"/>
  <c r="AD16" i="99"/>
  <c r="Z16" i="99"/>
  <c r="Y16" i="99"/>
  <c r="T16" i="99"/>
  <c r="Q16" i="99"/>
  <c r="N16" i="99"/>
  <c r="H16" i="99"/>
  <c r="B16" i="99"/>
  <c r="AE15" i="99"/>
  <c r="AD15" i="99"/>
  <c r="Z15" i="99"/>
  <c r="Y15" i="99"/>
  <c r="AI15" i="99" s="1"/>
  <c r="T15" i="99"/>
  <c r="Q15" i="99"/>
  <c r="N15" i="99"/>
  <c r="H15" i="99"/>
  <c r="B15" i="99"/>
  <c r="AE14" i="99"/>
  <c r="AC14" i="99" s="1"/>
  <c r="AD14" i="99"/>
  <c r="Z14" i="99"/>
  <c r="Y14" i="99"/>
  <c r="T14" i="99"/>
  <c r="Q14" i="99"/>
  <c r="N14" i="99"/>
  <c r="H14" i="99"/>
  <c r="B14" i="99"/>
  <c r="AE13" i="99"/>
  <c r="AD13" i="99"/>
  <c r="Z13" i="99"/>
  <c r="Y13" i="99"/>
  <c r="AI13" i="99" s="1"/>
  <c r="T13" i="99"/>
  <c r="Q13" i="99"/>
  <c r="N13" i="99"/>
  <c r="H13" i="99"/>
  <c r="B13" i="99"/>
  <c r="AE12" i="99"/>
  <c r="AH12" i="99" s="1"/>
  <c r="AD12" i="99"/>
  <c r="AC12" i="99" s="1"/>
  <c r="Z12" i="99"/>
  <c r="Y12" i="99"/>
  <c r="T12" i="99"/>
  <c r="Q12" i="99"/>
  <c r="N12" i="99"/>
  <c r="H12" i="99"/>
  <c r="B12" i="99"/>
  <c r="AE11" i="99"/>
  <c r="AC11" i="99" s="1"/>
  <c r="AD11" i="99"/>
  <c r="Z11" i="99"/>
  <c r="AA11" i="99" s="1"/>
  <c r="Y11" i="99"/>
  <c r="AI11" i="99" s="1"/>
  <c r="T11" i="99"/>
  <c r="Q11" i="99"/>
  <c r="N11" i="99"/>
  <c r="H11" i="99"/>
  <c r="B11" i="99"/>
  <c r="AE10" i="99"/>
  <c r="AH10" i="99" s="1"/>
  <c r="AD10" i="99"/>
  <c r="Z10" i="99"/>
  <c r="Y10" i="99"/>
  <c r="T10" i="99"/>
  <c r="Q10" i="99"/>
  <c r="N10" i="99"/>
  <c r="H10" i="99"/>
  <c r="B10" i="99"/>
  <c r="AE9" i="99"/>
  <c r="AC9" i="99" s="1"/>
  <c r="AD9" i="99"/>
  <c r="Z9" i="99"/>
  <c r="Y9" i="99"/>
  <c r="AI9" i="99" s="1"/>
  <c r="T9" i="99"/>
  <c r="Q9" i="99"/>
  <c r="N9" i="99"/>
  <c r="H9" i="99"/>
  <c r="B9" i="99"/>
  <c r="AE8" i="99"/>
  <c r="AC8" i="99" s="1"/>
  <c r="AD8" i="99"/>
  <c r="Z8" i="99"/>
  <c r="Y8" i="99"/>
  <c r="AI8" i="99" s="1"/>
  <c r="T8" i="99"/>
  <c r="Q8" i="99"/>
  <c r="N8" i="99"/>
  <c r="H8" i="99"/>
  <c r="B8" i="99"/>
  <c r="I4" i="99"/>
  <c r="R3" i="99"/>
  <c r="S67" i="98"/>
  <c r="Q67" i="98"/>
  <c r="N67" i="98"/>
  <c r="L67" i="98"/>
  <c r="S66" i="98"/>
  <c r="Q66" i="98"/>
  <c r="N66" i="98"/>
  <c r="L66" i="98"/>
  <c r="C66" i="98"/>
  <c r="S65" i="98"/>
  <c r="Q65" i="98"/>
  <c r="N65" i="98"/>
  <c r="L65" i="98"/>
  <c r="C65" i="98"/>
  <c r="S64" i="98"/>
  <c r="Q64" i="98"/>
  <c r="N64" i="98"/>
  <c r="L64" i="98"/>
  <c r="S63" i="98"/>
  <c r="Q63" i="98"/>
  <c r="N63" i="98"/>
  <c r="L63" i="98"/>
  <c r="F63" i="98"/>
  <c r="H66" i="98" s="1"/>
  <c r="I67" i="98" s="1"/>
  <c r="S62" i="98"/>
  <c r="Q62" i="98"/>
  <c r="N62" i="98"/>
  <c r="L62" i="98"/>
  <c r="S61" i="98"/>
  <c r="Q61" i="98"/>
  <c r="N61" i="98"/>
  <c r="L61" i="98"/>
  <c r="S60" i="98"/>
  <c r="Q60" i="98"/>
  <c r="N60" i="98"/>
  <c r="L60" i="98"/>
  <c r="Q59" i="98"/>
  <c r="L59" i="98"/>
  <c r="P53" i="98"/>
  <c r="O53" i="98"/>
  <c r="G53" i="98"/>
  <c r="F53" i="98"/>
  <c r="AE52" i="98"/>
  <c r="AC52" i="98" s="1"/>
  <c r="AD52" i="98"/>
  <c r="Z52" i="98"/>
  <c r="AH52" i="98" s="1"/>
  <c r="AG52" i="98" s="1"/>
  <c r="Y52" i="98"/>
  <c r="AI52" i="98" s="1"/>
  <c r="T52" i="98"/>
  <c r="Q52" i="98"/>
  <c r="N52" i="98"/>
  <c r="H52" i="98"/>
  <c r="E52" i="98"/>
  <c r="B52" i="98"/>
  <c r="AE51" i="98"/>
  <c r="AC51" i="98" s="1"/>
  <c r="AD51" i="98"/>
  <c r="Z51" i="98"/>
  <c r="Y51" i="98"/>
  <c r="AI51" i="98" s="1"/>
  <c r="T51" i="98"/>
  <c r="Q51" i="98"/>
  <c r="N51" i="98"/>
  <c r="H51" i="98"/>
  <c r="E51" i="98"/>
  <c r="B51" i="98"/>
  <c r="AE50" i="98"/>
  <c r="AD50" i="98"/>
  <c r="Z50" i="98"/>
  <c r="Y50" i="98"/>
  <c r="T50" i="98"/>
  <c r="Q50" i="98"/>
  <c r="N50" i="98"/>
  <c r="H50" i="98"/>
  <c r="E50" i="98"/>
  <c r="B50" i="98"/>
  <c r="AE49" i="98"/>
  <c r="AC49" i="98" s="1"/>
  <c r="AD49" i="98"/>
  <c r="Z49" i="98"/>
  <c r="AA49" i="98" s="1"/>
  <c r="Y49" i="98"/>
  <c r="AI49" i="98" s="1"/>
  <c r="T49" i="98"/>
  <c r="Q49" i="98"/>
  <c r="N49" i="98"/>
  <c r="H49" i="98"/>
  <c r="E49" i="98"/>
  <c r="B49" i="98"/>
  <c r="AH48" i="98"/>
  <c r="AE48" i="98"/>
  <c r="AC48" i="98" s="1"/>
  <c r="AD48" i="98"/>
  <c r="Z48" i="98"/>
  <c r="Y48" i="98"/>
  <c r="AI48" i="98" s="1"/>
  <c r="T48" i="98"/>
  <c r="Q48" i="98"/>
  <c r="N48" i="98"/>
  <c r="H48" i="98"/>
  <c r="E48" i="98"/>
  <c r="B48" i="98"/>
  <c r="AE47" i="98"/>
  <c r="AD47" i="98"/>
  <c r="Z47" i="98"/>
  <c r="AA47" i="98" s="1"/>
  <c r="Y47" i="98"/>
  <c r="T47" i="98"/>
  <c r="Q47" i="98"/>
  <c r="N47" i="98"/>
  <c r="H47" i="98"/>
  <c r="E47" i="98"/>
  <c r="B47" i="98"/>
  <c r="AE46" i="98"/>
  <c r="AC46" i="98" s="1"/>
  <c r="AD46" i="98"/>
  <c r="Z46" i="98"/>
  <c r="Y46" i="98"/>
  <c r="T46" i="98"/>
  <c r="Q46" i="98"/>
  <c r="N46" i="98"/>
  <c r="H46" i="98"/>
  <c r="E46" i="98"/>
  <c r="B46" i="98"/>
  <c r="AH45" i="98"/>
  <c r="AE45" i="98"/>
  <c r="AD45" i="98"/>
  <c r="AC45" i="98" s="1"/>
  <c r="Z45" i="98"/>
  <c r="Y45" i="98"/>
  <c r="AI45" i="98" s="1"/>
  <c r="T45" i="98"/>
  <c r="Q45" i="98"/>
  <c r="N45" i="98"/>
  <c r="H45" i="98"/>
  <c r="E45" i="98"/>
  <c r="B45" i="98"/>
  <c r="AE44" i="98"/>
  <c r="AD44" i="98"/>
  <c r="AC44" i="98" s="1"/>
  <c r="AA44" i="98"/>
  <c r="Z44" i="98"/>
  <c r="AH44" i="98" s="1"/>
  <c r="AG44" i="98" s="1"/>
  <c r="Y44" i="98"/>
  <c r="AI44" i="98" s="1"/>
  <c r="T44" i="98"/>
  <c r="Q44" i="98"/>
  <c r="N44" i="98"/>
  <c r="H44" i="98"/>
  <c r="E44" i="98"/>
  <c r="B44" i="98"/>
  <c r="AE43" i="98"/>
  <c r="AD43" i="98"/>
  <c r="Z43" i="98"/>
  <c r="AH43" i="98" s="1"/>
  <c r="Y43" i="98"/>
  <c r="T43" i="98"/>
  <c r="Q43" i="98"/>
  <c r="N43" i="98"/>
  <c r="H43" i="98"/>
  <c r="E43" i="98"/>
  <c r="B43" i="98"/>
  <c r="AE42" i="98"/>
  <c r="AC42" i="98" s="1"/>
  <c r="AD42" i="98"/>
  <c r="Z42" i="98"/>
  <c r="Y42" i="98"/>
  <c r="AI42" i="98" s="1"/>
  <c r="T42" i="98"/>
  <c r="Q42" i="98"/>
  <c r="N42" i="98"/>
  <c r="H42" i="98"/>
  <c r="E42" i="98"/>
  <c r="B42" i="98"/>
  <c r="AE41" i="98"/>
  <c r="AC41" i="98" s="1"/>
  <c r="AD41" i="98"/>
  <c r="Z41" i="98"/>
  <c r="Y41" i="98"/>
  <c r="AI41" i="98" s="1"/>
  <c r="T41" i="98"/>
  <c r="Q41" i="98"/>
  <c r="N41" i="98"/>
  <c r="H41" i="98"/>
  <c r="E41" i="98"/>
  <c r="B41" i="98"/>
  <c r="AE40" i="98"/>
  <c r="AC40" i="98" s="1"/>
  <c r="AD40" i="98"/>
  <c r="Z40" i="98"/>
  <c r="AH40" i="98" s="1"/>
  <c r="Y40" i="98"/>
  <c r="AI40" i="98" s="1"/>
  <c r="T40" i="98"/>
  <c r="Q40" i="98"/>
  <c r="N40" i="98"/>
  <c r="H40" i="98"/>
  <c r="E40" i="98"/>
  <c r="B40" i="98"/>
  <c r="AE39" i="98"/>
  <c r="AC39" i="98" s="1"/>
  <c r="AD39" i="98"/>
  <c r="Z39" i="98"/>
  <c r="Y39" i="98"/>
  <c r="AI39" i="98" s="1"/>
  <c r="T39" i="98"/>
  <c r="Q39" i="98"/>
  <c r="N39" i="98"/>
  <c r="H39" i="98"/>
  <c r="E39" i="98"/>
  <c r="B39" i="98"/>
  <c r="AE38" i="98"/>
  <c r="AD38" i="98"/>
  <c r="Z38" i="98"/>
  <c r="Y38" i="98"/>
  <c r="T38" i="98"/>
  <c r="Q38" i="98"/>
  <c r="N38" i="98"/>
  <c r="H38" i="98"/>
  <c r="E38" i="98"/>
  <c r="B38" i="98"/>
  <c r="AE37" i="98"/>
  <c r="AD37" i="98"/>
  <c r="AC37" i="98"/>
  <c r="Z37" i="98"/>
  <c r="Y37" i="98"/>
  <c r="AI37" i="98" s="1"/>
  <c r="T37" i="98"/>
  <c r="Q37" i="98"/>
  <c r="N37" i="98"/>
  <c r="H37" i="98"/>
  <c r="E37" i="98"/>
  <c r="B37" i="98"/>
  <c r="AE36" i="98"/>
  <c r="AD36" i="98"/>
  <c r="Z36" i="98"/>
  <c r="Y36" i="98"/>
  <c r="AI36" i="98" s="1"/>
  <c r="T36" i="98"/>
  <c r="Q36" i="98"/>
  <c r="N36" i="98"/>
  <c r="H36" i="98"/>
  <c r="E36" i="98"/>
  <c r="B36" i="98"/>
  <c r="AE35" i="98"/>
  <c r="AD35" i="98"/>
  <c r="Z35" i="98"/>
  <c r="AH35" i="98" s="1"/>
  <c r="Y35" i="98"/>
  <c r="AI35" i="98" s="1"/>
  <c r="T35" i="98"/>
  <c r="Q35" i="98"/>
  <c r="N35" i="98"/>
  <c r="H35" i="98"/>
  <c r="E35" i="98"/>
  <c r="B35" i="98"/>
  <c r="AH34" i="98"/>
  <c r="AE34" i="98"/>
  <c r="AD34" i="98"/>
  <c r="AC34" i="98" s="1"/>
  <c r="Z34" i="98"/>
  <c r="Y34" i="98"/>
  <c r="AI34" i="98" s="1"/>
  <c r="T34" i="98"/>
  <c r="Q34" i="98"/>
  <c r="N34" i="98"/>
  <c r="H34" i="98"/>
  <c r="E34" i="98"/>
  <c r="B34" i="98"/>
  <c r="AE33" i="98"/>
  <c r="AD33" i="98"/>
  <c r="Z33" i="98"/>
  <c r="AH33" i="98" s="1"/>
  <c r="Y33" i="98"/>
  <c r="T33" i="98"/>
  <c r="Q33" i="98"/>
  <c r="N33" i="98"/>
  <c r="H33" i="98"/>
  <c r="E33" i="98"/>
  <c r="B33" i="98"/>
  <c r="AE32" i="98"/>
  <c r="AC32" i="98" s="1"/>
  <c r="AD32" i="98"/>
  <c r="Z32" i="98"/>
  <c r="Y32" i="98"/>
  <c r="T32" i="98"/>
  <c r="Q32" i="98"/>
  <c r="N32" i="98"/>
  <c r="H32" i="98"/>
  <c r="E32" i="98"/>
  <c r="B32" i="98"/>
  <c r="AH31" i="98"/>
  <c r="AE31" i="98"/>
  <c r="AD31" i="98"/>
  <c r="AC31" i="98" s="1"/>
  <c r="Z31" i="98"/>
  <c r="Y31" i="98"/>
  <c r="AI31" i="98" s="1"/>
  <c r="T31" i="98"/>
  <c r="Q31" i="98"/>
  <c r="N31" i="98"/>
  <c r="H31" i="98"/>
  <c r="E31" i="98"/>
  <c r="B31" i="98"/>
  <c r="AE30" i="98"/>
  <c r="AC30" i="98" s="1"/>
  <c r="AD30" i="98"/>
  <c r="Z30" i="98"/>
  <c r="AH30" i="98" s="1"/>
  <c r="Y30" i="98"/>
  <c r="AI30" i="98" s="1"/>
  <c r="T30" i="98"/>
  <c r="Q30" i="98"/>
  <c r="N30" i="98"/>
  <c r="H30" i="98"/>
  <c r="E30" i="98"/>
  <c r="B30" i="98"/>
  <c r="AE29" i="98"/>
  <c r="AC29" i="98" s="1"/>
  <c r="AD29" i="98"/>
  <c r="Z29" i="98"/>
  <c r="Y29" i="98"/>
  <c r="AI29" i="98" s="1"/>
  <c r="T29" i="98"/>
  <c r="Q29" i="98"/>
  <c r="N29" i="98"/>
  <c r="H29" i="98"/>
  <c r="E29" i="98"/>
  <c r="B29" i="98"/>
  <c r="AE28" i="98"/>
  <c r="AD28" i="98"/>
  <c r="Z28" i="98"/>
  <c r="Y28" i="98"/>
  <c r="T28" i="98"/>
  <c r="Q28" i="98"/>
  <c r="N28" i="98"/>
  <c r="H28" i="98"/>
  <c r="E28" i="98"/>
  <c r="B28" i="98"/>
  <c r="AH27" i="98"/>
  <c r="AE27" i="98"/>
  <c r="AD27" i="98"/>
  <c r="AC27" i="98" s="1"/>
  <c r="Z27" i="98"/>
  <c r="Y27" i="98"/>
  <c r="AI27" i="98" s="1"/>
  <c r="T27" i="98"/>
  <c r="Q27" i="98"/>
  <c r="N27" i="98"/>
  <c r="H27" i="98"/>
  <c r="E27" i="98"/>
  <c r="B27" i="98"/>
  <c r="AE26" i="98"/>
  <c r="AD26" i="98"/>
  <c r="AC26" i="98"/>
  <c r="Z26" i="98"/>
  <c r="AH26" i="98" s="1"/>
  <c r="AG26" i="98" s="1"/>
  <c r="Y26" i="98"/>
  <c r="AI26" i="98" s="1"/>
  <c r="T26" i="98"/>
  <c r="Q26" i="98"/>
  <c r="N26" i="98"/>
  <c r="H26" i="98"/>
  <c r="E26" i="98"/>
  <c r="B26" i="98"/>
  <c r="AE25" i="98"/>
  <c r="AC25" i="98" s="1"/>
  <c r="AD25" i="98"/>
  <c r="AA25" i="98"/>
  <c r="Z25" i="98"/>
  <c r="Y25" i="98"/>
  <c r="AI25" i="98" s="1"/>
  <c r="T25" i="98"/>
  <c r="Q25" i="98"/>
  <c r="N25" i="98"/>
  <c r="H25" i="98"/>
  <c r="E25" i="98"/>
  <c r="B25" i="98"/>
  <c r="AE24" i="98"/>
  <c r="AD24" i="98"/>
  <c r="Z24" i="98"/>
  <c r="Y24" i="98"/>
  <c r="AI24" i="98" s="1"/>
  <c r="T24" i="98"/>
  <c r="Q24" i="98"/>
  <c r="N24" i="98"/>
  <c r="H24" i="98"/>
  <c r="E24" i="98"/>
  <c r="B24" i="98"/>
  <c r="AE23" i="98"/>
  <c r="AD23" i="98"/>
  <c r="Z23" i="98"/>
  <c r="AH23" i="98" s="1"/>
  <c r="Y23" i="98"/>
  <c r="AI23" i="98" s="1"/>
  <c r="T23" i="98"/>
  <c r="Q23" i="98"/>
  <c r="N23" i="98"/>
  <c r="H23" i="98"/>
  <c r="E23" i="98"/>
  <c r="B23" i="98"/>
  <c r="AH22" i="98"/>
  <c r="AE22" i="98"/>
  <c r="AD22" i="98"/>
  <c r="AC22" i="98" s="1"/>
  <c r="Z22" i="98"/>
  <c r="Y22" i="98"/>
  <c r="AI22" i="98" s="1"/>
  <c r="T22" i="98"/>
  <c r="Q22" i="98"/>
  <c r="N22" i="98"/>
  <c r="H22" i="98"/>
  <c r="E22" i="98"/>
  <c r="B22" i="98"/>
  <c r="AE21" i="98"/>
  <c r="AD21" i="98"/>
  <c r="Z21" i="98"/>
  <c r="AH21" i="98" s="1"/>
  <c r="Y21" i="98"/>
  <c r="T21" i="98"/>
  <c r="Q21" i="98"/>
  <c r="N21" i="98"/>
  <c r="H21" i="98"/>
  <c r="E21" i="98"/>
  <c r="B21" i="98"/>
  <c r="AE20" i="98"/>
  <c r="AC20" i="98" s="1"/>
  <c r="AD20" i="98"/>
  <c r="Z20" i="98"/>
  <c r="Y20" i="98"/>
  <c r="AI20" i="98" s="1"/>
  <c r="T20" i="98"/>
  <c r="Q20" i="98"/>
  <c r="N20" i="98"/>
  <c r="H20" i="98"/>
  <c r="E20" i="98"/>
  <c r="B20" i="98"/>
  <c r="AH19" i="98"/>
  <c r="AE19" i="98"/>
  <c r="AD19" i="98"/>
  <c r="AC19" i="98" s="1"/>
  <c r="Z19" i="98"/>
  <c r="Y19" i="98"/>
  <c r="AI19" i="98" s="1"/>
  <c r="T19" i="98"/>
  <c r="Q19" i="98"/>
  <c r="N19" i="98"/>
  <c r="H19" i="98"/>
  <c r="E19" i="98"/>
  <c r="B19" i="98"/>
  <c r="AE18" i="98"/>
  <c r="AC18" i="98" s="1"/>
  <c r="AD18" i="98"/>
  <c r="Z18" i="98"/>
  <c r="AH18" i="98" s="1"/>
  <c r="Y18" i="98"/>
  <c r="AI18" i="98" s="1"/>
  <c r="T18" i="98"/>
  <c r="Q18" i="98"/>
  <c r="N18" i="98"/>
  <c r="H18" i="98"/>
  <c r="E18" i="98"/>
  <c r="B18" i="98"/>
  <c r="AE17" i="98"/>
  <c r="AC17" i="98" s="1"/>
  <c r="AD17" i="98"/>
  <c r="Z17" i="98"/>
  <c r="Y17" i="98"/>
  <c r="AI17" i="98" s="1"/>
  <c r="T17" i="98"/>
  <c r="Q17" i="98"/>
  <c r="N17" i="98"/>
  <c r="H17" i="98"/>
  <c r="E17" i="98"/>
  <c r="B17" i="98"/>
  <c r="AE16" i="98"/>
  <c r="AD16" i="98"/>
  <c r="Z16" i="98"/>
  <c r="Y16" i="98"/>
  <c r="T16" i="98"/>
  <c r="Q16" i="98"/>
  <c r="N16" i="98"/>
  <c r="H16" i="98"/>
  <c r="E16" i="98"/>
  <c r="B16" i="98"/>
  <c r="AE15" i="98"/>
  <c r="AD15" i="98"/>
  <c r="Z15" i="98"/>
  <c r="AH15" i="98" s="1"/>
  <c r="Y15" i="98"/>
  <c r="AI15" i="98" s="1"/>
  <c r="T15" i="98"/>
  <c r="Q15" i="98"/>
  <c r="N15" i="98"/>
  <c r="H15" i="98"/>
  <c r="E15" i="98"/>
  <c r="B15" i="98"/>
  <c r="AH14" i="98"/>
  <c r="AE14" i="98"/>
  <c r="AD14" i="98"/>
  <c r="AC14" i="98" s="1"/>
  <c r="AA14" i="98"/>
  <c r="Z14" i="98"/>
  <c r="Y14" i="98"/>
  <c r="AI14" i="98" s="1"/>
  <c r="T14" i="98"/>
  <c r="Q14" i="98"/>
  <c r="N14" i="98"/>
  <c r="H14" i="98"/>
  <c r="E14" i="98"/>
  <c r="B14" i="98"/>
  <c r="AE13" i="98"/>
  <c r="AD13" i="98"/>
  <c r="Z13" i="98"/>
  <c r="AH13" i="98" s="1"/>
  <c r="Y13" i="98"/>
  <c r="T13" i="98"/>
  <c r="Q13" i="98"/>
  <c r="N13" i="98"/>
  <c r="H13" i="98"/>
  <c r="E13" i="98"/>
  <c r="B13" i="98"/>
  <c r="AE12" i="98"/>
  <c r="AC12" i="98" s="1"/>
  <c r="AD12" i="98"/>
  <c r="Z12" i="98"/>
  <c r="Y12" i="98"/>
  <c r="T12" i="98"/>
  <c r="Q12" i="98"/>
  <c r="N12" i="98"/>
  <c r="H12" i="98"/>
  <c r="E12" i="98"/>
  <c r="B12" i="98"/>
  <c r="AI11" i="98"/>
  <c r="AE11" i="98"/>
  <c r="AD11" i="98"/>
  <c r="Z11" i="98"/>
  <c r="AA11" i="98" s="1"/>
  <c r="Y11" i="98"/>
  <c r="T11" i="98"/>
  <c r="Q11" i="98"/>
  <c r="N11" i="98"/>
  <c r="H11" i="98"/>
  <c r="E11" i="98"/>
  <c r="B11" i="98"/>
  <c r="AH10" i="98"/>
  <c r="AE10" i="98"/>
  <c r="AC10" i="98" s="1"/>
  <c r="AD10" i="98"/>
  <c r="Z10" i="98"/>
  <c r="Y10" i="98"/>
  <c r="AI10" i="98" s="1"/>
  <c r="T10" i="98"/>
  <c r="Q10" i="98"/>
  <c r="N10" i="98"/>
  <c r="H10" i="98"/>
  <c r="E10" i="98"/>
  <c r="B10" i="98"/>
  <c r="AE9" i="98"/>
  <c r="AD9" i="98"/>
  <c r="Z9" i="98"/>
  <c r="AH9" i="98" s="1"/>
  <c r="Y9" i="98"/>
  <c r="T9" i="98"/>
  <c r="Q9" i="98"/>
  <c r="N9" i="98"/>
  <c r="H9" i="98"/>
  <c r="E9" i="98"/>
  <c r="B9" i="98"/>
  <c r="AE8" i="98"/>
  <c r="AC8" i="98" s="1"/>
  <c r="AD8" i="98"/>
  <c r="Z8" i="98"/>
  <c r="Y8" i="98"/>
  <c r="AI8" i="98" s="1"/>
  <c r="T8" i="98"/>
  <c r="Q8" i="98"/>
  <c r="N8" i="98"/>
  <c r="H8" i="98"/>
  <c r="E8" i="98"/>
  <c r="B8" i="98"/>
  <c r="I4" i="98"/>
  <c r="R3" i="98"/>
  <c r="S67" i="97"/>
  <c r="Q67" i="97"/>
  <c r="N67" i="97"/>
  <c r="L67" i="97"/>
  <c r="S66" i="97"/>
  <c r="Q66" i="97"/>
  <c r="N66" i="97"/>
  <c r="L66" i="97"/>
  <c r="C66" i="97"/>
  <c r="S65" i="97"/>
  <c r="Q65" i="97"/>
  <c r="N65" i="97"/>
  <c r="L65" i="97"/>
  <c r="C65" i="97"/>
  <c r="S64" i="97"/>
  <c r="Q64" i="97"/>
  <c r="N64" i="97"/>
  <c r="L64" i="97"/>
  <c r="S63" i="97"/>
  <c r="Q63" i="97"/>
  <c r="N63" i="97"/>
  <c r="L63" i="97"/>
  <c r="F63" i="97"/>
  <c r="H65" i="97" s="1"/>
  <c r="H67" i="97" s="1"/>
  <c r="S62" i="97"/>
  <c r="Q62" i="97"/>
  <c r="N62" i="97"/>
  <c r="L62" i="97"/>
  <c r="S61" i="97"/>
  <c r="Q61" i="97"/>
  <c r="N61" i="97"/>
  <c r="L61" i="97"/>
  <c r="S60" i="97"/>
  <c r="Q60" i="97"/>
  <c r="N60" i="97"/>
  <c r="L60" i="97"/>
  <c r="Q59" i="97"/>
  <c r="L59" i="97"/>
  <c r="P53" i="97"/>
  <c r="O53" i="97"/>
  <c r="G53" i="97"/>
  <c r="F53" i="97"/>
  <c r="AE52" i="97"/>
  <c r="AD52" i="97"/>
  <c r="Z52" i="97"/>
  <c r="Y52" i="97"/>
  <c r="T52" i="97"/>
  <c r="Q52" i="97"/>
  <c r="N52" i="97"/>
  <c r="H52" i="97"/>
  <c r="E52" i="97"/>
  <c r="B52" i="97"/>
  <c r="AE51" i="97"/>
  <c r="AD51" i="97"/>
  <c r="AC51" i="97" s="1"/>
  <c r="Z51" i="97"/>
  <c r="AH51" i="97" s="1"/>
  <c r="Y51" i="97"/>
  <c r="T51" i="97"/>
  <c r="Q51" i="97"/>
  <c r="N51" i="97"/>
  <c r="H51" i="97"/>
  <c r="E51" i="97"/>
  <c r="B51" i="97"/>
  <c r="AH50" i="97"/>
  <c r="AE50" i="97"/>
  <c r="AD50" i="97"/>
  <c r="AC50" i="97"/>
  <c r="AA50" i="97"/>
  <c r="Z50" i="97"/>
  <c r="Y50" i="97"/>
  <c r="AI50" i="97" s="1"/>
  <c r="T50" i="97"/>
  <c r="Q50" i="97"/>
  <c r="N50" i="97"/>
  <c r="H50" i="97"/>
  <c r="E50" i="97"/>
  <c r="B50" i="97"/>
  <c r="AE49" i="97"/>
  <c r="AC49" i="97" s="1"/>
  <c r="AD49" i="97"/>
  <c r="Z49" i="97"/>
  <c r="AH49" i="97" s="1"/>
  <c r="AG49" i="97" s="1"/>
  <c r="Y49" i="97"/>
  <c r="AI49" i="97" s="1"/>
  <c r="T49" i="97"/>
  <c r="Q49" i="97"/>
  <c r="N49" i="97"/>
  <c r="H49" i="97"/>
  <c r="E49" i="97"/>
  <c r="B49" i="97"/>
  <c r="AE48" i="97"/>
  <c r="AC48" i="97" s="1"/>
  <c r="AD48" i="97"/>
  <c r="Z48" i="97"/>
  <c r="Y48" i="97"/>
  <c r="AI48" i="97" s="1"/>
  <c r="T48" i="97"/>
  <c r="Q48" i="97"/>
  <c r="N48" i="97"/>
  <c r="H48" i="97"/>
  <c r="E48" i="97"/>
  <c r="B48" i="97"/>
  <c r="AE47" i="97"/>
  <c r="AH47" i="97" s="1"/>
  <c r="AD47" i="97"/>
  <c r="Z47" i="97"/>
  <c r="Y47" i="97"/>
  <c r="AI47" i="97" s="1"/>
  <c r="T47" i="97"/>
  <c r="Q47" i="97"/>
  <c r="N47" i="97"/>
  <c r="H47" i="97"/>
  <c r="E47" i="97"/>
  <c r="B47" i="97"/>
  <c r="AE46" i="97"/>
  <c r="AC46" i="97" s="1"/>
  <c r="AD46" i="97"/>
  <c r="Z46" i="97"/>
  <c r="AH46" i="97" s="1"/>
  <c r="AG46" i="97" s="1"/>
  <c r="Y46" i="97"/>
  <c r="AI46" i="97" s="1"/>
  <c r="T46" i="97"/>
  <c r="Q46" i="97"/>
  <c r="N46" i="97"/>
  <c r="H46" i="97"/>
  <c r="E46" i="97"/>
  <c r="B46" i="97"/>
  <c r="AE45" i="97"/>
  <c r="AD45" i="97"/>
  <c r="Z45" i="97"/>
  <c r="Y45" i="97"/>
  <c r="T45" i="97"/>
  <c r="Q45" i="97"/>
  <c r="N45" i="97"/>
  <c r="H45" i="97"/>
  <c r="E45" i="97"/>
  <c r="B45" i="97"/>
  <c r="AE44" i="97"/>
  <c r="AD44" i="97"/>
  <c r="Z44" i="97"/>
  <c r="Y44" i="97"/>
  <c r="T44" i="97"/>
  <c r="Q44" i="97"/>
  <c r="N44" i="97"/>
  <c r="H44" i="97"/>
  <c r="E44" i="97"/>
  <c r="B44" i="97"/>
  <c r="AH43" i="97"/>
  <c r="AE43" i="97"/>
  <c r="AD43" i="97"/>
  <c r="AC43" i="97" s="1"/>
  <c r="Z43" i="97"/>
  <c r="Y43" i="97"/>
  <c r="AI43" i="97" s="1"/>
  <c r="T43" i="97"/>
  <c r="Q43" i="97"/>
  <c r="N43" i="97"/>
  <c r="H43" i="97"/>
  <c r="E43" i="97"/>
  <c r="B43" i="97"/>
  <c r="AE42" i="97"/>
  <c r="AC42" i="97" s="1"/>
  <c r="AD42" i="97"/>
  <c r="Z42" i="97"/>
  <c r="AH42" i="97" s="1"/>
  <c r="AG42" i="97" s="1"/>
  <c r="Y42" i="97"/>
  <c r="AI42" i="97" s="1"/>
  <c r="T42" i="97"/>
  <c r="Q42" i="97"/>
  <c r="N42" i="97"/>
  <c r="H42" i="97"/>
  <c r="E42" i="97"/>
  <c r="B42" i="97"/>
  <c r="AE41" i="97"/>
  <c r="AC41" i="97" s="1"/>
  <c r="AD41" i="97"/>
  <c r="Z41" i="97"/>
  <c r="Y41" i="97"/>
  <c r="AI41" i="97" s="1"/>
  <c r="T41" i="97"/>
  <c r="Q41" i="97"/>
  <c r="N41" i="97"/>
  <c r="H41" i="97"/>
  <c r="E41" i="97"/>
  <c r="B41" i="97"/>
  <c r="AE40" i="97"/>
  <c r="AD40" i="97"/>
  <c r="Z40" i="97"/>
  <c r="Y40" i="97"/>
  <c r="T40" i="97"/>
  <c r="Q40" i="97"/>
  <c r="N40" i="97"/>
  <c r="H40" i="97"/>
  <c r="E40" i="97"/>
  <c r="B40" i="97"/>
  <c r="AE39" i="97"/>
  <c r="AD39" i="97"/>
  <c r="AC39" i="97" s="1"/>
  <c r="Z39" i="97"/>
  <c r="AH39" i="97" s="1"/>
  <c r="Y39" i="97"/>
  <c r="T39" i="97"/>
  <c r="Q39" i="97"/>
  <c r="N39" i="97"/>
  <c r="H39" i="97"/>
  <c r="E39" i="97"/>
  <c r="B39" i="97"/>
  <c r="AH38" i="97"/>
  <c r="AE38" i="97"/>
  <c r="AD38" i="97"/>
  <c r="AC38" i="97"/>
  <c r="AA38" i="97"/>
  <c r="Z38" i="97"/>
  <c r="Y38" i="97"/>
  <c r="AI38" i="97" s="1"/>
  <c r="T38" i="97"/>
  <c r="Q38" i="97"/>
  <c r="N38" i="97"/>
  <c r="H38" i="97"/>
  <c r="B38" i="97"/>
  <c r="AE37" i="97"/>
  <c r="AC37" i="97" s="1"/>
  <c r="AD37" i="97"/>
  <c r="Z37" i="97"/>
  <c r="Y37" i="97"/>
  <c r="AI37" i="97" s="1"/>
  <c r="T37" i="97"/>
  <c r="Q37" i="97"/>
  <c r="N37" i="97"/>
  <c r="H37" i="97"/>
  <c r="B37" i="97"/>
  <c r="AE36" i="97"/>
  <c r="AD36" i="97"/>
  <c r="AC36" i="97"/>
  <c r="Z36" i="97"/>
  <c r="AH36" i="97" s="1"/>
  <c r="AG36" i="97" s="1"/>
  <c r="Y36" i="97"/>
  <c r="AI36" i="97" s="1"/>
  <c r="T36" i="97"/>
  <c r="Q36" i="97"/>
  <c r="N36" i="97"/>
  <c r="H36" i="97"/>
  <c r="B36" i="97"/>
  <c r="AE35" i="97"/>
  <c r="AD35" i="97"/>
  <c r="Z35" i="97"/>
  <c r="Y35" i="97"/>
  <c r="AI35" i="97" s="1"/>
  <c r="T35" i="97"/>
  <c r="Q35" i="97"/>
  <c r="N35" i="97"/>
  <c r="H35" i="97"/>
  <c r="B35" i="97"/>
  <c r="AE34" i="97"/>
  <c r="AC34" i="97" s="1"/>
  <c r="AD34" i="97"/>
  <c r="Z34" i="97"/>
  <c r="AH34" i="97" s="1"/>
  <c r="AG34" i="97" s="1"/>
  <c r="Y34" i="97"/>
  <c r="AI34" i="97" s="1"/>
  <c r="T34" i="97"/>
  <c r="Q34" i="97"/>
  <c r="N34" i="97"/>
  <c r="H34" i="97"/>
  <c r="B34" i="97"/>
  <c r="AE33" i="97"/>
  <c r="AD33" i="97"/>
  <c r="Z33" i="97"/>
  <c r="Y33" i="97"/>
  <c r="T33" i="97"/>
  <c r="Q33" i="97"/>
  <c r="N33" i="97"/>
  <c r="H33" i="97"/>
  <c r="B33" i="97"/>
  <c r="AE32" i="97"/>
  <c r="AC32" i="97" s="1"/>
  <c r="AD32" i="97"/>
  <c r="Z32" i="97"/>
  <c r="AH32" i="97" s="1"/>
  <c r="Y32" i="97"/>
  <c r="AI32" i="97" s="1"/>
  <c r="T32" i="97"/>
  <c r="Q32" i="97"/>
  <c r="N32" i="97"/>
  <c r="H32" i="97"/>
  <c r="B32" i="97"/>
  <c r="AE31" i="97"/>
  <c r="AD31" i="97"/>
  <c r="Z31" i="97"/>
  <c r="Y31" i="97"/>
  <c r="T31" i="97"/>
  <c r="Q31" i="97"/>
  <c r="N31" i="97"/>
  <c r="H31" i="97"/>
  <c r="B31" i="97"/>
  <c r="AH30" i="97"/>
  <c r="AE30" i="97"/>
  <c r="AD30" i="97"/>
  <c r="AC30" i="97"/>
  <c r="AA30" i="97"/>
  <c r="Z30" i="97"/>
  <c r="Y30" i="97"/>
  <c r="AI30" i="97" s="1"/>
  <c r="T30" i="97"/>
  <c r="Q30" i="97"/>
  <c r="N30" i="97"/>
  <c r="H30" i="97"/>
  <c r="B30" i="97"/>
  <c r="AE29" i="97"/>
  <c r="AC29" i="97" s="1"/>
  <c r="AD29" i="97"/>
  <c r="Z29" i="97"/>
  <c r="Y29" i="97"/>
  <c r="AI29" i="97" s="1"/>
  <c r="T29" i="97"/>
  <c r="Q29" i="97"/>
  <c r="N29" i="97"/>
  <c r="H29" i="97"/>
  <c r="B29" i="97"/>
  <c r="AE28" i="97"/>
  <c r="AD28" i="97"/>
  <c r="AC28" i="97"/>
  <c r="Z28" i="97"/>
  <c r="AH28" i="97" s="1"/>
  <c r="AG28" i="97" s="1"/>
  <c r="Y28" i="97"/>
  <c r="AI28" i="97" s="1"/>
  <c r="T28" i="97"/>
  <c r="Q28" i="97"/>
  <c r="N28" i="97"/>
  <c r="H28" i="97"/>
  <c r="B28" i="97"/>
  <c r="AE27" i="97"/>
  <c r="AD27" i="97"/>
  <c r="Z27" i="97"/>
  <c r="Y27" i="97"/>
  <c r="AI27" i="97" s="1"/>
  <c r="T27" i="97"/>
  <c r="Q27" i="97"/>
  <c r="N27" i="97"/>
  <c r="H27" i="97"/>
  <c r="B27" i="97"/>
  <c r="AE26" i="97"/>
  <c r="AC26" i="97" s="1"/>
  <c r="AD26" i="97"/>
  <c r="Z26" i="97"/>
  <c r="AH26" i="97" s="1"/>
  <c r="AG26" i="97" s="1"/>
  <c r="Y26" i="97"/>
  <c r="AI26" i="97" s="1"/>
  <c r="T26" i="97"/>
  <c r="Q26" i="97"/>
  <c r="N26" i="97"/>
  <c r="H26" i="97"/>
  <c r="B26" i="97"/>
  <c r="AE25" i="97"/>
  <c r="AD25" i="97"/>
  <c r="Z25" i="97"/>
  <c r="Y25" i="97"/>
  <c r="T25" i="97"/>
  <c r="Q25" i="97"/>
  <c r="N25" i="97"/>
  <c r="H25" i="97"/>
  <c r="B25" i="97"/>
  <c r="AE24" i="97"/>
  <c r="AC24" i="97" s="1"/>
  <c r="AD24" i="97"/>
  <c r="Z24" i="97"/>
  <c r="AH24" i="97" s="1"/>
  <c r="Y24" i="97"/>
  <c r="AI24" i="97" s="1"/>
  <c r="T24" i="97"/>
  <c r="Q24" i="97"/>
  <c r="N24" i="97"/>
  <c r="H24" i="97"/>
  <c r="B24" i="97"/>
  <c r="AE23" i="97"/>
  <c r="AD23" i="97"/>
  <c r="Z23" i="97"/>
  <c r="Y23" i="97"/>
  <c r="T23" i="97"/>
  <c r="Q23" i="97"/>
  <c r="N23" i="97"/>
  <c r="H23" i="97"/>
  <c r="B23" i="97"/>
  <c r="AH22" i="97"/>
  <c r="AE22" i="97"/>
  <c r="AD22" i="97"/>
  <c r="AC22" i="97"/>
  <c r="AA22" i="97"/>
  <c r="Z22" i="97"/>
  <c r="Y22" i="97"/>
  <c r="AI22" i="97" s="1"/>
  <c r="T22" i="97"/>
  <c r="Q22" i="97"/>
  <c r="N22" i="97"/>
  <c r="H22" i="97"/>
  <c r="B22" i="97"/>
  <c r="AE21" i="97"/>
  <c r="AC21" i="97" s="1"/>
  <c r="AD21" i="97"/>
  <c r="Z21" i="97"/>
  <c r="Y21" i="97"/>
  <c r="AI21" i="97" s="1"/>
  <c r="T21" i="97"/>
  <c r="Q21" i="97"/>
  <c r="N21" i="97"/>
  <c r="H21" i="97"/>
  <c r="B21" i="97"/>
  <c r="AE20" i="97"/>
  <c r="AD20" i="97"/>
  <c r="AC20" i="97"/>
  <c r="Z20" i="97"/>
  <c r="AH20" i="97" s="1"/>
  <c r="AG20" i="97" s="1"/>
  <c r="Y20" i="97"/>
  <c r="AI20" i="97" s="1"/>
  <c r="T20" i="97"/>
  <c r="Q20" i="97"/>
  <c r="N20" i="97"/>
  <c r="H20" i="97"/>
  <c r="B20" i="97"/>
  <c r="AE19" i="97"/>
  <c r="AD19" i="97"/>
  <c r="Z19" i="97"/>
  <c r="Y19" i="97"/>
  <c r="AI19" i="97" s="1"/>
  <c r="T19" i="97"/>
  <c r="Q19" i="97"/>
  <c r="N19" i="97"/>
  <c r="H19" i="97"/>
  <c r="B19" i="97"/>
  <c r="AE18" i="97"/>
  <c r="AC18" i="97" s="1"/>
  <c r="AD18" i="97"/>
  <c r="Z18" i="97"/>
  <c r="AH18" i="97" s="1"/>
  <c r="AG18" i="97" s="1"/>
  <c r="Y18" i="97"/>
  <c r="AI18" i="97" s="1"/>
  <c r="T18" i="97"/>
  <c r="Q18" i="97"/>
  <c r="N18" i="97"/>
  <c r="H18" i="97"/>
  <c r="B18" i="97"/>
  <c r="AE17" i="97"/>
  <c r="AD17" i="97"/>
  <c r="Z17" i="97"/>
  <c r="Y17" i="97"/>
  <c r="T17" i="97"/>
  <c r="Q17" i="97"/>
  <c r="N17" i="97"/>
  <c r="H17" i="97"/>
  <c r="B17" i="97"/>
  <c r="AE16" i="97"/>
  <c r="AC16" i="97" s="1"/>
  <c r="AD16" i="97"/>
  <c r="Z16" i="97"/>
  <c r="AH16" i="97" s="1"/>
  <c r="Y16" i="97"/>
  <c r="AI16" i="97" s="1"/>
  <c r="T16" i="97"/>
  <c r="Q16" i="97"/>
  <c r="N16" i="97"/>
  <c r="H16" i="97"/>
  <c r="B16" i="97"/>
  <c r="AE15" i="97"/>
  <c r="AD15" i="97"/>
  <c r="Z15" i="97"/>
  <c r="Y15" i="97"/>
  <c r="T15" i="97"/>
  <c r="Q15" i="97"/>
  <c r="N15" i="97"/>
  <c r="H15" i="97"/>
  <c r="B15" i="97"/>
  <c r="AH14" i="97"/>
  <c r="AE14" i="97"/>
  <c r="AD14" i="97"/>
  <c r="AC14" i="97"/>
  <c r="AA14" i="97"/>
  <c r="Z14" i="97"/>
  <c r="Y14" i="97"/>
  <c r="AI14" i="97" s="1"/>
  <c r="T14" i="97"/>
  <c r="Q14" i="97"/>
  <c r="N14" i="97"/>
  <c r="H14" i="97"/>
  <c r="B14" i="97"/>
  <c r="AE13" i="97"/>
  <c r="AC13" i="97" s="1"/>
  <c r="AD13" i="97"/>
  <c r="Z13" i="97"/>
  <c r="Y13" i="97"/>
  <c r="AI13" i="97" s="1"/>
  <c r="T13" i="97"/>
  <c r="Q13" i="97"/>
  <c r="N13" i="97"/>
  <c r="H13" i="97"/>
  <c r="B13" i="97"/>
  <c r="AE12" i="97"/>
  <c r="AD12" i="97"/>
  <c r="AC12" i="97"/>
  <c r="Z12" i="97"/>
  <c r="AH12" i="97" s="1"/>
  <c r="AG12" i="97" s="1"/>
  <c r="Y12" i="97"/>
  <c r="AI12" i="97" s="1"/>
  <c r="T12" i="97"/>
  <c r="Q12" i="97"/>
  <c r="N12" i="97"/>
  <c r="H12" i="97"/>
  <c r="B12" i="97"/>
  <c r="AE11" i="97"/>
  <c r="AD11" i="97"/>
  <c r="Z11" i="97"/>
  <c r="Y11" i="97"/>
  <c r="AI11" i="97" s="1"/>
  <c r="T11" i="97"/>
  <c r="Q11" i="97"/>
  <c r="N11" i="97"/>
  <c r="H11" i="97"/>
  <c r="B11" i="97"/>
  <c r="AE10" i="97"/>
  <c r="AC10" i="97" s="1"/>
  <c r="AD10" i="97"/>
  <c r="Z10" i="97"/>
  <c r="AH10" i="97" s="1"/>
  <c r="AG10" i="97" s="1"/>
  <c r="Y10" i="97"/>
  <c r="AI10" i="97" s="1"/>
  <c r="T10" i="97"/>
  <c r="Q10" i="97"/>
  <c r="N10" i="97"/>
  <c r="H10" i="97"/>
  <c r="B10" i="97"/>
  <c r="AE9" i="97"/>
  <c r="AD9" i="97"/>
  <c r="Z9" i="97"/>
  <c r="Y9" i="97"/>
  <c r="T9" i="97"/>
  <c r="Q9" i="97"/>
  <c r="N9" i="97"/>
  <c r="H9" i="97"/>
  <c r="B9" i="97"/>
  <c r="AE8" i="97"/>
  <c r="AC8" i="97" s="1"/>
  <c r="AD8" i="97"/>
  <c r="Z8" i="97"/>
  <c r="AH8" i="97" s="1"/>
  <c r="Y8" i="97"/>
  <c r="AI8" i="97" s="1"/>
  <c r="T8" i="97"/>
  <c r="Q8" i="97"/>
  <c r="N8" i="97"/>
  <c r="H8" i="97"/>
  <c r="B8" i="97"/>
  <c r="I4" i="97"/>
  <c r="R3" i="97"/>
  <c r="S67" i="96"/>
  <c r="Q67" i="96"/>
  <c r="N67" i="96"/>
  <c r="L67" i="96"/>
  <c r="S66" i="96"/>
  <c r="Q66" i="96"/>
  <c r="N66" i="96"/>
  <c r="L66" i="96"/>
  <c r="C66" i="96"/>
  <c r="S65" i="96"/>
  <c r="Q65" i="96"/>
  <c r="N65" i="96"/>
  <c r="L65" i="96"/>
  <c r="C65" i="96"/>
  <c r="S64" i="96"/>
  <c r="Q64" i="96"/>
  <c r="N64" i="96"/>
  <c r="L64" i="96"/>
  <c r="S63" i="96"/>
  <c r="Q63" i="96"/>
  <c r="N63" i="96"/>
  <c r="L63" i="96"/>
  <c r="F63" i="96"/>
  <c r="H66" i="96" s="1"/>
  <c r="I67" i="96" s="1"/>
  <c r="S62" i="96"/>
  <c r="Q62" i="96"/>
  <c r="N62" i="96"/>
  <c r="L62" i="96"/>
  <c r="S61" i="96"/>
  <c r="Q61" i="96"/>
  <c r="N61" i="96"/>
  <c r="L61" i="96"/>
  <c r="S60" i="96"/>
  <c r="Q60" i="96"/>
  <c r="N60" i="96"/>
  <c r="L60" i="96"/>
  <c r="Q59" i="96"/>
  <c r="L59" i="96"/>
  <c r="P53" i="96"/>
  <c r="O53" i="96"/>
  <c r="G53" i="96"/>
  <c r="F53" i="96"/>
  <c r="AE52" i="96"/>
  <c r="AD52" i="96"/>
  <c r="AA52" i="96"/>
  <c r="Z52" i="96"/>
  <c r="Y52" i="96"/>
  <c r="T52" i="96"/>
  <c r="Q52" i="96"/>
  <c r="N52" i="96"/>
  <c r="H52" i="96"/>
  <c r="E52" i="96"/>
  <c r="B52" i="96"/>
  <c r="AE51" i="96"/>
  <c r="AD51" i="96"/>
  <c r="Z51" i="96"/>
  <c r="Y51" i="96"/>
  <c r="AI51" i="96" s="1"/>
  <c r="T51" i="96"/>
  <c r="Q51" i="96"/>
  <c r="N51" i="96"/>
  <c r="H51" i="96"/>
  <c r="E51" i="96"/>
  <c r="B51" i="96"/>
  <c r="AE50" i="96"/>
  <c r="AH50" i="96" s="1"/>
  <c r="AD50" i="96"/>
  <c r="Z50" i="96"/>
  <c r="Y50" i="96"/>
  <c r="AI50" i="96" s="1"/>
  <c r="T50" i="96"/>
  <c r="Q50" i="96"/>
  <c r="N50" i="96"/>
  <c r="H50" i="96"/>
  <c r="E50" i="96"/>
  <c r="B50" i="96"/>
  <c r="AE49" i="96"/>
  <c r="AC49" i="96" s="1"/>
  <c r="AD49" i="96"/>
  <c r="Z49" i="96"/>
  <c r="AH49" i="96" s="1"/>
  <c r="AG49" i="96" s="1"/>
  <c r="Y49" i="96"/>
  <c r="AI49" i="96" s="1"/>
  <c r="T49" i="96"/>
  <c r="Q49" i="96"/>
  <c r="N49" i="96"/>
  <c r="H49" i="96"/>
  <c r="E49" i="96"/>
  <c r="B49" i="96"/>
  <c r="AE48" i="96"/>
  <c r="AD48" i="96"/>
  <c r="Z48" i="96"/>
  <c r="Y48" i="96"/>
  <c r="T48" i="96"/>
  <c r="Q48" i="96"/>
  <c r="N48" i="96"/>
  <c r="H48" i="96"/>
  <c r="E48" i="96"/>
  <c r="B48" i="96"/>
  <c r="AE47" i="96"/>
  <c r="AD47" i="96"/>
  <c r="Z47" i="96"/>
  <c r="Y47" i="96"/>
  <c r="T47" i="96"/>
  <c r="Q47" i="96"/>
  <c r="N47" i="96"/>
  <c r="H47" i="96"/>
  <c r="E47" i="96"/>
  <c r="B47" i="96"/>
  <c r="AH46" i="96"/>
  <c r="AE46" i="96"/>
  <c r="AD46" i="96"/>
  <c r="AC46" i="96" s="1"/>
  <c r="Z46" i="96"/>
  <c r="Y46" i="96"/>
  <c r="AI46" i="96" s="1"/>
  <c r="T46" i="96"/>
  <c r="Q46" i="96"/>
  <c r="N46" i="96"/>
  <c r="H46" i="96"/>
  <c r="E46" i="96"/>
  <c r="B46" i="96"/>
  <c r="AE45" i="96"/>
  <c r="AC45" i="96" s="1"/>
  <c r="AD45" i="96"/>
  <c r="Z45" i="96"/>
  <c r="AH45" i="96" s="1"/>
  <c r="Y45" i="96"/>
  <c r="AI45" i="96" s="1"/>
  <c r="T45" i="96"/>
  <c r="Q45" i="96"/>
  <c r="N45" i="96"/>
  <c r="H45" i="96"/>
  <c r="E45" i="96"/>
  <c r="B45" i="96"/>
  <c r="AE44" i="96"/>
  <c r="AC44" i="96" s="1"/>
  <c r="AD44" i="96"/>
  <c r="Z44" i="96"/>
  <c r="Y44" i="96"/>
  <c r="AI44" i="96" s="1"/>
  <c r="T44" i="96"/>
  <c r="Q44" i="96"/>
  <c r="N44" i="96"/>
  <c r="H44" i="96"/>
  <c r="E44" i="96"/>
  <c r="B44" i="96"/>
  <c r="AE43" i="96"/>
  <c r="AD43" i="96"/>
  <c r="Z43" i="96"/>
  <c r="Y43" i="96"/>
  <c r="T43" i="96"/>
  <c r="Q43" i="96"/>
  <c r="N43" i="96"/>
  <c r="H43" i="96"/>
  <c r="E43" i="96"/>
  <c r="B43" i="96"/>
  <c r="AE42" i="96"/>
  <c r="AD42" i="96"/>
  <c r="AC42" i="96" s="1"/>
  <c r="Z42" i="96"/>
  <c r="AH42" i="96" s="1"/>
  <c r="Y42" i="96"/>
  <c r="T42" i="96"/>
  <c r="Q42" i="96"/>
  <c r="N42" i="96"/>
  <c r="H42" i="96"/>
  <c r="E42" i="96"/>
  <c r="B42" i="96"/>
  <c r="AH41" i="96"/>
  <c r="AE41" i="96"/>
  <c r="AD41" i="96"/>
  <c r="AC41" i="96"/>
  <c r="AA41" i="96"/>
  <c r="Z41" i="96"/>
  <c r="Y41" i="96"/>
  <c r="AI41" i="96" s="1"/>
  <c r="T41" i="96"/>
  <c r="Q41" i="96"/>
  <c r="N41" i="96"/>
  <c r="H41" i="96"/>
  <c r="E41" i="96"/>
  <c r="B41" i="96"/>
  <c r="AE40" i="96"/>
  <c r="AD40" i="96"/>
  <c r="Z40" i="96"/>
  <c r="AH40" i="96" s="1"/>
  <c r="Y40" i="96"/>
  <c r="T40" i="96"/>
  <c r="Q40" i="96"/>
  <c r="N40" i="96"/>
  <c r="H40" i="96"/>
  <c r="E40" i="96"/>
  <c r="B40" i="96"/>
  <c r="AE39" i="96"/>
  <c r="AC39" i="96" s="1"/>
  <c r="AD39" i="96"/>
  <c r="Z39" i="96"/>
  <c r="Y39" i="96"/>
  <c r="AI39" i="96" s="1"/>
  <c r="T39" i="96"/>
  <c r="Q39" i="96"/>
  <c r="N39" i="96"/>
  <c r="H39" i="96"/>
  <c r="E39" i="96"/>
  <c r="B39" i="96"/>
  <c r="AE38" i="96"/>
  <c r="AH38" i="96" s="1"/>
  <c r="AD38" i="96"/>
  <c r="Z38" i="96"/>
  <c r="Y38" i="96"/>
  <c r="AI38" i="96" s="1"/>
  <c r="T38" i="96"/>
  <c r="Q38" i="96"/>
  <c r="N38" i="96"/>
  <c r="H38" i="96"/>
  <c r="E38" i="96"/>
  <c r="B38" i="96"/>
  <c r="AE37" i="96"/>
  <c r="AC37" i="96" s="1"/>
  <c r="AD37" i="96"/>
  <c r="Z37" i="96"/>
  <c r="AH37" i="96" s="1"/>
  <c r="AG37" i="96" s="1"/>
  <c r="Y37" i="96"/>
  <c r="AI37" i="96" s="1"/>
  <c r="T37" i="96"/>
  <c r="Q37" i="96"/>
  <c r="N37" i="96"/>
  <c r="H37" i="96"/>
  <c r="E37" i="96"/>
  <c r="B37" i="96"/>
  <c r="AE36" i="96"/>
  <c r="AD36" i="96"/>
  <c r="Z36" i="96"/>
  <c r="Y36" i="96"/>
  <c r="T36" i="96"/>
  <c r="Q36" i="96"/>
  <c r="N36" i="96"/>
  <c r="H36" i="96"/>
  <c r="E36" i="96"/>
  <c r="B36" i="96"/>
  <c r="AE35" i="96"/>
  <c r="AD35" i="96"/>
  <c r="Z35" i="96"/>
  <c r="Y35" i="96"/>
  <c r="T35" i="96"/>
  <c r="Q35" i="96"/>
  <c r="N35" i="96"/>
  <c r="H35" i="96"/>
  <c r="E35" i="96"/>
  <c r="B35" i="96"/>
  <c r="AH34" i="96"/>
  <c r="AE34" i="96"/>
  <c r="AD34" i="96"/>
  <c r="AC34" i="96" s="1"/>
  <c r="Z34" i="96"/>
  <c r="Y34" i="96"/>
  <c r="AI34" i="96" s="1"/>
  <c r="T34" i="96"/>
  <c r="Q34" i="96"/>
  <c r="N34" i="96"/>
  <c r="H34" i="96"/>
  <c r="E34" i="96"/>
  <c r="B34" i="96"/>
  <c r="AE33" i="96"/>
  <c r="AC33" i="96" s="1"/>
  <c r="AD33" i="96"/>
  <c r="Z33" i="96"/>
  <c r="AH33" i="96" s="1"/>
  <c r="AG33" i="96" s="1"/>
  <c r="Y33" i="96"/>
  <c r="AI33" i="96" s="1"/>
  <c r="T33" i="96"/>
  <c r="Q33" i="96"/>
  <c r="N33" i="96"/>
  <c r="H33" i="96"/>
  <c r="E33" i="96"/>
  <c r="B33" i="96"/>
  <c r="AE32" i="96"/>
  <c r="AC32" i="96" s="1"/>
  <c r="AD32" i="96"/>
  <c r="Z32" i="96"/>
  <c r="Y32" i="96"/>
  <c r="AI32" i="96" s="1"/>
  <c r="T32" i="96"/>
  <c r="Q32" i="96"/>
  <c r="N32" i="96"/>
  <c r="H32" i="96"/>
  <c r="E32" i="96"/>
  <c r="B32" i="96"/>
  <c r="AE31" i="96"/>
  <c r="AD31" i="96"/>
  <c r="Z31" i="96"/>
  <c r="Y31" i="96"/>
  <c r="T31" i="96"/>
  <c r="Q31" i="96"/>
  <c r="N31" i="96"/>
  <c r="H31" i="96"/>
  <c r="E31" i="96"/>
  <c r="B31" i="96"/>
  <c r="AE30" i="96"/>
  <c r="AD30" i="96"/>
  <c r="AC30" i="96" s="1"/>
  <c r="Z30" i="96"/>
  <c r="AH30" i="96" s="1"/>
  <c r="Y30" i="96"/>
  <c r="T30" i="96"/>
  <c r="Q30" i="96"/>
  <c r="N30" i="96"/>
  <c r="H30" i="96"/>
  <c r="E30" i="96"/>
  <c r="B30" i="96"/>
  <c r="AH29" i="96"/>
  <c r="AE29" i="96"/>
  <c r="AD29" i="96"/>
  <c r="AC29" i="96"/>
  <c r="AA29" i="96"/>
  <c r="Z29" i="96"/>
  <c r="Y29" i="96"/>
  <c r="AI29" i="96" s="1"/>
  <c r="T29" i="96"/>
  <c r="Q29" i="96"/>
  <c r="N29" i="96"/>
  <c r="H29" i="96"/>
  <c r="E29" i="96"/>
  <c r="B29" i="96"/>
  <c r="AE28" i="96"/>
  <c r="AD28" i="96"/>
  <c r="Z28" i="96"/>
  <c r="AH28" i="96" s="1"/>
  <c r="Y28" i="96"/>
  <c r="T28" i="96"/>
  <c r="Q28" i="96"/>
  <c r="N28" i="96"/>
  <c r="H28" i="96"/>
  <c r="E28" i="96"/>
  <c r="B28" i="96"/>
  <c r="AE27" i="96"/>
  <c r="AC27" i="96" s="1"/>
  <c r="AD27" i="96"/>
  <c r="Z27" i="96"/>
  <c r="Y27" i="96"/>
  <c r="AI27" i="96" s="1"/>
  <c r="T27" i="96"/>
  <c r="Q27" i="96"/>
  <c r="N27" i="96"/>
  <c r="H27" i="96"/>
  <c r="E27" i="96"/>
  <c r="B27" i="96"/>
  <c r="AE26" i="96"/>
  <c r="AH26" i="96" s="1"/>
  <c r="AD26" i="96"/>
  <c r="AC26" i="96" s="1"/>
  <c r="Z26" i="96"/>
  <c r="Y26" i="96"/>
  <c r="T26" i="96"/>
  <c r="Q26" i="96"/>
  <c r="N26" i="96"/>
  <c r="H26" i="96"/>
  <c r="E26" i="96"/>
  <c r="B26" i="96"/>
  <c r="AE25" i="96"/>
  <c r="AD25" i="96"/>
  <c r="AC25" i="96"/>
  <c r="Z25" i="96"/>
  <c r="AH25" i="96" s="1"/>
  <c r="Y25" i="96"/>
  <c r="AI25" i="96" s="1"/>
  <c r="T25" i="96"/>
  <c r="Q25" i="96"/>
  <c r="N25" i="96"/>
  <c r="H25" i="96"/>
  <c r="E25" i="96"/>
  <c r="B25" i="96"/>
  <c r="AE24" i="96"/>
  <c r="AD24" i="96"/>
  <c r="AA24" i="96"/>
  <c r="Z24" i="96"/>
  <c r="Y24" i="96"/>
  <c r="T24" i="96"/>
  <c r="Q24" i="96"/>
  <c r="N24" i="96"/>
  <c r="H24" i="96"/>
  <c r="E24" i="96"/>
  <c r="B24" i="96"/>
  <c r="AE23" i="96"/>
  <c r="AD23" i="96"/>
  <c r="Z23" i="96"/>
  <c r="Y23" i="96"/>
  <c r="AI23" i="96" s="1"/>
  <c r="T23" i="96"/>
  <c r="Q23" i="96"/>
  <c r="N23" i="96"/>
  <c r="H23" i="96"/>
  <c r="E23" i="96"/>
  <c r="B23" i="96"/>
  <c r="AH22" i="96"/>
  <c r="AE22" i="96"/>
  <c r="AD22" i="96"/>
  <c r="AC22" i="96" s="1"/>
  <c r="Z22" i="96"/>
  <c r="Y22" i="96"/>
  <c r="AI22" i="96" s="1"/>
  <c r="T22" i="96"/>
  <c r="Q22" i="96"/>
  <c r="N22" i="96"/>
  <c r="H22" i="96"/>
  <c r="E22" i="96"/>
  <c r="B22" i="96"/>
  <c r="AE21" i="96"/>
  <c r="AC21" i="96" s="1"/>
  <c r="AD21" i="96"/>
  <c r="Z21" i="96"/>
  <c r="AH21" i="96" s="1"/>
  <c r="AG21" i="96" s="1"/>
  <c r="Y21" i="96"/>
  <c r="AI21" i="96" s="1"/>
  <c r="T21" i="96"/>
  <c r="Q21" i="96"/>
  <c r="N21" i="96"/>
  <c r="H21" i="96"/>
  <c r="E21" i="96"/>
  <c r="B21" i="96"/>
  <c r="AE20" i="96"/>
  <c r="AC20" i="96" s="1"/>
  <c r="AD20" i="96"/>
  <c r="Z20" i="96"/>
  <c r="Y20" i="96"/>
  <c r="AI20" i="96" s="1"/>
  <c r="T20" i="96"/>
  <c r="Q20" i="96"/>
  <c r="N20" i="96"/>
  <c r="H20" i="96"/>
  <c r="E20" i="96"/>
  <c r="B20" i="96"/>
  <c r="AE19" i="96"/>
  <c r="AD19" i="96"/>
  <c r="Z19" i="96"/>
  <c r="Y19" i="96"/>
  <c r="T19" i="96"/>
  <c r="Q19" i="96"/>
  <c r="N19" i="96"/>
  <c r="H19" i="96"/>
  <c r="E19" i="96"/>
  <c r="B19" i="96"/>
  <c r="AE18" i="96"/>
  <c r="AD18" i="96"/>
  <c r="AC18" i="96" s="1"/>
  <c r="Z18" i="96"/>
  <c r="AH18" i="96" s="1"/>
  <c r="Y18" i="96"/>
  <c r="T18" i="96"/>
  <c r="Q18" i="96"/>
  <c r="N18" i="96"/>
  <c r="H18" i="96"/>
  <c r="E18" i="96"/>
  <c r="B18" i="96"/>
  <c r="AH17" i="96"/>
  <c r="AG17" i="96" s="1"/>
  <c r="AE17" i="96"/>
  <c r="AD17" i="96"/>
  <c r="AC17" i="96"/>
  <c r="AA17" i="96"/>
  <c r="Z17" i="96"/>
  <c r="Y17" i="96"/>
  <c r="AI17" i="96" s="1"/>
  <c r="T17" i="96"/>
  <c r="Q17" i="96"/>
  <c r="N17" i="96"/>
  <c r="H17" i="96"/>
  <c r="E17" i="96"/>
  <c r="B17" i="96"/>
  <c r="AE16" i="96"/>
  <c r="AD16" i="96"/>
  <c r="Z16" i="96"/>
  <c r="AH16" i="96" s="1"/>
  <c r="Y16" i="96"/>
  <c r="T16" i="96"/>
  <c r="Q16" i="96"/>
  <c r="N16" i="96"/>
  <c r="H16" i="96"/>
  <c r="E16" i="96"/>
  <c r="B16" i="96"/>
  <c r="AE15" i="96"/>
  <c r="AC15" i="96" s="1"/>
  <c r="AD15" i="96"/>
  <c r="Z15" i="96"/>
  <c r="Y15" i="96"/>
  <c r="AI15" i="96" s="1"/>
  <c r="T15" i="96"/>
  <c r="Q15" i="96"/>
  <c r="N15" i="96"/>
  <c r="H15" i="96"/>
  <c r="E15" i="96"/>
  <c r="B15" i="96"/>
  <c r="AE14" i="96"/>
  <c r="AH14" i="96" s="1"/>
  <c r="AD14" i="96"/>
  <c r="AC14" i="96" s="1"/>
  <c r="Z14" i="96"/>
  <c r="Y14" i="96"/>
  <c r="T14" i="96"/>
  <c r="Q14" i="96"/>
  <c r="N14" i="96"/>
  <c r="H14" i="96"/>
  <c r="E14" i="96"/>
  <c r="B14" i="96"/>
  <c r="AE13" i="96"/>
  <c r="AD13" i="96"/>
  <c r="AC13" i="96"/>
  <c r="Z13" i="96"/>
  <c r="AH13" i="96" s="1"/>
  <c r="Y13" i="96"/>
  <c r="AI13" i="96" s="1"/>
  <c r="T13" i="96"/>
  <c r="Q13" i="96"/>
  <c r="N13" i="96"/>
  <c r="H13" i="96"/>
  <c r="E13" i="96"/>
  <c r="B13" i="96"/>
  <c r="AE12" i="96"/>
  <c r="AD12" i="96"/>
  <c r="AA12" i="96"/>
  <c r="Z12" i="96"/>
  <c r="Y12" i="96"/>
  <c r="T12" i="96"/>
  <c r="Q12" i="96"/>
  <c r="N12" i="96"/>
  <c r="H12" i="96"/>
  <c r="E12" i="96"/>
  <c r="B12" i="96"/>
  <c r="AE11" i="96"/>
  <c r="AD11" i="96"/>
  <c r="Z11" i="96"/>
  <c r="Y11" i="96"/>
  <c r="AI11" i="96" s="1"/>
  <c r="T11" i="96"/>
  <c r="Q11" i="96"/>
  <c r="N11" i="96"/>
  <c r="H11" i="96"/>
  <c r="E11" i="96"/>
  <c r="B11" i="96"/>
  <c r="AE10" i="96"/>
  <c r="AH10" i="96" s="1"/>
  <c r="AD10" i="96"/>
  <c r="Z10" i="96"/>
  <c r="Y10" i="96"/>
  <c r="AI10" i="96" s="1"/>
  <c r="T10" i="96"/>
  <c r="Q10" i="96"/>
  <c r="N10" i="96"/>
  <c r="H10" i="96"/>
  <c r="E10" i="96"/>
  <c r="B10" i="96"/>
  <c r="AE9" i="96"/>
  <c r="AC9" i="96" s="1"/>
  <c r="AD9" i="96"/>
  <c r="Z9" i="96"/>
  <c r="AH9" i="96" s="1"/>
  <c r="Y9" i="96"/>
  <c r="AI9" i="96" s="1"/>
  <c r="T9" i="96"/>
  <c r="Q9" i="96"/>
  <c r="N9" i="96"/>
  <c r="H9" i="96"/>
  <c r="E9" i="96"/>
  <c r="B9" i="96"/>
  <c r="AE8" i="96"/>
  <c r="AD8" i="96"/>
  <c r="Z8" i="96"/>
  <c r="Y8" i="96"/>
  <c r="T8" i="96"/>
  <c r="Q8" i="96"/>
  <c r="N8" i="96"/>
  <c r="H8" i="96"/>
  <c r="E8" i="96"/>
  <c r="B8" i="96"/>
  <c r="I4" i="96"/>
  <c r="R3" i="96"/>
  <c r="S67" i="95"/>
  <c r="Q67" i="95"/>
  <c r="N67" i="95"/>
  <c r="L67" i="95"/>
  <c r="S66" i="95"/>
  <c r="Q66" i="95"/>
  <c r="N66" i="95"/>
  <c r="L66" i="95"/>
  <c r="C66" i="95"/>
  <c r="S65" i="95"/>
  <c r="Q65" i="95"/>
  <c r="N65" i="95"/>
  <c r="L65" i="95"/>
  <c r="C65" i="95"/>
  <c r="S64" i="95"/>
  <c r="Q64" i="95"/>
  <c r="N64" i="95"/>
  <c r="L64" i="95"/>
  <c r="S63" i="95"/>
  <c r="Q63" i="95"/>
  <c r="N63" i="95"/>
  <c r="L63" i="95"/>
  <c r="F63" i="95"/>
  <c r="H66" i="95" s="1"/>
  <c r="I67" i="95" s="1"/>
  <c r="S62" i="95"/>
  <c r="Q62" i="95"/>
  <c r="N62" i="95"/>
  <c r="L62" i="95"/>
  <c r="S61" i="95"/>
  <c r="Q61" i="95"/>
  <c r="N61" i="95"/>
  <c r="L61" i="95"/>
  <c r="S60" i="95"/>
  <c r="Q60" i="95"/>
  <c r="N60" i="95"/>
  <c r="L60" i="95"/>
  <c r="Q59" i="95"/>
  <c r="L59" i="95"/>
  <c r="P53" i="95"/>
  <c r="O53" i="95"/>
  <c r="G53" i="95"/>
  <c r="F53" i="95"/>
  <c r="AE52" i="95"/>
  <c r="AD52" i="95"/>
  <c r="Z52" i="95"/>
  <c r="AH52" i="95" s="1"/>
  <c r="AG52" i="95" s="1"/>
  <c r="Y52" i="95"/>
  <c r="AI52" i="95" s="1"/>
  <c r="T52" i="95"/>
  <c r="Q52" i="95"/>
  <c r="N52" i="95"/>
  <c r="H52" i="95"/>
  <c r="E52" i="95"/>
  <c r="B52" i="95"/>
  <c r="AE51" i="95"/>
  <c r="AC51" i="95" s="1"/>
  <c r="AD51" i="95"/>
  <c r="Z51" i="95"/>
  <c r="Y51" i="95"/>
  <c r="AI51" i="95" s="1"/>
  <c r="T51" i="95"/>
  <c r="Q51" i="95"/>
  <c r="N51" i="95"/>
  <c r="H51" i="95"/>
  <c r="E51" i="95"/>
  <c r="B51" i="95"/>
  <c r="AE50" i="95"/>
  <c r="AH50" i="95" s="1"/>
  <c r="AD50" i="95"/>
  <c r="Z50" i="95"/>
  <c r="Y50" i="95"/>
  <c r="AI50" i="95" s="1"/>
  <c r="T50" i="95"/>
  <c r="Q50" i="95"/>
  <c r="N50" i="95"/>
  <c r="H50" i="95"/>
  <c r="E50" i="95"/>
  <c r="B50" i="95"/>
  <c r="AE49" i="95"/>
  <c r="AC49" i="95" s="1"/>
  <c r="AD49" i="95"/>
  <c r="Z49" i="95"/>
  <c r="AH49" i="95" s="1"/>
  <c r="AG49" i="95" s="1"/>
  <c r="Y49" i="95"/>
  <c r="AI49" i="95" s="1"/>
  <c r="T49" i="95"/>
  <c r="Q49" i="95"/>
  <c r="N49" i="95"/>
  <c r="H49" i="95"/>
  <c r="E49" i="95"/>
  <c r="B49" i="95"/>
  <c r="AE48" i="95"/>
  <c r="AD48" i="95"/>
  <c r="Z48" i="95"/>
  <c r="Y48" i="95"/>
  <c r="T48" i="95"/>
  <c r="Q48" i="95"/>
  <c r="N48" i="95"/>
  <c r="H48" i="95"/>
  <c r="E48" i="95"/>
  <c r="B48" i="95"/>
  <c r="AE47" i="95"/>
  <c r="AD47" i="95"/>
  <c r="Z47" i="95"/>
  <c r="Y47" i="95"/>
  <c r="T47" i="95"/>
  <c r="Q47" i="95"/>
  <c r="N47" i="95"/>
  <c r="H47" i="95"/>
  <c r="E47" i="95"/>
  <c r="B47" i="95"/>
  <c r="AH46" i="95"/>
  <c r="AE46" i="95"/>
  <c r="AD46" i="95"/>
  <c r="AC46" i="95" s="1"/>
  <c r="Z46" i="95"/>
  <c r="Y46" i="95"/>
  <c r="AI46" i="95" s="1"/>
  <c r="T46" i="95"/>
  <c r="Q46" i="95"/>
  <c r="N46" i="95"/>
  <c r="H46" i="95"/>
  <c r="E46" i="95"/>
  <c r="B46" i="95"/>
  <c r="AE45" i="95"/>
  <c r="AC45" i="95" s="1"/>
  <c r="AD45" i="95"/>
  <c r="Z45" i="95"/>
  <c r="AH45" i="95" s="1"/>
  <c r="AG45" i="95" s="1"/>
  <c r="Y45" i="95"/>
  <c r="AI45" i="95" s="1"/>
  <c r="T45" i="95"/>
  <c r="Q45" i="95"/>
  <c r="N45" i="95"/>
  <c r="H45" i="95"/>
  <c r="E45" i="95"/>
  <c r="B45" i="95"/>
  <c r="AE44" i="95"/>
  <c r="AC44" i="95" s="1"/>
  <c r="AD44" i="95"/>
  <c r="Z44" i="95"/>
  <c r="AA44" i="95" s="1"/>
  <c r="Y44" i="95"/>
  <c r="AI44" i="95" s="1"/>
  <c r="T44" i="95"/>
  <c r="Q44" i="95"/>
  <c r="N44" i="95"/>
  <c r="H44" i="95"/>
  <c r="E44" i="95"/>
  <c r="B44" i="95"/>
  <c r="AE43" i="95"/>
  <c r="AD43" i="95"/>
  <c r="Z43" i="95"/>
  <c r="Y43" i="95"/>
  <c r="T43" i="95"/>
  <c r="Q43" i="95"/>
  <c r="N43" i="95"/>
  <c r="H43" i="95"/>
  <c r="E43" i="95"/>
  <c r="B43" i="95"/>
  <c r="AE42" i="95"/>
  <c r="AD42" i="95"/>
  <c r="AC42" i="95" s="1"/>
  <c r="Z42" i="95"/>
  <c r="AH42" i="95" s="1"/>
  <c r="Y42" i="95"/>
  <c r="T42" i="95"/>
  <c r="Q42" i="95"/>
  <c r="N42" i="95"/>
  <c r="H42" i="95"/>
  <c r="E42" i="95"/>
  <c r="B42" i="95"/>
  <c r="AH41" i="95"/>
  <c r="AE41" i="95"/>
  <c r="AD41" i="95"/>
  <c r="AC41" i="95"/>
  <c r="AA41" i="95"/>
  <c r="Z41" i="95"/>
  <c r="Y41" i="95"/>
  <c r="AI41" i="95" s="1"/>
  <c r="T41" i="95"/>
  <c r="Q41" i="95"/>
  <c r="N41" i="95"/>
  <c r="H41" i="95"/>
  <c r="E41" i="95"/>
  <c r="B41" i="95"/>
  <c r="AE40" i="95"/>
  <c r="AD40" i="95"/>
  <c r="Z40" i="95"/>
  <c r="AH40" i="95" s="1"/>
  <c r="Y40" i="95"/>
  <c r="T40" i="95"/>
  <c r="Q40" i="95"/>
  <c r="N40" i="95"/>
  <c r="H40" i="95"/>
  <c r="E40" i="95"/>
  <c r="B40" i="95"/>
  <c r="AE39" i="95"/>
  <c r="AC39" i="95" s="1"/>
  <c r="AD39" i="95"/>
  <c r="Z39" i="95"/>
  <c r="Y39" i="95"/>
  <c r="AI39" i="95" s="1"/>
  <c r="T39" i="95"/>
  <c r="Q39" i="95"/>
  <c r="N39" i="95"/>
  <c r="H39" i="95"/>
  <c r="E39" i="95"/>
  <c r="B39" i="95"/>
  <c r="AE38" i="95"/>
  <c r="AH38" i="95" s="1"/>
  <c r="AD38" i="95"/>
  <c r="AC38" i="95" s="1"/>
  <c r="Z38" i="95"/>
  <c r="Y38" i="95"/>
  <c r="T38" i="95"/>
  <c r="Q38" i="95"/>
  <c r="N38" i="95"/>
  <c r="H38" i="95"/>
  <c r="B38" i="95"/>
  <c r="AE37" i="95"/>
  <c r="AC37" i="95" s="1"/>
  <c r="AD37" i="95"/>
  <c r="Z37" i="95"/>
  <c r="Y37" i="95"/>
  <c r="AI37" i="95" s="1"/>
  <c r="T37" i="95"/>
  <c r="Q37" i="95"/>
  <c r="N37" i="95"/>
  <c r="H37" i="95"/>
  <c r="B37" i="95"/>
  <c r="AE36" i="95"/>
  <c r="AH36" i="95" s="1"/>
  <c r="AD36" i="95"/>
  <c r="AC36" i="95" s="1"/>
  <c r="Z36" i="95"/>
  <c r="Y36" i="95"/>
  <c r="T36" i="95"/>
  <c r="Q36" i="95"/>
  <c r="N36" i="95"/>
  <c r="H36" i="95"/>
  <c r="B36" i="95"/>
  <c r="AE35" i="95"/>
  <c r="AC35" i="95" s="1"/>
  <c r="AD35" i="95"/>
  <c r="Z35" i="95"/>
  <c r="AA35" i="95" s="1"/>
  <c r="Y35" i="95"/>
  <c r="AI35" i="95" s="1"/>
  <c r="T35" i="95"/>
  <c r="Q35" i="95"/>
  <c r="N35" i="95"/>
  <c r="H35" i="95"/>
  <c r="B35" i="95"/>
  <c r="AE34" i="95"/>
  <c r="AH34" i="95" s="1"/>
  <c r="AD34" i="95"/>
  <c r="AC34" i="95" s="1"/>
  <c r="Z34" i="95"/>
  <c r="Y34" i="95"/>
  <c r="T34" i="95"/>
  <c r="Q34" i="95"/>
  <c r="N34" i="95"/>
  <c r="H34" i="95"/>
  <c r="B34" i="95"/>
  <c r="AE33" i="95"/>
  <c r="AC33" i="95" s="1"/>
  <c r="AD33" i="95"/>
  <c r="Z33" i="95"/>
  <c r="Y33" i="95"/>
  <c r="AI33" i="95" s="1"/>
  <c r="T33" i="95"/>
  <c r="Q33" i="95"/>
  <c r="N33" i="95"/>
  <c r="H33" i="95"/>
  <c r="B33" i="95"/>
  <c r="AE32" i="95"/>
  <c r="AH32" i="95" s="1"/>
  <c r="AD32" i="95"/>
  <c r="AC32" i="95" s="1"/>
  <c r="Z32" i="95"/>
  <c r="Y32" i="95"/>
  <c r="T32" i="95"/>
  <c r="Q32" i="95"/>
  <c r="N32" i="95"/>
  <c r="H32" i="95"/>
  <c r="B32" i="95"/>
  <c r="AE31" i="95"/>
  <c r="AC31" i="95" s="1"/>
  <c r="AD31" i="95"/>
  <c r="Z31" i="95"/>
  <c r="AA31" i="95" s="1"/>
  <c r="Y31" i="95"/>
  <c r="AI31" i="95" s="1"/>
  <c r="T31" i="95"/>
  <c r="Q31" i="95"/>
  <c r="N31" i="95"/>
  <c r="H31" i="95"/>
  <c r="B31" i="95"/>
  <c r="AE30" i="95"/>
  <c r="AH30" i="95" s="1"/>
  <c r="AD30" i="95"/>
  <c r="AC30" i="95" s="1"/>
  <c r="Z30" i="95"/>
  <c r="Y30" i="95"/>
  <c r="T30" i="95"/>
  <c r="Q30" i="95"/>
  <c r="N30" i="95"/>
  <c r="H30" i="95"/>
  <c r="B30" i="95"/>
  <c r="AE29" i="95"/>
  <c r="AC29" i="95" s="1"/>
  <c r="AD29" i="95"/>
  <c r="Z29" i="95"/>
  <c r="AA29" i="95" s="1"/>
  <c r="Y29" i="95"/>
  <c r="AI29" i="95" s="1"/>
  <c r="T29" i="95"/>
  <c r="Q29" i="95"/>
  <c r="N29" i="95"/>
  <c r="H29" i="95"/>
  <c r="B29" i="95"/>
  <c r="AE28" i="95"/>
  <c r="AH28" i="95" s="1"/>
  <c r="AD28" i="95"/>
  <c r="AC28" i="95" s="1"/>
  <c r="Z28" i="95"/>
  <c r="Y28" i="95"/>
  <c r="T28" i="95"/>
  <c r="Q28" i="95"/>
  <c r="N28" i="95"/>
  <c r="H28" i="95"/>
  <c r="B28" i="95"/>
  <c r="AE27" i="95"/>
  <c r="AC27" i="95" s="1"/>
  <c r="AD27" i="95"/>
  <c r="Z27" i="95"/>
  <c r="Y27" i="95"/>
  <c r="AI27" i="95" s="1"/>
  <c r="T27" i="95"/>
  <c r="Q27" i="95"/>
  <c r="N27" i="95"/>
  <c r="H27" i="95"/>
  <c r="B27" i="95"/>
  <c r="AE26" i="95"/>
  <c r="AH26" i="95" s="1"/>
  <c r="AD26" i="95"/>
  <c r="AC26" i="95" s="1"/>
  <c r="Z26" i="95"/>
  <c r="Y26" i="95"/>
  <c r="T26" i="95"/>
  <c r="Q26" i="95"/>
  <c r="N26" i="95"/>
  <c r="H26" i="95"/>
  <c r="B26" i="95"/>
  <c r="AE25" i="95"/>
  <c r="AC25" i="95" s="1"/>
  <c r="AD25" i="95"/>
  <c r="Z25" i="95"/>
  <c r="AA25" i="95" s="1"/>
  <c r="Y25" i="95"/>
  <c r="AI25" i="95" s="1"/>
  <c r="T25" i="95"/>
  <c r="Q25" i="95"/>
  <c r="N25" i="95"/>
  <c r="H25" i="95"/>
  <c r="B25" i="95"/>
  <c r="AE24" i="95"/>
  <c r="AH24" i="95" s="1"/>
  <c r="AD24" i="95"/>
  <c r="AC24" i="95" s="1"/>
  <c r="Z24" i="95"/>
  <c r="Y24" i="95"/>
  <c r="T24" i="95"/>
  <c r="Q24" i="95"/>
  <c r="N24" i="95"/>
  <c r="H24" i="95"/>
  <c r="B24" i="95"/>
  <c r="AE23" i="95"/>
  <c r="AC23" i="95" s="1"/>
  <c r="AD23" i="95"/>
  <c r="Z23" i="95"/>
  <c r="AA23" i="95" s="1"/>
  <c r="Y23" i="95"/>
  <c r="AI23" i="95" s="1"/>
  <c r="T23" i="95"/>
  <c r="Q23" i="95"/>
  <c r="N23" i="95"/>
  <c r="H23" i="95"/>
  <c r="B23" i="95"/>
  <c r="AE22" i="95"/>
  <c r="AH22" i="95" s="1"/>
  <c r="AD22" i="95"/>
  <c r="AC22" i="95" s="1"/>
  <c r="Z22" i="95"/>
  <c r="Y22" i="95"/>
  <c r="T22" i="95"/>
  <c r="Q22" i="95"/>
  <c r="N22" i="95"/>
  <c r="H22" i="95"/>
  <c r="B22" i="95"/>
  <c r="AE21" i="95"/>
  <c r="AC21" i="95" s="1"/>
  <c r="AD21" i="95"/>
  <c r="Z21" i="95"/>
  <c r="Y21" i="95"/>
  <c r="AI21" i="95" s="1"/>
  <c r="T21" i="95"/>
  <c r="Q21" i="95"/>
  <c r="N21" i="95"/>
  <c r="H21" i="95"/>
  <c r="B21" i="95"/>
  <c r="AE20" i="95"/>
  <c r="AH20" i="95" s="1"/>
  <c r="AD20" i="95"/>
  <c r="AC20" i="95" s="1"/>
  <c r="Z20" i="95"/>
  <c r="Y20" i="95"/>
  <c r="T20" i="95"/>
  <c r="Q20" i="95"/>
  <c r="N20" i="95"/>
  <c r="H20" i="95"/>
  <c r="B20" i="95"/>
  <c r="AE19" i="95"/>
  <c r="AC19" i="95" s="1"/>
  <c r="AD19" i="95"/>
  <c r="Z19" i="95"/>
  <c r="AA19" i="95" s="1"/>
  <c r="Y19" i="95"/>
  <c r="AI19" i="95" s="1"/>
  <c r="T19" i="95"/>
  <c r="Q19" i="95"/>
  <c r="N19" i="95"/>
  <c r="H19" i="95"/>
  <c r="B19" i="95"/>
  <c r="AE18" i="95"/>
  <c r="AH18" i="95" s="1"/>
  <c r="AD18" i="95"/>
  <c r="AC18" i="95" s="1"/>
  <c r="Z18" i="95"/>
  <c r="Y18" i="95"/>
  <c r="T18" i="95"/>
  <c r="Q18" i="95"/>
  <c r="N18" i="95"/>
  <c r="H18" i="95"/>
  <c r="B18" i="95"/>
  <c r="AE17" i="95"/>
  <c r="AC17" i="95" s="1"/>
  <c r="AD17" i="95"/>
  <c r="Z17" i="95"/>
  <c r="Y17" i="95"/>
  <c r="AI17" i="95" s="1"/>
  <c r="T17" i="95"/>
  <c r="Q17" i="95"/>
  <c r="N17" i="95"/>
  <c r="H17" i="95"/>
  <c r="B17" i="95"/>
  <c r="AE16" i="95"/>
  <c r="AH16" i="95" s="1"/>
  <c r="AD16" i="95"/>
  <c r="AC16" i="95" s="1"/>
  <c r="Z16" i="95"/>
  <c r="Y16" i="95"/>
  <c r="T16" i="95"/>
  <c r="Q16" i="95"/>
  <c r="N16" i="95"/>
  <c r="H16" i="95"/>
  <c r="B16" i="95"/>
  <c r="AE15" i="95"/>
  <c r="AC15" i="95" s="1"/>
  <c r="AD15" i="95"/>
  <c r="Z15" i="95"/>
  <c r="Y15" i="95"/>
  <c r="AI15" i="95" s="1"/>
  <c r="T15" i="95"/>
  <c r="Q15" i="95"/>
  <c r="N15" i="95"/>
  <c r="H15" i="95"/>
  <c r="B15" i="95"/>
  <c r="AE14" i="95"/>
  <c r="AH14" i="95" s="1"/>
  <c r="AD14" i="95"/>
  <c r="AC14" i="95" s="1"/>
  <c r="Z14" i="95"/>
  <c r="Y14" i="95"/>
  <c r="T14" i="95"/>
  <c r="Q14" i="95"/>
  <c r="N14" i="95"/>
  <c r="H14" i="95"/>
  <c r="B14" i="95"/>
  <c r="AE13" i="95"/>
  <c r="AC13" i="95" s="1"/>
  <c r="AD13" i="95"/>
  <c r="Z13" i="95"/>
  <c r="Y13" i="95"/>
  <c r="AI13" i="95" s="1"/>
  <c r="T13" i="95"/>
  <c r="Q13" i="95"/>
  <c r="N13" i="95"/>
  <c r="H13" i="95"/>
  <c r="B13" i="95"/>
  <c r="AE12" i="95"/>
  <c r="AH12" i="95" s="1"/>
  <c r="AD12" i="95"/>
  <c r="AC12" i="95" s="1"/>
  <c r="Z12" i="95"/>
  <c r="Y12" i="95"/>
  <c r="T12" i="95"/>
  <c r="Q12" i="95"/>
  <c r="N12" i="95"/>
  <c r="H12" i="95"/>
  <c r="B12" i="95"/>
  <c r="AE11" i="95"/>
  <c r="AC11" i="95" s="1"/>
  <c r="AD11" i="95"/>
  <c r="Z11" i="95"/>
  <c r="AA11" i="95" s="1"/>
  <c r="Y11" i="95"/>
  <c r="AI11" i="95" s="1"/>
  <c r="T11" i="95"/>
  <c r="Q11" i="95"/>
  <c r="N11" i="95"/>
  <c r="H11" i="95"/>
  <c r="B11" i="95"/>
  <c r="AE10" i="95"/>
  <c r="AH10" i="95" s="1"/>
  <c r="AD10" i="95"/>
  <c r="AC10" i="95" s="1"/>
  <c r="Z10" i="95"/>
  <c r="Y10" i="95"/>
  <c r="T10" i="95"/>
  <c r="Q10" i="95"/>
  <c r="N10" i="95"/>
  <c r="H10" i="95"/>
  <c r="B10" i="95"/>
  <c r="AE9" i="95"/>
  <c r="AC9" i="95" s="1"/>
  <c r="AD9" i="95"/>
  <c r="Z9" i="95"/>
  <c r="AA9" i="95" s="1"/>
  <c r="Y9" i="95"/>
  <c r="AI9" i="95" s="1"/>
  <c r="T9" i="95"/>
  <c r="Q9" i="95"/>
  <c r="N9" i="95"/>
  <c r="H9" i="95"/>
  <c r="B9" i="95"/>
  <c r="AE8" i="95"/>
  <c r="AH8" i="95" s="1"/>
  <c r="AD8" i="95"/>
  <c r="AC8" i="95" s="1"/>
  <c r="Z8" i="95"/>
  <c r="Y8" i="95"/>
  <c r="T8" i="95"/>
  <c r="Q8" i="95"/>
  <c r="N8" i="95"/>
  <c r="H8" i="95"/>
  <c r="B8" i="95"/>
  <c r="I4" i="95"/>
  <c r="R3" i="95"/>
  <c r="S67" i="94"/>
  <c r="Q67" i="94"/>
  <c r="N67" i="94"/>
  <c r="L67" i="94"/>
  <c r="S66" i="94"/>
  <c r="Q66" i="94"/>
  <c r="N66" i="94"/>
  <c r="L66" i="94"/>
  <c r="C66" i="94"/>
  <c r="S65" i="94"/>
  <c r="Q65" i="94"/>
  <c r="N65" i="94"/>
  <c r="L65" i="94"/>
  <c r="H65" i="94"/>
  <c r="H67" i="94" s="1"/>
  <c r="C65" i="94"/>
  <c r="S64" i="94"/>
  <c r="Q64" i="94"/>
  <c r="N64" i="94"/>
  <c r="L64" i="94"/>
  <c r="S63" i="94"/>
  <c r="Q63" i="94"/>
  <c r="N63" i="94"/>
  <c r="L63" i="94"/>
  <c r="F63" i="94"/>
  <c r="H66" i="94" s="1"/>
  <c r="I67" i="94" s="1"/>
  <c r="S62" i="94"/>
  <c r="Q62" i="94"/>
  <c r="N62" i="94"/>
  <c r="L62" i="94"/>
  <c r="S61" i="94"/>
  <c r="Q61" i="94"/>
  <c r="N61" i="94"/>
  <c r="L61" i="94"/>
  <c r="S60" i="94"/>
  <c r="Q60" i="94"/>
  <c r="N60" i="94"/>
  <c r="L60" i="94"/>
  <c r="Q59" i="94"/>
  <c r="L59" i="94"/>
  <c r="P53" i="94"/>
  <c r="O53" i="94"/>
  <c r="G53" i="94"/>
  <c r="F53" i="94"/>
  <c r="AH52" i="94"/>
  <c r="AG52" i="94" s="1"/>
  <c r="AE52" i="94"/>
  <c r="AD52" i="94"/>
  <c r="AC52" i="94"/>
  <c r="AA52" i="94"/>
  <c r="Z52" i="94"/>
  <c r="Y52" i="94"/>
  <c r="AI52" i="94" s="1"/>
  <c r="T52" i="94"/>
  <c r="Q52" i="94"/>
  <c r="N52" i="94"/>
  <c r="H52" i="94"/>
  <c r="E52" i="94"/>
  <c r="B52" i="94"/>
  <c r="AE51" i="94"/>
  <c r="AD51" i="94"/>
  <c r="Z51" i="94"/>
  <c r="Y51" i="94"/>
  <c r="T51" i="94"/>
  <c r="Q51" i="94"/>
  <c r="N51" i="94"/>
  <c r="H51" i="94"/>
  <c r="E51" i="94"/>
  <c r="B51" i="94"/>
  <c r="AE50" i="94"/>
  <c r="AC50" i="94" s="1"/>
  <c r="AD50" i="94"/>
  <c r="Z50" i="94"/>
  <c r="Y50" i="94"/>
  <c r="AI50" i="94" s="1"/>
  <c r="T50" i="94"/>
  <c r="Q50" i="94"/>
  <c r="N50" i="94"/>
  <c r="H50" i="94"/>
  <c r="E50" i="94"/>
  <c r="B50" i="94"/>
  <c r="AE49" i="94"/>
  <c r="AH49" i="94" s="1"/>
  <c r="AD49" i="94"/>
  <c r="AC49" i="94" s="1"/>
  <c r="Z49" i="94"/>
  <c r="Y49" i="94"/>
  <c r="AA49" i="94" s="1"/>
  <c r="T49" i="94"/>
  <c r="Q49" i="94"/>
  <c r="N49" i="94"/>
  <c r="H49" i="94"/>
  <c r="E49" i="94"/>
  <c r="B49" i="94"/>
  <c r="AE48" i="94"/>
  <c r="AD48" i="94"/>
  <c r="AC48" i="94"/>
  <c r="Z48" i="94"/>
  <c r="AH48" i="94" s="1"/>
  <c r="AG48" i="94" s="1"/>
  <c r="Y48" i="94"/>
  <c r="AI48" i="94" s="1"/>
  <c r="T48" i="94"/>
  <c r="Q48" i="94"/>
  <c r="N48" i="94"/>
  <c r="H48" i="94"/>
  <c r="E48" i="94"/>
  <c r="B48" i="94"/>
  <c r="AE47" i="94"/>
  <c r="AD47" i="94"/>
  <c r="AA47" i="94"/>
  <c r="Z47" i="94"/>
  <c r="Y47" i="94"/>
  <c r="T47" i="94"/>
  <c r="Q47" i="94"/>
  <c r="N47" i="94"/>
  <c r="H47" i="94"/>
  <c r="E47" i="94"/>
  <c r="B47" i="94"/>
  <c r="AE46" i="94"/>
  <c r="AD46" i="94"/>
  <c r="Z46" i="94"/>
  <c r="Y46" i="94"/>
  <c r="AI46" i="94" s="1"/>
  <c r="T46" i="94"/>
  <c r="Q46" i="94"/>
  <c r="N46" i="94"/>
  <c r="H46" i="94"/>
  <c r="E46" i="94"/>
  <c r="B46" i="94"/>
  <c r="AE45" i="94"/>
  <c r="AH45" i="94" s="1"/>
  <c r="AD45" i="94"/>
  <c r="Z45" i="94"/>
  <c r="Y45" i="94"/>
  <c r="AA45" i="94" s="1"/>
  <c r="T45" i="94"/>
  <c r="Q45" i="94"/>
  <c r="N45" i="94"/>
  <c r="H45" i="94"/>
  <c r="E45" i="94"/>
  <c r="B45" i="94"/>
  <c r="AE44" i="94"/>
  <c r="AD44" i="94"/>
  <c r="Z44" i="94"/>
  <c r="AH44" i="94" s="1"/>
  <c r="Y44" i="94"/>
  <c r="AI44" i="94" s="1"/>
  <c r="T44" i="94"/>
  <c r="Q44" i="94"/>
  <c r="N44" i="94"/>
  <c r="H44" i="94"/>
  <c r="E44" i="94"/>
  <c r="B44" i="94"/>
  <c r="AE43" i="94"/>
  <c r="AD43" i="94"/>
  <c r="Z43" i="94"/>
  <c r="Y43" i="94"/>
  <c r="T43" i="94"/>
  <c r="Q43" i="94"/>
  <c r="N43" i="94"/>
  <c r="H43" i="94"/>
  <c r="E43" i="94"/>
  <c r="B43" i="94"/>
  <c r="AE42" i="94"/>
  <c r="AD42" i="94"/>
  <c r="Z42" i="94"/>
  <c r="Y42" i="94"/>
  <c r="T42" i="94"/>
  <c r="Q42" i="94"/>
  <c r="N42" i="94"/>
  <c r="H42" i="94"/>
  <c r="E42" i="94"/>
  <c r="B42" i="94"/>
  <c r="AH41" i="94"/>
  <c r="AE41" i="94"/>
  <c r="AD41" i="94"/>
  <c r="AC41" i="94" s="1"/>
  <c r="Z41" i="94"/>
  <c r="Y41" i="94"/>
  <c r="AA41" i="94" s="1"/>
  <c r="T41" i="94"/>
  <c r="Q41" i="94"/>
  <c r="N41" i="94"/>
  <c r="H41" i="94"/>
  <c r="E41" i="94"/>
  <c r="B41" i="94"/>
  <c r="AE40" i="94"/>
  <c r="AC40" i="94" s="1"/>
  <c r="AD40" i="94"/>
  <c r="Z40" i="94"/>
  <c r="Y40" i="94"/>
  <c r="AI40" i="94" s="1"/>
  <c r="T40" i="94"/>
  <c r="Q40" i="94"/>
  <c r="N40" i="94"/>
  <c r="H40" i="94"/>
  <c r="E40" i="94"/>
  <c r="B40" i="94"/>
  <c r="AE39" i="94"/>
  <c r="AC39" i="94" s="1"/>
  <c r="AD39" i="94"/>
  <c r="Z39" i="94"/>
  <c r="Y39" i="94"/>
  <c r="AI39" i="94" s="1"/>
  <c r="T39" i="94"/>
  <c r="Q39" i="94"/>
  <c r="N39" i="94"/>
  <c r="H39" i="94"/>
  <c r="E39" i="94"/>
  <c r="B39" i="94"/>
  <c r="AE38" i="94"/>
  <c r="AD38" i="94"/>
  <c r="Z38" i="94"/>
  <c r="Y38" i="94"/>
  <c r="T38" i="94"/>
  <c r="Q38" i="94"/>
  <c r="N38" i="94"/>
  <c r="H38" i="94"/>
  <c r="E38" i="94"/>
  <c r="B38" i="94"/>
  <c r="AE37" i="94"/>
  <c r="AH37" i="94" s="1"/>
  <c r="AD37" i="94"/>
  <c r="AC37" i="94" s="1"/>
  <c r="Z37" i="94"/>
  <c r="Y37" i="94"/>
  <c r="AA37" i="94" s="1"/>
  <c r="T37" i="94"/>
  <c r="Q37" i="94"/>
  <c r="N37" i="94"/>
  <c r="H37" i="94"/>
  <c r="E37" i="94"/>
  <c r="B37" i="94"/>
  <c r="AE36" i="94"/>
  <c r="AD36" i="94"/>
  <c r="AC36" i="94"/>
  <c r="Z36" i="94"/>
  <c r="AH36" i="94" s="1"/>
  <c r="AG36" i="94" s="1"/>
  <c r="Y36" i="94"/>
  <c r="AI36" i="94" s="1"/>
  <c r="T36" i="94"/>
  <c r="Q36" i="94"/>
  <c r="N36" i="94"/>
  <c r="H36" i="94"/>
  <c r="E36" i="94"/>
  <c r="B36" i="94"/>
  <c r="AE35" i="94"/>
  <c r="AD35" i="94"/>
  <c r="AA35" i="94"/>
  <c r="Z35" i="94"/>
  <c r="Y35" i="94"/>
  <c r="T35" i="94"/>
  <c r="Q35" i="94"/>
  <c r="N35" i="94"/>
  <c r="H35" i="94"/>
  <c r="E35" i="94"/>
  <c r="B35" i="94"/>
  <c r="AE34" i="94"/>
  <c r="AD34" i="94"/>
  <c r="Z34" i="94"/>
  <c r="Y34" i="94"/>
  <c r="AI34" i="94" s="1"/>
  <c r="T34" i="94"/>
  <c r="Q34" i="94"/>
  <c r="N34" i="94"/>
  <c r="H34" i="94"/>
  <c r="E34" i="94"/>
  <c r="B34" i="94"/>
  <c r="AE33" i="94"/>
  <c r="AH33" i="94" s="1"/>
  <c r="AD33" i="94"/>
  <c r="Z33" i="94"/>
  <c r="Y33" i="94"/>
  <c r="AA33" i="94" s="1"/>
  <c r="T33" i="94"/>
  <c r="Q33" i="94"/>
  <c r="N33" i="94"/>
  <c r="H33" i="94"/>
  <c r="E33" i="94"/>
  <c r="B33" i="94"/>
  <c r="AE32" i="94"/>
  <c r="AC32" i="94" s="1"/>
  <c r="AD32" i="94"/>
  <c r="Z32" i="94"/>
  <c r="AH32" i="94" s="1"/>
  <c r="Y32" i="94"/>
  <c r="AI32" i="94" s="1"/>
  <c r="T32" i="94"/>
  <c r="Q32" i="94"/>
  <c r="N32" i="94"/>
  <c r="H32" i="94"/>
  <c r="E32" i="94"/>
  <c r="B32" i="94"/>
  <c r="AE31" i="94"/>
  <c r="AD31" i="94"/>
  <c r="Z31" i="94"/>
  <c r="Y31" i="94"/>
  <c r="T31" i="94"/>
  <c r="Q31" i="94"/>
  <c r="N31" i="94"/>
  <c r="H31" i="94"/>
  <c r="E31" i="94"/>
  <c r="B31" i="94"/>
  <c r="AE30" i="94"/>
  <c r="AD30" i="94"/>
  <c r="Z30" i="94"/>
  <c r="Y30" i="94"/>
  <c r="T30" i="94"/>
  <c r="Q30" i="94"/>
  <c r="N30" i="94"/>
  <c r="H30" i="94"/>
  <c r="E30" i="94"/>
  <c r="B30" i="94"/>
  <c r="AH29" i="94"/>
  <c r="AE29" i="94"/>
  <c r="AD29" i="94"/>
  <c r="AC29" i="94" s="1"/>
  <c r="Z29" i="94"/>
  <c r="Y29" i="94"/>
  <c r="AA29" i="94" s="1"/>
  <c r="T29" i="94"/>
  <c r="Q29" i="94"/>
  <c r="N29" i="94"/>
  <c r="H29" i="94"/>
  <c r="E29" i="94"/>
  <c r="B29" i="94"/>
  <c r="AE28" i="94"/>
  <c r="AC28" i="94" s="1"/>
  <c r="AD28" i="94"/>
  <c r="Z28" i="94"/>
  <c r="Y28" i="94"/>
  <c r="AI28" i="94" s="1"/>
  <c r="T28" i="94"/>
  <c r="Q28" i="94"/>
  <c r="N28" i="94"/>
  <c r="H28" i="94"/>
  <c r="E28" i="94"/>
  <c r="B28" i="94"/>
  <c r="AE27" i="94"/>
  <c r="AC27" i="94" s="1"/>
  <c r="AD27" i="94"/>
  <c r="Z27" i="94"/>
  <c r="Y27" i="94"/>
  <c r="AI27" i="94" s="1"/>
  <c r="T27" i="94"/>
  <c r="Q27" i="94"/>
  <c r="N27" i="94"/>
  <c r="H27" i="94"/>
  <c r="E27" i="94"/>
  <c r="B27" i="94"/>
  <c r="AE26" i="94"/>
  <c r="AD26" i="94"/>
  <c r="Z26" i="94"/>
  <c r="Y26" i="94"/>
  <c r="T26" i="94"/>
  <c r="Q26" i="94"/>
  <c r="N26" i="94"/>
  <c r="H26" i="94"/>
  <c r="E26" i="94"/>
  <c r="B26" i="94"/>
  <c r="AE25" i="94"/>
  <c r="AD25" i="94"/>
  <c r="AC25" i="94" s="1"/>
  <c r="Z25" i="94"/>
  <c r="AH25" i="94" s="1"/>
  <c r="Y25" i="94"/>
  <c r="T25" i="94"/>
  <c r="Q25" i="94"/>
  <c r="N25" i="94"/>
  <c r="H25" i="94"/>
  <c r="E25" i="94"/>
  <c r="B25" i="94"/>
  <c r="AH24" i="94"/>
  <c r="AE24" i="94"/>
  <c r="AD24" i="94"/>
  <c r="AC24" i="94"/>
  <c r="AA24" i="94"/>
  <c r="Z24" i="94"/>
  <c r="Y24" i="94"/>
  <c r="AI24" i="94" s="1"/>
  <c r="T24" i="94"/>
  <c r="Q24" i="94"/>
  <c r="N24" i="94"/>
  <c r="H24" i="94"/>
  <c r="E24" i="94"/>
  <c r="B24" i="94"/>
  <c r="AE23" i="94"/>
  <c r="AD23" i="94"/>
  <c r="Z23" i="94"/>
  <c r="Y23" i="94"/>
  <c r="T23" i="94"/>
  <c r="Q23" i="94"/>
  <c r="N23" i="94"/>
  <c r="H23" i="94"/>
  <c r="E23" i="94"/>
  <c r="B23" i="94"/>
  <c r="AE22" i="94"/>
  <c r="AC22" i="94" s="1"/>
  <c r="AD22" i="94"/>
  <c r="Z22" i="94"/>
  <c r="Y22" i="94"/>
  <c r="AI22" i="94" s="1"/>
  <c r="T22" i="94"/>
  <c r="Q22" i="94"/>
  <c r="N22" i="94"/>
  <c r="H22" i="94"/>
  <c r="E22" i="94"/>
  <c r="B22" i="94"/>
  <c r="AE21" i="94"/>
  <c r="AH21" i="94" s="1"/>
  <c r="AD21" i="94"/>
  <c r="Z21" i="94"/>
  <c r="Y21" i="94"/>
  <c r="AA21" i="94" s="1"/>
  <c r="T21" i="94"/>
  <c r="Q21" i="94"/>
  <c r="N21" i="94"/>
  <c r="H21" i="94"/>
  <c r="E21" i="94"/>
  <c r="B21" i="94"/>
  <c r="AE20" i="94"/>
  <c r="AC20" i="94" s="1"/>
  <c r="AD20" i="94"/>
  <c r="Z20" i="94"/>
  <c r="AH20" i="94" s="1"/>
  <c r="Y20" i="94"/>
  <c r="AI20" i="94" s="1"/>
  <c r="T20" i="94"/>
  <c r="Q20" i="94"/>
  <c r="N20" i="94"/>
  <c r="H20" i="94"/>
  <c r="E20" i="94"/>
  <c r="B20" i="94"/>
  <c r="AE19" i="94"/>
  <c r="AD19" i="94"/>
  <c r="Z19" i="94"/>
  <c r="Y19" i="94"/>
  <c r="T19" i="94"/>
  <c r="Q19" i="94"/>
  <c r="N19" i="94"/>
  <c r="H19" i="94"/>
  <c r="E19" i="94"/>
  <c r="B19" i="94"/>
  <c r="AE18" i="94"/>
  <c r="AD18" i="94"/>
  <c r="Z18" i="94"/>
  <c r="Y18" i="94"/>
  <c r="T18" i="94"/>
  <c r="Q18" i="94"/>
  <c r="N18" i="94"/>
  <c r="H18" i="94"/>
  <c r="E18" i="94"/>
  <c r="B18" i="94"/>
  <c r="AH17" i="94"/>
  <c r="AE17" i="94"/>
  <c r="AD17" i="94"/>
  <c r="AC17" i="94" s="1"/>
  <c r="Z17" i="94"/>
  <c r="Y17" i="94"/>
  <c r="AA17" i="94" s="1"/>
  <c r="T17" i="94"/>
  <c r="Q17" i="94"/>
  <c r="N17" i="94"/>
  <c r="H17" i="94"/>
  <c r="E17" i="94"/>
  <c r="B17" i="94"/>
  <c r="AE16" i="94"/>
  <c r="AC16" i="94" s="1"/>
  <c r="AD16" i="94"/>
  <c r="Z16" i="94"/>
  <c r="Y16" i="94"/>
  <c r="AI16" i="94" s="1"/>
  <c r="T16" i="94"/>
  <c r="Q16" i="94"/>
  <c r="N16" i="94"/>
  <c r="H16" i="94"/>
  <c r="E16" i="94"/>
  <c r="B16" i="94"/>
  <c r="AE15" i="94"/>
  <c r="AC15" i="94" s="1"/>
  <c r="AD15" i="94"/>
  <c r="Z15" i="94"/>
  <c r="Y15" i="94"/>
  <c r="AI15" i="94" s="1"/>
  <c r="T15" i="94"/>
  <c r="Q15" i="94"/>
  <c r="N15" i="94"/>
  <c r="H15" i="94"/>
  <c r="E15" i="94"/>
  <c r="B15" i="94"/>
  <c r="AE14" i="94"/>
  <c r="AD14" i="94"/>
  <c r="Z14" i="94"/>
  <c r="Y14" i="94"/>
  <c r="T14" i="94"/>
  <c r="Q14" i="94"/>
  <c r="N14" i="94"/>
  <c r="H14" i="94"/>
  <c r="E14" i="94"/>
  <c r="B14" i="94"/>
  <c r="AE13" i="94"/>
  <c r="AD13" i="94"/>
  <c r="AC13" i="94" s="1"/>
  <c r="Z13" i="94"/>
  <c r="AH13" i="94" s="1"/>
  <c r="Y13" i="94"/>
  <c r="T13" i="94"/>
  <c r="Q13" i="94"/>
  <c r="N13" i="94"/>
  <c r="H13" i="94"/>
  <c r="E13" i="94"/>
  <c r="B13" i="94"/>
  <c r="AH12" i="94"/>
  <c r="AE12" i="94"/>
  <c r="AD12" i="94"/>
  <c r="AC12" i="94"/>
  <c r="AA12" i="94"/>
  <c r="Z12" i="94"/>
  <c r="Y12" i="94"/>
  <c r="AI12" i="94" s="1"/>
  <c r="T12" i="94"/>
  <c r="Q12" i="94"/>
  <c r="N12" i="94"/>
  <c r="H12" i="94"/>
  <c r="E12" i="94"/>
  <c r="B12" i="94"/>
  <c r="AE11" i="94"/>
  <c r="AD11" i="94"/>
  <c r="AA11" i="94"/>
  <c r="Z11" i="94"/>
  <c r="AH11" i="94" s="1"/>
  <c r="Y11" i="94"/>
  <c r="T11" i="94"/>
  <c r="Q11" i="94"/>
  <c r="N11" i="94"/>
  <c r="H11" i="94"/>
  <c r="E11" i="94"/>
  <c r="B11" i="94"/>
  <c r="AE10" i="94"/>
  <c r="AC10" i="94" s="1"/>
  <c r="AD10" i="94"/>
  <c r="Z10" i="94"/>
  <c r="Y10" i="94"/>
  <c r="AI10" i="94" s="1"/>
  <c r="T10" i="94"/>
  <c r="Q10" i="94"/>
  <c r="N10" i="94"/>
  <c r="H10" i="94"/>
  <c r="E10" i="94"/>
  <c r="B10" i="94"/>
  <c r="AE9" i="94"/>
  <c r="AH9" i="94" s="1"/>
  <c r="AD9" i="94"/>
  <c r="AC9" i="94" s="1"/>
  <c r="Z9" i="94"/>
  <c r="Y9" i="94"/>
  <c r="AA9" i="94" s="1"/>
  <c r="T9" i="94"/>
  <c r="Q9" i="94"/>
  <c r="N9" i="94"/>
  <c r="H9" i="94"/>
  <c r="E9" i="94"/>
  <c r="B9" i="94"/>
  <c r="AE8" i="94"/>
  <c r="AD8" i="94"/>
  <c r="AC8" i="94"/>
  <c r="Z8" i="94"/>
  <c r="AH8" i="94" s="1"/>
  <c r="Y8" i="94"/>
  <c r="T8" i="94"/>
  <c r="Q8" i="94"/>
  <c r="N8" i="94"/>
  <c r="H8" i="94"/>
  <c r="E8" i="94"/>
  <c r="B8" i="94"/>
  <c r="I4" i="94"/>
  <c r="R3" i="94"/>
  <c r="S67" i="93"/>
  <c r="Q67" i="93"/>
  <c r="N67" i="93"/>
  <c r="L67" i="93"/>
  <c r="S66" i="93"/>
  <c r="Q66" i="93"/>
  <c r="N66" i="93"/>
  <c r="L66" i="93"/>
  <c r="C66" i="93"/>
  <c r="S65" i="93"/>
  <c r="Q65" i="93"/>
  <c r="N65" i="93"/>
  <c r="L65" i="93"/>
  <c r="C65" i="93"/>
  <c r="S64" i="93"/>
  <c r="Q64" i="93"/>
  <c r="N64" i="93"/>
  <c r="L64" i="93"/>
  <c r="S63" i="93"/>
  <c r="Q63" i="93"/>
  <c r="N63" i="93"/>
  <c r="L63" i="93"/>
  <c r="F63" i="93"/>
  <c r="H66" i="93" s="1"/>
  <c r="I67" i="93" s="1"/>
  <c r="S62" i="93"/>
  <c r="Q62" i="93"/>
  <c r="N62" i="93"/>
  <c r="L62" i="93"/>
  <c r="S61" i="93"/>
  <c r="Q61" i="93"/>
  <c r="N61" i="93"/>
  <c r="L61" i="93"/>
  <c r="S60" i="93"/>
  <c r="Q60" i="93"/>
  <c r="N60" i="93"/>
  <c r="L60" i="93"/>
  <c r="Q59" i="93"/>
  <c r="L59" i="93"/>
  <c r="P53" i="93"/>
  <c r="O53" i="93"/>
  <c r="G53" i="93"/>
  <c r="F53" i="93"/>
  <c r="AE52" i="93"/>
  <c r="AC52" i="93" s="1"/>
  <c r="AD52" i="93"/>
  <c r="Z52" i="93"/>
  <c r="AH52" i="93" s="1"/>
  <c r="AG52" i="93" s="1"/>
  <c r="Y52" i="93"/>
  <c r="AI52" i="93" s="1"/>
  <c r="T52" i="93"/>
  <c r="Q52" i="93"/>
  <c r="N52" i="93"/>
  <c r="H52" i="93"/>
  <c r="E52" i="93"/>
  <c r="B52" i="93"/>
  <c r="AE51" i="93"/>
  <c r="AC51" i="93" s="1"/>
  <c r="AD51" i="93"/>
  <c r="Z51" i="93"/>
  <c r="Y51" i="93"/>
  <c r="AI51" i="93" s="1"/>
  <c r="T51" i="93"/>
  <c r="Q51" i="93"/>
  <c r="N51" i="93"/>
  <c r="H51" i="93"/>
  <c r="E51" i="93"/>
  <c r="B51" i="93"/>
  <c r="AE50" i="93"/>
  <c r="AD50" i="93"/>
  <c r="Z50" i="93"/>
  <c r="Y50" i="93"/>
  <c r="T50" i="93"/>
  <c r="Q50" i="93"/>
  <c r="N50" i="93"/>
  <c r="H50" i="93"/>
  <c r="E50" i="93"/>
  <c r="B50" i="93"/>
  <c r="AH49" i="93"/>
  <c r="AE49" i="93"/>
  <c r="AD49" i="93"/>
  <c r="AC49" i="93" s="1"/>
  <c r="Z49" i="93"/>
  <c r="Y49" i="93"/>
  <c r="AA49" i="93" s="1"/>
  <c r="T49" i="93"/>
  <c r="Q49" i="93"/>
  <c r="N49" i="93"/>
  <c r="H49" i="93"/>
  <c r="E49" i="93"/>
  <c r="B49" i="93"/>
  <c r="AH48" i="93"/>
  <c r="AG48" i="93"/>
  <c r="AE48" i="93"/>
  <c r="AD48" i="93"/>
  <c r="AC48" i="93"/>
  <c r="AA48" i="93"/>
  <c r="Z48" i="93"/>
  <c r="Y48" i="93"/>
  <c r="AI48" i="93" s="1"/>
  <c r="T48" i="93"/>
  <c r="Q48" i="93"/>
  <c r="N48" i="93"/>
  <c r="H48" i="93"/>
  <c r="E48" i="93"/>
  <c r="B48" i="93"/>
  <c r="AE47" i="93"/>
  <c r="AD47" i="93"/>
  <c r="Z47" i="93"/>
  <c r="AH47" i="93" s="1"/>
  <c r="Y47" i="93"/>
  <c r="AI47" i="93" s="1"/>
  <c r="T47" i="93"/>
  <c r="Q47" i="93"/>
  <c r="N47" i="93"/>
  <c r="H47" i="93"/>
  <c r="E47" i="93"/>
  <c r="B47" i="93"/>
  <c r="AE46" i="93"/>
  <c r="AD46" i="93"/>
  <c r="Z46" i="93"/>
  <c r="Y46" i="93"/>
  <c r="T46" i="93"/>
  <c r="Q46" i="93"/>
  <c r="N46" i="93"/>
  <c r="H46" i="93"/>
  <c r="E46" i="93"/>
  <c r="B46" i="93"/>
  <c r="AE45" i="93"/>
  <c r="AC45" i="93" s="1"/>
  <c r="AD45" i="93"/>
  <c r="Z45" i="93"/>
  <c r="AH45" i="93" s="1"/>
  <c r="Y45" i="93"/>
  <c r="AA45" i="93" s="1"/>
  <c r="T45" i="93"/>
  <c r="Q45" i="93"/>
  <c r="N45" i="93"/>
  <c r="H45" i="93"/>
  <c r="E45" i="93"/>
  <c r="B45" i="93"/>
  <c r="AE44" i="93"/>
  <c r="AC44" i="93" s="1"/>
  <c r="AD44" i="93"/>
  <c r="Z44" i="93"/>
  <c r="AH44" i="93" s="1"/>
  <c r="AG44" i="93" s="1"/>
  <c r="Y44" i="93"/>
  <c r="AI44" i="93" s="1"/>
  <c r="T44" i="93"/>
  <c r="Q44" i="93"/>
  <c r="N44" i="93"/>
  <c r="H44" i="93"/>
  <c r="E44" i="93"/>
  <c r="B44" i="93"/>
  <c r="AE43" i="93"/>
  <c r="AD43" i="93"/>
  <c r="Z43" i="93"/>
  <c r="Y43" i="93"/>
  <c r="T43" i="93"/>
  <c r="Q43" i="93"/>
  <c r="N43" i="93"/>
  <c r="H43" i="93"/>
  <c r="E43" i="93"/>
  <c r="B43" i="93"/>
  <c r="AE42" i="93"/>
  <c r="AD42" i="93"/>
  <c r="Z42" i="93"/>
  <c r="Y42" i="93"/>
  <c r="AI42" i="93" s="1"/>
  <c r="T42" i="93"/>
  <c r="Q42" i="93"/>
  <c r="N42" i="93"/>
  <c r="H42" i="93"/>
  <c r="E42" i="93"/>
  <c r="B42" i="93"/>
  <c r="AE41" i="93"/>
  <c r="AH41" i="93" s="1"/>
  <c r="AD41" i="93"/>
  <c r="Z41" i="93"/>
  <c r="Y41" i="93"/>
  <c r="AA41" i="93" s="1"/>
  <c r="T41" i="93"/>
  <c r="Q41" i="93"/>
  <c r="N41" i="93"/>
  <c r="H41" i="93"/>
  <c r="E41" i="93"/>
  <c r="B41" i="93"/>
  <c r="AE40" i="93"/>
  <c r="AC40" i="93" s="1"/>
  <c r="AD40" i="93"/>
  <c r="Z40" i="93"/>
  <c r="AH40" i="93" s="1"/>
  <c r="AG40" i="93" s="1"/>
  <c r="Y40" i="93"/>
  <c r="AI40" i="93" s="1"/>
  <c r="T40" i="93"/>
  <c r="Q40" i="93"/>
  <c r="N40" i="93"/>
  <c r="H40" i="93"/>
  <c r="E40" i="93"/>
  <c r="B40" i="93"/>
  <c r="AE39" i="93"/>
  <c r="AC39" i="93" s="1"/>
  <c r="AD39" i="93"/>
  <c r="Z39" i="93"/>
  <c r="Y39" i="93"/>
  <c r="AI39" i="93" s="1"/>
  <c r="T39" i="93"/>
  <c r="Q39" i="93"/>
  <c r="N39" i="93"/>
  <c r="H39" i="93"/>
  <c r="E39" i="93"/>
  <c r="B39" i="93"/>
  <c r="AE38" i="93"/>
  <c r="AD38" i="93"/>
  <c r="Z38" i="93"/>
  <c r="Y38" i="93"/>
  <c r="T38" i="93"/>
  <c r="Q38" i="93"/>
  <c r="N38" i="93"/>
  <c r="H38" i="93"/>
  <c r="B38" i="93"/>
  <c r="AH37" i="93"/>
  <c r="AG37" i="93"/>
  <c r="AE37" i="93"/>
  <c r="AD37" i="93"/>
  <c r="AC37" i="93"/>
  <c r="AA37" i="93"/>
  <c r="Z37" i="93"/>
  <c r="Y37" i="93"/>
  <c r="AI37" i="93" s="1"/>
  <c r="T37" i="93"/>
  <c r="Q37" i="93"/>
  <c r="N37" i="93"/>
  <c r="H37" i="93"/>
  <c r="B37" i="93"/>
  <c r="AE36" i="93"/>
  <c r="AC36" i="93" s="1"/>
  <c r="AD36" i="93"/>
  <c r="Z36" i="93"/>
  <c r="Y36" i="93"/>
  <c r="AI36" i="93" s="1"/>
  <c r="T36" i="93"/>
  <c r="Q36" i="93"/>
  <c r="N36" i="93"/>
  <c r="H36" i="93"/>
  <c r="B36" i="93"/>
  <c r="AE35" i="93"/>
  <c r="AD35" i="93"/>
  <c r="AC35" i="93"/>
  <c r="Z35" i="93"/>
  <c r="AH35" i="93" s="1"/>
  <c r="Y35" i="93"/>
  <c r="AI35" i="93" s="1"/>
  <c r="T35" i="93"/>
  <c r="Q35" i="93"/>
  <c r="N35" i="93"/>
  <c r="H35" i="93"/>
  <c r="B35" i="93"/>
  <c r="AE34" i="93"/>
  <c r="AD34" i="93"/>
  <c r="Z34" i="93"/>
  <c r="Y34" i="93"/>
  <c r="AI34" i="93" s="1"/>
  <c r="T34" i="93"/>
  <c r="Q34" i="93"/>
  <c r="N34" i="93"/>
  <c r="H34" i="93"/>
  <c r="B34" i="93"/>
  <c r="AE33" i="93"/>
  <c r="AC33" i="93" s="1"/>
  <c r="AD33" i="93"/>
  <c r="Z33" i="93"/>
  <c r="AH33" i="93" s="1"/>
  <c r="AG33" i="93" s="1"/>
  <c r="Y33" i="93"/>
  <c r="AI33" i="93" s="1"/>
  <c r="T33" i="93"/>
  <c r="Q33" i="93"/>
  <c r="N33" i="93"/>
  <c r="H33" i="93"/>
  <c r="B33" i="93"/>
  <c r="AE32" i="93"/>
  <c r="AD32" i="93"/>
  <c r="Z32" i="93"/>
  <c r="Y32" i="93"/>
  <c r="T32" i="93"/>
  <c r="Q32" i="93"/>
  <c r="N32" i="93"/>
  <c r="H32" i="93"/>
  <c r="B32" i="93"/>
  <c r="AH31" i="93"/>
  <c r="AG31" i="93"/>
  <c r="AE31" i="93"/>
  <c r="AD31" i="93"/>
  <c r="AC31" i="93"/>
  <c r="AA31" i="93"/>
  <c r="Z31" i="93"/>
  <c r="Y31" i="93"/>
  <c r="AI31" i="93" s="1"/>
  <c r="T31" i="93"/>
  <c r="Q31" i="93"/>
  <c r="N31" i="93"/>
  <c r="H31" i="93"/>
  <c r="B31" i="93"/>
  <c r="AI30" i="93"/>
  <c r="AE30" i="93"/>
  <c r="AD30" i="93"/>
  <c r="AC30" i="93"/>
  <c r="Z30" i="93"/>
  <c r="Y30" i="93"/>
  <c r="T30" i="93"/>
  <c r="Q30" i="93"/>
  <c r="N30" i="93"/>
  <c r="H30" i="93"/>
  <c r="B30" i="93"/>
  <c r="AE29" i="93"/>
  <c r="AD29" i="93"/>
  <c r="Z29" i="93"/>
  <c r="Y29" i="93"/>
  <c r="T29" i="93"/>
  <c r="Q29" i="93"/>
  <c r="N29" i="93"/>
  <c r="H29" i="93"/>
  <c r="B29" i="93"/>
  <c r="AH28" i="93"/>
  <c r="AE28" i="93"/>
  <c r="AD28" i="93"/>
  <c r="AC28" i="93"/>
  <c r="AA28" i="93"/>
  <c r="Z28" i="93"/>
  <c r="Y28" i="93"/>
  <c r="AI28" i="93" s="1"/>
  <c r="T28" i="93"/>
  <c r="Q28" i="93"/>
  <c r="N28" i="93"/>
  <c r="H28" i="93"/>
  <c r="B28" i="93"/>
  <c r="AE27" i="93"/>
  <c r="AC27" i="93" s="1"/>
  <c r="AD27" i="93"/>
  <c r="Z27" i="93"/>
  <c r="Y27" i="93"/>
  <c r="AI27" i="93" s="1"/>
  <c r="T27" i="93"/>
  <c r="Q27" i="93"/>
  <c r="N27" i="93"/>
  <c r="H27" i="93"/>
  <c r="B27" i="93"/>
  <c r="AE26" i="93"/>
  <c r="AD26" i="93"/>
  <c r="AC26" i="93"/>
  <c r="Z26" i="93"/>
  <c r="AH26" i="93" s="1"/>
  <c r="Y26" i="93"/>
  <c r="AI26" i="93" s="1"/>
  <c r="T26" i="93"/>
  <c r="Q26" i="93"/>
  <c r="N26" i="93"/>
  <c r="H26" i="93"/>
  <c r="B26" i="93"/>
  <c r="AE25" i="93"/>
  <c r="AD25" i="93"/>
  <c r="Z25" i="93"/>
  <c r="AH25" i="93" s="1"/>
  <c r="Y25" i="93"/>
  <c r="AI25" i="93" s="1"/>
  <c r="T25" i="93"/>
  <c r="Q25" i="93"/>
  <c r="N25" i="93"/>
  <c r="H25" i="93"/>
  <c r="B25" i="93"/>
  <c r="AE24" i="93"/>
  <c r="AC24" i="93" s="1"/>
  <c r="AD24" i="93"/>
  <c r="Z24" i="93"/>
  <c r="AH24" i="93" s="1"/>
  <c r="Y24" i="93"/>
  <c r="AI24" i="93" s="1"/>
  <c r="T24" i="93"/>
  <c r="Q24" i="93"/>
  <c r="N24" i="93"/>
  <c r="H24" i="93"/>
  <c r="B24" i="93"/>
  <c r="AE23" i="93"/>
  <c r="AD23" i="93"/>
  <c r="Z23" i="93"/>
  <c r="AH23" i="93" s="1"/>
  <c r="Y23" i="93"/>
  <c r="T23" i="93"/>
  <c r="Q23" i="93"/>
  <c r="N23" i="93"/>
  <c r="H23" i="93"/>
  <c r="B23" i="93"/>
  <c r="AE22" i="93"/>
  <c r="AC22" i="93" s="1"/>
  <c r="AD22" i="93"/>
  <c r="Z22" i="93"/>
  <c r="AH22" i="93" s="1"/>
  <c r="Y22" i="93"/>
  <c r="AI22" i="93" s="1"/>
  <c r="T22" i="93"/>
  <c r="Q22" i="93"/>
  <c r="N22" i="93"/>
  <c r="H22" i="93"/>
  <c r="B22" i="93"/>
  <c r="AE21" i="93"/>
  <c r="AD21" i="93"/>
  <c r="Z21" i="93"/>
  <c r="Y21" i="93"/>
  <c r="T21" i="93"/>
  <c r="Q21" i="93"/>
  <c r="N21" i="93"/>
  <c r="H21" i="93"/>
  <c r="B21" i="93"/>
  <c r="AH20" i="93"/>
  <c r="AE20" i="93"/>
  <c r="AD20" i="93"/>
  <c r="AC20" i="93"/>
  <c r="AA20" i="93"/>
  <c r="Z20" i="93"/>
  <c r="Y20" i="93"/>
  <c r="AI20" i="93" s="1"/>
  <c r="T20" i="93"/>
  <c r="Q20" i="93"/>
  <c r="N20" i="93"/>
  <c r="H20" i="93"/>
  <c r="B20" i="93"/>
  <c r="AE19" i="93"/>
  <c r="AC19" i="93" s="1"/>
  <c r="AD19" i="93"/>
  <c r="Z19" i="93"/>
  <c r="Y19" i="93"/>
  <c r="AI19" i="93" s="1"/>
  <c r="T19" i="93"/>
  <c r="Q19" i="93"/>
  <c r="N19" i="93"/>
  <c r="H19" i="93"/>
  <c r="B19" i="93"/>
  <c r="AE18" i="93"/>
  <c r="AD18" i="93"/>
  <c r="AC18" i="93"/>
  <c r="Z18" i="93"/>
  <c r="AH18" i="93" s="1"/>
  <c r="Y18" i="93"/>
  <c r="AI18" i="93" s="1"/>
  <c r="T18" i="93"/>
  <c r="Q18" i="93"/>
  <c r="N18" i="93"/>
  <c r="H18" i="93"/>
  <c r="B18" i="93"/>
  <c r="AE17" i="93"/>
  <c r="AD17" i="93"/>
  <c r="Z17" i="93"/>
  <c r="AH17" i="93" s="1"/>
  <c r="Y17" i="93"/>
  <c r="AI17" i="93" s="1"/>
  <c r="T17" i="93"/>
  <c r="Q17" i="93"/>
  <c r="N17" i="93"/>
  <c r="H17" i="93"/>
  <c r="B17" i="93"/>
  <c r="AE16" i="93"/>
  <c r="AC16" i="93" s="1"/>
  <c r="AD16" i="93"/>
  <c r="Z16" i="93"/>
  <c r="AH16" i="93" s="1"/>
  <c r="Y16" i="93"/>
  <c r="AI16" i="93" s="1"/>
  <c r="T16" i="93"/>
  <c r="Q16" i="93"/>
  <c r="N16" i="93"/>
  <c r="H16" i="93"/>
  <c r="B16" i="93"/>
  <c r="AE15" i="93"/>
  <c r="AD15" i="93"/>
  <c r="Z15" i="93"/>
  <c r="AH15" i="93" s="1"/>
  <c r="Y15" i="93"/>
  <c r="T15" i="93"/>
  <c r="Q15" i="93"/>
  <c r="N15" i="93"/>
  <c r="H15" i="93"/>
  <c r="B15" i="93"/>
  <c r="AE14" i="93"/>
  <c r="AC14" i="93" s="1"/>
  <c r="AD14" i="93"/>
  <c r="Z14" i="93"/>
  <c r="AH14" i="93" s="1"/>
  <c r="Y14" i="93"/>
  <c r="AI14" i="93" s="1"/>
  <c r="T14" i="93"/>
  <c r="Q14" i="93"/>
  <c r="N14" i="93"/>
  <c r="H14" i="93"/>
  <c r="B14" i="93"/>
  <c r="AE13" i="93"/>
  <c r="AD13" i="93"/>
  <c r="Z13" i="93"/>
  <c r="Y13" i="93"/>
  <c r="T13" i="93"/>
  <c r="Q13" i="93"/>
  <c r="N13" i="93"/>
  <c r="H13" i="93"/>
  <c r="B13" i="93"/>
  <c r="AH12" i="93"/>
  <c r="AE12" i="93"/>
  <c r="AD12" i="93"/>
  <c r="AC12" i="93"/>
  <c r="AA12" i="93"/>
  <c r="Z12" i="93"/>
  <c r="Y12" i="93"/>
  <c r="AI12" i="93" s="1"/>
  <c r="T12" i="93"/>
  <c r="Q12" i="93"/>
  <c r="N12" i="93"/>
  <c r="H12" i="93"/>
  <c r="B12" i="93"/>
  <c r="AE11" i="93"/>
  <c r="AC11" i="93" s="1"/>
  <c r="AD11" i="93"/>
  <c r="Z11" i="93"/>
  <c r="Y11" i="93"/>
  <c r="AI11" i="93" s="1"/>
  <c r="T11" i="93"/>
  <c r="Q11" i="93"/>
  <c r="N11" i="93"/>
  <c r="H11" i="93"/>
  <c r="B11" i="93"/>
  <c r="AE10" i="93"/>
  <c r="AD10" i="93"/>
  <c r="AC10" i="93"/>
  <c r="Z10" i="93"/>
  <c r="AH10" i="93" s="1"/>
  <c r="Y10" i="93"/>
  <c r="AI10" i="93" s="1"/>
  <c r="T10" i="93"/>
  <c r="Q10" i="93"/>
  <c r="N10" i="93"/>
  <c r="H10" i="93"/>
  <c r="B10" i="93"/>
  <c r="AE9" i="93"/>
  <c r="AD9" i="93"/>
  <c r="Z9" i="93"/>
  <c r="AH9" i="93" s="1"/>
  <c r="Y9" i="93"/>
  <c r="AI9" i="93" s="1"/>
  <c r="T9" i="93"/>
  <c r="Q9" i="93"/>
  <c r="N9" i="93"/>
  <c r="H9" i="93"/>
  <c r="B9" i="93"/>
  <c r="AE8" i="93"/>
  <c r="AC8" i="93" s="1"/>
  <c r="AD8" i="93"/>
  <c r="Z8" i="93"/>
  <c r="AH8" i="93" s="1"/>
  <c r="Y8" i="93"/>
  <c r="AI8" i="93" s="1"/>
  <c r="T8" i="93"/>
  <c r="Q8" i="93"/>
  <c r="N8" i="93"/>
  <c r="H8" i="93"/>
  <c r="H53" i="93" s="1"/>
  <c r="B8" i="93"/>
  <c r="I4" i="93"/>
  <c r="R3" i="93"/>
  <c r="S67" i="92"/>
  <c r="Q67" i="92"/>
  <c r="N67" i="92"/>
  <c r="L67" i="92"/>
  <c r="S66" i="92"/>
  <c r="Q66" i="92"/>
  <c r="N66" i="92"/>
  <c r="L66" i="92"/>
  <c r="C66" i="92"/>
  <c r="S65" i="92"/>
  <c r="Q65" i="92"/>
  <c r="N65" i="92"/>
  <c r="L65" i="92"/>
  <c r="C65" i="92"/>
  <c r="S64" i="92"/>
  <c r="Q64" i="92"/>
  <c r="N64" i="92"/>
  <c r="L64" i="92"/>
  <c r="S63" i="92"/>
  <c r="Q63" i="92"/>
  <c r="N63" i="92"/>
  <c r="L63" i="92"/>
  <c r="F63" i="92"/>
  <c r="H65" i="92" s="1"/>
  <c r="H67" i="92" s="1"/>
  <c r="S62" i="92"/>
  <c r="Q62" i="92"/>
  <c r="N62" i="92"/>
  <c r="L62" i="92"/>
  <c r="S61" i="92"/>
  <c r="Q61" i="92"/>
  <c r="N61" i="92"/>
  <c r="L61" i="92"/>
  <c r="S60" i="92"/>
  <c r="Q60" i="92"/>
  <c r="N60" i="92"/>
  <c r="L60" i="92"/>
  <c r="Q59" i="92"/>
  <c r="L59" i="92"/>
  <c r="P53" i="92"/>
  <c r="O53" i="92"/>
  <c r="G53" i="92"/>
  <c r="F53" i="92"/>
  <c r="AE52" i="92"/>
  <c r="AD52" i="92"/>
  <c r="Z52" i="92"/>
  <c r="AH52" i="92" s="1"/>
  <c r="Y52" i="92"/>
  <c r="AI52" i="92" s="1"/>
  <c r="T52" i="92"/>
  <c r="Q52" i="92"/>
  <c r="N52" i="92"/>
  <c r="H52" i="92"/>
  <c r="E52" i="92"/>
  <c r="B52" i="92"/>
  <c r="AE51" i="92"/>
  <c r="AD51" i="92"/>
  <c r="Z51" i="92"/>
  <c r="Y51" i="92"/>
  <c r="T51" i="92"/>
  <c r="Q51" i="92"/>
  <c r="N51" i="92"/>
  <c r="H51" i="92"/>
  <c r="E51" i="92"/>
  <c r="B51" i="92"/>
  <c r="AE50" i="92"/>
  <c r="AD50" i="92"/>
  <c r="AC50" i="92"/>
  <c r="Z50" i="92"/>
  <c r="Y50" i="92"/>
  <c r="T50" i="92"/>
  <c r="Q50" i="92"/>
  <c r="N50" i="92"/>
  <c r="H50" i="92"/>
  <c r="E50" i="92"/>
  <c r="B50" i="92"/>
  <c r="AE49" i="92"/>
  <c r="AD49" i="92"/>
  <c r="AC49" i="92"/>
  <c r="Z49" i="92"/>
  <c r="AH49" i="92" s="1"/>
  <c r="Y49" i="92"/>
  <c r="AI49" i="92" s="1"/>
  <c r="T49" i="92"/>
  <c r="Q49" i="92"/>
  <c r="N49" i="92"/>
  <c r="H49" i="92"/>
  <c r="E49" i="92"/>
  <c r="B49" i="92"/>
  <c r="AE48" i="92"/>
  <c r="AD48" i="92"/>
  <c r="Z48" i="92"/>
  <c r="AH48" i="92" s="1"/>
  <c r="Y48" i="92"/>
  <c r="T48" i="92"/>
  <c r="Q48" i="92"/>
  <c r="N48" i="92"/>
  <c r="H48" i="92"/>
  <c r="E48" i="92"/>
  <c r="B48" i="92"/>
  <c r="AE47" i="92"/>
  <c r="AC47" i="92" s="1"/>
  <c r="AD47" i="92"/>
  <c r="Z47" i="92"/>
  <c r="Y47" i="92"/>
  <c r="AI47" i="92" s="1"/>
  <c r="T47" i="92"/>
  <c r="Q47" i="92"/>
  <c r="N47" i="92"/>
  <c r="H47" i="92"/>
  <c r="E47" i="92"/>
  <c r="B47" i="92"/>
  <c r="AE46" i="92"/>
  <c r="AD46" i="92"/>
  <c r="Z46" i="92"/>
  <c r="Y46" i="92"/>
  <c r="T46" i="92"/>
  <c r="Q46" i="92"/>
  <c r="N46" i="92"/>
  <c r="H46" i="92"/>
  <c r="E46" i="92"/>
  <c r="B46" i="92"/>
  <c r="AE45" i="92"/>
  <c r="AD45" i="92"/>
  <c r="Z45" i="92"/>
  <c r="AH45" i="92" s="1"/>
  <c r="Y45" i="92"/>
  <c r="AI45" i="92" s="1"/>
  <c r="AG45" i="92" s="1"/>
  <c r="T45" i="92"/>
  <c r="Q45" i="92"/>
  <c r="N45" i="92"/>
  <c r="H45" i="92"/>
  <c r="E45" i="92"/>
  <c r="B45" i="92"/>
  <c r="AE44" i="92"/>
  <c r="AD44" i="92"/>
  <c r="Z44" i="92"/>
  <c r="Y44" i="92"/>
  <c r="T44" i="92"/>
  <c r="Q44" i="92"/>
  <c r="N44" i="92"/>
  <c r="H44" i="92"/>
  <c r="E44" i="92"/>
  <c r="B44" i="92"/>
  <c r="AE43" i="92"/>
  <c r="AD43" i="92"/>
  <c r="Z43" i="92"/>
  <c r="AH43" i="92" s="1"/>
  <c r="Y43" i="92"/>
  <c r="AI43" i="92" s="1"/>
  <c r="T43" i="92"/>
  <c r="Q43" i="92"/>
  <c r="N43" i="92"/>
  <c r="H43" i="92"/>
  <c r="E43" i="92"/>
  <c r="B43" i="92"/>
  <c r="AE42" i="92"/>
  <c r="AC42" i="92" s="1"/>
  <c r="AD42" i="92"/>
  <c r="Z42" i="92"/>
  <c r="Y42" i="92"/>
  <c r="AI42" i="92" s="1"/>
  <c r="T42" i="92"/>
  <c r="Q42" i="92"/>
  <c r="N42" i="92"/>
  <c r="H42" i="92"/>
  <c r="E42" i="92"/>
  <c r="B42" i="92"/>
  <c r="AE41" i="92"/>
  <c r="AC41" i="92" s="1"/>
  <c r="AD41" i="92"/>
  <c r="Z41" i="92"/>
  <c r="AA41" i="92" s="1"/>
  <c r="Y41" i="92"/>
  <c r="AI41" i="92" s="1"/>
  <c r="T41" i="92"/>
  <c r="Q41" i="92"/>
  <c r="N41" i="92"/>
  <c r="H41" i="92"/>
  <c r="E41" i="92"/>
  <c r="B41" i="92"/>
  <c r="AE40" i="92"/>
  <c r="AC40" i="92" s="1"/>
  <c r="AD40" i="92"/>
  <c r="Z40" i="92"/>
  <c r="Y40" i="92"/>
  <c r="AI40" i="92" s="1"/>
  <c r="T40" i="92"/>
  <c r="Q40" i="92"/>
  <c r="N40" i="92"/>
  <c r="H40" i="92"/>
  <c r="E40" i="92"/>
  <c r="B40" i="92"/>
  <c r="AE39" i="92"/>
  <c r="AD39" i="92"/>
  <c r="Z39" i="92"/>
  <c r="AH39" i="92" s="1"/>
  <c r="Y39" i="92"/>
  <c r="T39" i="92"/>
  <c r="Q39" i="92"/>
  <c r="N39" i="92"/>
  <c r="H39" i="92"/>
  <c r="E39" i="92"/>
  <c r="B39" i="92"/>
  <c r="AE38" i="92"/>
  <c r="AD38" i="92"/>
  <c r="AC38" i="92"/>
  <c r="Z38" i="92"/>
  <c r="AA38" i="92" s="1"/>
  <c r="Y38" i="92"/>
  <c r="T38" i="92"/>
  <c r="Q38" i="92"/>
  <c r="N38" i="92"/>
  <c r="H38" i="92"/>
  <c r="E38" i="92"/>
  <c r="B38" i="92"/>
  <c r="AH37" i="92"/>
  <c r="AE37" i="92"/>
  <c r="AD37" i="92"/>
  <c r="AC37" i="92"/>
  <c r="AA37" i="92"/>
  <c r="Z37" i="92"/>
  <c r="Y37" i="92"/>
  <c r="AI37" i="92" s="1"/>
  <c r="T37" i="92"/>
  <c r="Q37" i="92"/>
  <c r="N37" i="92"/>
  <c r="H37" i="92"/>
  <c r="E37" i="92"/>
  <c r="B37" i="92"/>
  <c r="AE36" i="92"/>
  <c r="AD36" i="92"/>
  <c r="Z36" i="92"/>
  <c r="AH36" i="92" s="1"/>
  <c r="Y36" i="92"/>
  <c r="AI36" i="92" s="1"/>
  <c r="T36" i="92"/>
  <c r="Q36" i="92"/>
  <c r="N36" i="92"/>
  <c r="H36" i="92"/>
  <c r="E36" i="92"/>
  <c r="B36" i="92"/>
  <c r="AE35" i="92"/>
  <c r="AD35" i="92"/>
  <c r="Z35" i="92"/>
  <c r="Y35" i="92"/>
  <c r="T35" i="92"/>
  <c r="Q35" i="92"/>
  <c r="N35" i="92"/>
  <c r="H35" i="92"/>
  <c r="E35" i="92"/>
  <c r="B35" i="92"/>
  <c r="AE34" i="92"/>
  <c r="AD34" i="92"/>
  <c r="AC34" i="92" s="1"/>
  <c r="Z34" i="92"/>
  <c r="Y34" i="92"/>
  <c r="T34" i="92"/>
  <c r="Q34" i="92"/>
  <c r="N34" i="92"/>
  <c r="H34" i="92"/>
  <c r="E34" i="92"/>
  <c r="B34" i="92"/>
  <c r="AE33" i="92"/>
  <c r="AD33" i="92"/>
  <c r="AC33" i="92"/>
  <c r="Z33" i="92"/>
  <c r="AH33" i="92" s="1"/>
  <c r="Y33" i="92"/>
  <c r="T33" i="92"/>
  <c r="Q33" i="92"/>
  <c r="N33" i="92"/>
  <c r="H33" i="92"/>
  <c r="E33" i="92"/>
  <c r="B33" i="92"/>
  <c r="AE32" i="92"/>
  <c r="AD32" i="92"/>
  <c r="Z32" i="92"/>
  <c r="AH32" i="92" s="1"/>
  <c r="Y32" i="92"/>
  <c r="T32" i="92"/>
  <c r="Q32" i="92"/>
  <c r="N32" i="92"/>
  <c r="H32" i="92"/>
  <c r="E32" i="92"/>
  <c r="B32" i="92"/>
  <c r="AE31" i="92"/>
  <c r="AC31" i="92" s="1"/>
  <c r="AD31" i="92"/>
  <c r="Z31" i="92"/>
  <c r="Y31" i="92"/>
  <c r="AI31" i="92" s="1"/>
  <c r="T31" i="92"/>
  <c r="Q31" i="92"/>
  <c r="N31" i="92"/>
  <c r="H31" i="92"/>
  <c r="E31" i="92"/>
  <c r="B31" i="92"/>
  <c r="AE30" i="92"/>
  <c r="AD30" i="92"/>
  <c r="Z30" i="92"/>
  <c r="Y30" i="92"/>
  <c r="AI30" i="92" s="1"/>
  <c r="T30" i="92"/>
  <c r="Q30" i="92"/>
  <c r="N30" i="92"/>
  <c r="H30" i="92"/>
  <c r="E30" i="92"/>
  <c r="B30" i="92"/>
  <c r="AE29" i="92"/>
  <c r="AD29" i="92"/>
  <c r="Z29" i="92"/>
  <c r="Y29" i="92"/>
  <c r="T29" i="92"/>
  <c r="Q29" i="92"/>
  <c r="N29" i="92"/>
  <c r="H29" i="92"/>
  <c r="E29" i="92"/>
  <c r="B29" i="92"/>
  <c r="AE28" i="92"/>
  <c r="AD28" i="92"/>
  <c r="Z28" i="92"/>
  <c r="Y28" i="92"/>
  <c r="T28" i="92"/>
  <c r="Q28" i="92"/>
  <c r="N28" i="92"/>
  <c r="H28" i="92"/>
  <c r="E28" i="92"/>
  <c r="B28" i="92"/>
  <c r="AE27" i="92"/>
  <c r="AD27" i="92"/>
  <c r="Z27" i="92"/>
  <c r="AH27" i="92" s="1"/>
  <c r="Y27" i="92"/>
  <c r="AI27" i="92" s="1"/>
  <c r="T27" i="92"/>
  <c r="Q27" i="92"/>
  <c r="N27" i="92"/>
  <c r="H27" i="92"/>
  <c r="E27" i="92"/>
  <c r="B27" i="92"/>
  <c r="AE26" i="92"/>
  <c r="AC26" i="92" s="1"/>
  <c r="AD26" i="92"/>
  <c r="Z26" i="92"/>
  <c r="AA26" i="92" s="1"/>
  <c r="Y26" i="92"/>
  <c r="AI26" i="92" s="1"/>
  <c r="T26" i="92"/>
  <c r="Q26" i="92"/>
  <c r="N26" i="92"/>
  <c r="H26" i="92"/>
  <c r="E26" i="92"/>
  <c r="B26" i="92"/>
  <c r="AE25" i="92"/>
  <c r="AC25" i="92" s="1"/>
  <c r="AD25" i="92"/>
  <c r="Z25" i="92"/>
  <c r="AH25" i="92" s="1"/>
  <c r="Y25" i="92"/>
  <c r="AI25" i="92" s="1"/>
  <c r="T25" i="92"/>
  <c r="Q25" i="92"/>
  <c r="N25" i="92"/>
  <c r="H25" i="92"/>
  <c r="E25" i="92"/>
  <c r="B25" i="92"/>
  <c r="AE24" i="92"/>
  <c r="AC24" i="92" s="1"/>
  <c r="AD24" i="92"/>
  <c r="Z24" i="92"/>
  <c r="Y24" i="92"/>
  <c r="AI24" i="92" s="1"/>
  <c r="T24" i="92"/>
  <c r="Q24" i="92"/>
  <c r="N24" i="92"/>
  <c r="H24" i="92"/>
  <c r="E24" i="92"/>
  <c r="B24" i="92"/>
  <c r="AE23" i="92"/>
  <c r="AD23" i="92"/>
  <c r="Z23" i="92"/>
  <c r="AH23" i="92" s="1"/>
  <c r="Y23" i="92"/>
  <c r="T23" i="92"/>
  <c r="Q23" i="92"/>
  <c r="N23" i="92"/>
  <c r="H23" i="92"/>
  <c r="E23" i="92"/>
  <c r="B23" i="92"/>
  <c r="AE22" i="92"/>
  <c r="AD22" i="92"/>
  <c r="AC22" i="92"/>
  <c r="Z22" i="92"/>
  <c r="AA22" i="92" s="1"/>
  <c r="Y22" i="92"/>
  <c r="T22" i="92"/>
  <c r="Q22" i="92"/>
  <c r="N22" i="92"/>
  <c r="H22" i="92"/>
  <c r="E22" i="92"/>
  <c r="B22" i="92"/>
  <c r="AH21" i="92"/>
  <c r="AE21" i="92"/>
  <c r="AD21" i="92"/>
  <c r="AC21" i="92"/>
  <c r="AA21" i="92"/>
  <c r="Z21" i="92"/>
  <c r="Y21" i="92"/>
  <c r="AI21" i="92" s="1"/>
  <c r="T21" i="92"/>
  <c r="Q21" i="92"/>
  <c r="N21" i="92"/>
  <c r="H21" i="92"/>
  <c r="E21" i="92"/>
  <c r="B21" i="92"/>
  <c r="AE20" i="92"/>
  <c r="AD20" i="92"/>
  <c r="Z20" i="92"/>
  <c r="AH20" i="92" s="1"/>
  <c r="Y20" i="92"/>
  <c r="AI20" i="92" s="1"/>
  <c r="T20" i="92"/>
  <c r="Q20" i="92"/>
  <c r="N20" i="92"/>
  <c r="H20" i="92"/>
  <c r="E20" i="92"/>
  <c r="B20" i="92"/>
  <c r="AE19" i="92"/>
  <c r="AD19" i="92"/>
  <c r="Z19" i="92"/>
  <c r="Y19" i="92"/>
  <c r="T19" i="92"/>
  <c r="Q19" i="92"/>
  <c r="N19" i="92"/>
  <c r="H19" i="92"/>
  <c r="E19" i="92"/>
  <c r="B19" i="92"/>
  <c r="AE18" i="92"/>
  <c r="AD18" i="92"/>
  <c r="AC18" i="92"/>
  <c r="Z18" i="92"/>
  <c r="Y18" i="92"/>
  <c r="T18" i="92"/>
  <c r="Q18" i="92"/>
  <c r="N18" i="92"/>
  <c r="H18" i="92"/>
  <c r="E18" i="92"/>
  <c r="B18" i="92"/>
  <c r="AE17" i="92"/>
  <c r="AD17" i="92"/>
  <c r="AC17" i="92"/>
  <c r="Z17" i="92"/>
  <c r="AH17" i="92" s="1"/>
  <c r="Y17" i="92"/>
  <c r="AI17" i="92" s="1"/>
  <c r="AG17" i="92" s="1"/>
  <c r="T17" i="92"/>
  <c r="Q17" i="92"/>
  <c r="N17" i="92"/>
  <c r="H17" i="92"/>
  <c r="E17" i="92"/>
  <c r="B17" i="92"/>
  <c r="AE16" i="92"/>
  <c r="AD16" i="92"/>
  <c r="Z16" i="92"/>
  <c r="AH16" i="92" s="1"/>
  <c r="Y16" i="92"/>
  <c r="T16" i="92"/>
  <c r="Q16" i="92"/>
  <c r="N16" i="92"/>
  <c r="H16" i="92"/>
  <c r="E16" i="92"/>
  <c r="B16" i="92"/>
  <c r="AE15" i="92"/>
  <c r="AC15" i="92" s="1"/>
  <c r="AD15" i="92"/>
  <c r="Z15" i="92"/>
  <c r="Y15" i="92"/>
  <c r="AI15" i="92" s="1"/>
  <c r="T15" i="92"/>
  <c r="Q15" i="92"/>
  <c r="N15" i="92"/>
  <c r="H15" i="92"/>
  <c r="E15" i="92"/>
  <c r="B15" i="92"/>
  <c r="AE14" i="92"/>
  <c r="AD14" i="92"/>
  <c r="Z14" i="92"/>
  <c r="Y14" i="92"/>
  <c r="T14" i="92"/>
  <c r="Q14" i="92"/>
  <c r="N14" i="92"/>
  <c r="H14" i="92"/>
  <c r="E14" i="92"/>
  <c r="B14" i="92"/>
  <c r="AE13" i="92"/>
  <c r="AD13" i="92"/>
  <c r="Z13" i="92"/>
  <c r="Y13" i="92"/>
  <c r="AI13" i="92" s="1"/>
  <c r="T13" i="92"/>
  <c r="Q13" i="92"/>
  <c r="N13" i="92"/>
  <c r="H13" i="92"/>
  <c r="E13" i="92"/>
  <c r="B13" i="92"/>
  <c r="AE12" i="92"/>
  <c r="AD12" i="92"/>
  <c r="Z12" i="92"/>
  <c r="Y12" i="92"/>
  <c r="T12" i="92"/>
  <c r="Q12" i="92"/>
  <c r="N12" i="92"/>
  <c r="H12" i="92"/>
  <c r="E12" i="92"/>
  <c r="B12" i="92"/>
  <c r="AE11" i="92"/>
  <c r="AD11" i="92"/>
  <c r="Z11" i="92"/>
  <c r="AH11" i="92" s="1"/>
  <c r="Y11" i="92"/>
  <c r="AI11" i="92" s="1"/>
  <c r="T11" i="92"/>
  <c r="Q11" i="92"/>
  <c r="N11" i="92"/>
  <c r="H11" i="92"/>
  <c r="E11" i="92"/>
  <c r="B11" i="92"/>
  <c r="AE10" i="92"/>
  <c r="AC10" i="92" s="1"/>
  <c r="AD10" i="92"/>
  <c r="Z10" i="92"/>
  <c r="Y10" i="92"/>
  <c r="AI10" i="92" s="1"/>
  <c r="T10" i="92"/>
  <c r="Q10" i="92"/>
  <c r="N10" i="92"/>
  <c r="H10" i="92"/>
  <c r="E10" i="92"/>
  <c r="B10" i="92"/>
  <c r="AE9" i="92"/>
  <c r="AC9" i="92" s="1"/>
  <c r="AD9" i="92"/>
  <c r="Z9" i="92"/>
  <c r="AA9" i="92" s="1"/>
  <c r="Y9" i="92"/>
  <c r="AI9" i="92" s="1"/>
  <c r="T9" i="92"/>
  <c r="Q9" i="92"/>
  <c r="N9" i="92"/>
  <c r="H9" i="92"/>
  <c r="E9" i="92"/>
  <c r="B9" i="92"/>
  <c r="AE8" i="92"/>
  <c r="AC8" i="92" s="1"/>
  <c r="AD8" i="92"/>
  <c r="Z8" i="92"/>
  <c r="Y8" i="92"/>
  <c r="AI8" i="92" s="1"/>
  <c r="T8" i="92"/>
  <c r="Q8" i="92"/>
  <c r="N8" i="92"/>
  <c r="H8" i="92"/>
  <c r="E8" i="92"/>
  <c r="B8" i="92"/>
  <c r="I4" i="92"/>
  <c r="R3" i="92"/>
  <c r="AG24" i="105" l="1"/>
  <c r="AC10" i="106"/>
  <c r="AH11" i="106"/>
  <c r="AH14" i="106"/>
  <c r="AG14" i="106" s="1"/>
  <c r="AA15" i="106"/>
  <c r="AI19" i="106"/>
  <c r="AG19" i="106" s="1"/>
  <c r="AA23" i="106"/>
  <c r="AA27" i="106"/>
  <c r="AC28" i="106"/>
  <c r="AA30" i="106"/>
  <c r="AC34" i="106"/>
  <c r="AG38" i="106"/>
  <c r="AG42" i="106"/>
  <c r="AI47" i="106"/>
  <c r="AG47" i="106" s="1"/>
  <c r="AA51" i="106"/>
  <c r="AC12" i="106"/>
  <c r="AI13" i="106"/>
  <c r="AA14" i="106"/>
  <c r="AC18" i="106"/>
  <c r="AH22" i="106"/>
  <c r="AG22" i="106" s="1"/>
  <c r="AH26" i="106"/>
  <c r="AG26" i="106" s="1"/>
  <c r="AI31" i="106"/>
  <c r="AG31" i="106" s="1"/>
  <c r="AA35" i="106"/>
  <c r="AI39" i="106"/>
  <c r="AG39" i="106" s="1"/>
  <c r="AI43" i="106"/>
  <c r="AG43" i="106" s="1"/>
  <c r="AC46" i="106"/>
  <c r="AH47" i="106"/>
  <c r="AG11" i="106"/>
  <c r="H53" i="106"/>
  <c r="AH10" i="106"/>
  <c r="AG10" i="106" s="1"/>
  <c r="AC11" i="106"/>
  <c r="AI15" i="106"/>
  <c r="AG15" i="106" s="1"/>
  <c r="AA17" i="106"/>
  <c r="AA19" i="106"/>
  <c r="AI23" i="106"/>
  <c r="AG23" i="106" s="1"/>
  <c r="AA25" i="106"/>
  <c r="AI27" i="106"/>
  <c r="AG27" i="106" s="1"/>
  <c r="AA29" i="106"/>
  <c r="AC30" i="106"/>
  <c r="AC35" i="106"/>
  <c r="AC38" i="106"/>
  <c r="AC42" i="106"/>
  <c r="AH46" i="106"/>
  <c r="AG46" i="106" s="1"/>
  <c r="AI49" i="106"/>
  <c r="AG49" i="106" s="1"/>
  <c r="AI51" i="106"/>
  <c r="AG51" i="106" s="1"/>
  <c r="AH47" i="107"/>
  <c r="AH11" i="107"/>
  <c r="AG11" i="107" s="1"/>
  <c r="AA12" i="107"/>
  <c r="AI13" i="107"/>
  <c r="AI19" i="107"/>
  <c r="AC19" i="107"/>
  <c r="AC22" i="107"/>
  <c r="AC29" i="107"/>
  <c r="AI31" i="107"/>
  <c r="AG31" i="107" s="1"/>
  <c r="AC33" i="107"/>
  <c r="AA35" i="107"/>
  <c r="AA37" i="107"/>
  <c r="AC40" i="107"/>
  <c r="AA42" i="107"/>
  <c r="AI43" i="107"/>
  <c r="AA44" i="107"/>
  <c r="AI8" i="107"/>
  <c r="AC15" i="107"/>
  <c r="AA20" i="107"/>
  <c r="AI22" i="107"/>
  <c r="AG24" i="107"/>
  <c r="AI29" i="107"/>
  <c r="AA30" i="107"/>
  <c r="AC38" i="107"/>
  <c r="AI40" i="107"/>
  <c r="AC43" i="107"/>
  <c r="AC47" i="107"/>
  <c r="AH49" i="107"/>
  <c r="AG49" i="107" s="1"/>
  <c r="AG51" i="107"/>
  <c r="AH8" i="107"/>
  <c r="AI15" i="107"/>
  <c r="AA16" i="107"/>
  <c r="AI18" i="107"/>
  <c r="AA19" i="107"/>
  <c r="AA26" i="107"/>
  <c r="AA27" i="107"/>
  <c r="AA31" i="107"/>
  <c r="AH33" i="107"/>
  <c r="AG33" i="107" s="1"/>
  <c r="AI38" i="107"/>
  <c r="AI39" i="107"/>
  <c r="AG39" i="107" s="1"/>
  <c r="AG47" i="107"/>
  <c r="AG28" i="105"/>
  <c r="AI42" i="105"/>
  <c r="AG42" i="105" s="1"/>
  <c r="AG14" i="105"/>
  <c r="AA22" i="105"/>
  <c r="AG30" i="105"/>
  <c r="AA38" i="105"/>
  <c r="AC41" i="105"/>
  <c r="AA47" i="105"/>
  <c r="AH47" i="105"/>
  <c r="AC49" i="105"/>
  <c r="AA8" i="105"/>
  <c r="AH9" i="105"/>
  <c r="AC11" i="105"/>
  <c r="AA12" i="105"/>
  <c r="AH15" i="105"/>
  <c r="AG15" i="105" s="1"/>
  <c r="AA18" i="105"/>
  <c r="AH19" i="105"/>
  <c r="AG19" i="105" s="1"/>
  <c r="AG20" i="105"/>
  <c r="AC23" i="105"/>
  <c r="AA24" i="105"/>
  <c r="AH25" i="105"/>
  <c r="AC27" i="105"/>
  <c r="AA28" i="105"/>
  <c r="AH31" i="105"/>
  <c r="AA34" i="105"/>
  <c r="AH35" i="105"/>
  <c r="AG35" i="105" s="1"/>
  <c r="AG36" i="105"/>
  <c r="AI37" i="105"/>
  <c r="AI41" i="105"/>
  <c r="AA42" i="105"/>
  <c r="AI43" i="105"/>
  <c r="AI44" i="105"/>
  <c r="AI49" i="105"/>
  <c r="AA50" i="105"/>
  <c r="AA51" i="105"/>
  <c r="AH51" i="105"/>
  <c r="AH52" i="105"/>
  <c r="AG12" i="105"/>
  <c r="AG50" i="105"/>
  <c r="AA39" i="105"/>
  <c r="AC44" i="105"/>
  <c r="AI51" i="105"/>
  <c r="AI11" i="105"/>
  <c r="AG11" i="105" s="1"/>
  <c r="AA14" i="105"/>
  <c r="AI17" i="105"/>
  <c r="AH21" i="105"/>
  <c r="AG21" i="105" s="1"/>
  <c r="AG22" i="105"/>
  <c r="AI23" i="105"/>
  <c r="AI27" i="105"/>
  <c r="AA30" i="105"/>
  <c r="AI33" i="105"/>
  <c r="AG33" i="105" s="1"/>
  <c r="AH37" i="105"/>
  <c r="AG38" i="105"/>
  <c r="AH43" i="105"/>
  <c r="AH44" i="105"/>
  <c r="AG44" i="105" s="1"/>
  <c r="AG40" i="104"/>
  <c r="AC51" i="104"/>
  <c r="AC8" i="104"/>
  <c r="AH10" i="104"/>
  <c r="AC12" i="104"/>
  <c r="AI14" i="104"/>
  <c r="AH14" i="104"/>
  <c r="AC16" i="104"/>
  <c r="AH18" i="104"/>
  <c r="AG18" i="104" s="1"/>
  <c r="AC20" i="104"/>
  <c r="AH22" i="104"/>
  <c r="AC24" i="104"/>
  <c r="AH26" i="104"/>
  <c r="AG26" i="104" s="1"/>
  <c r="AC28" i="104"/>
  <c r="AI30" i="104"/>
  <c r="AH30" i="104"/>
  <c r="AC32" i="104"/>
  <c r="AH34" i="104"/>
  <c r="AG34" i="104" s="1"/>
  <c r="AC36" i="104"/>
  <c r="AH38" i="104"/>
  <c r="AC40" i="104"/>
  <c r="AH42" i="104"/>
  <c r="AC44" i="104"/>
  <c r="AI46" i="104"/>
  <c r="AH46" i="104"/>
  <c r="AC48" i="104"/>
  <c r="AI50" i="104"/>
  <c r="AI51" i="104"/>
  <c r="AI8" i="104"/>
  <c r="AG8" i="104" s="1"/>
  <c r="AA9" i="104"/>
  <c r="AG9" i="104"/>
  <c r="AI12" i="104"/>
  <c r="AA13" i="104"/>
  <c r="AG13" i="104"/>
  <c r="AI16" i="104"/>
  <c r="AG16" i="104" s="1"/>
  <c r="AA17" i="104"/>
  <c r="AG17" i="104"/>
  <c r="AI20" i="104"/>
  <c r="AA21" i="104"/>
  <c r="AG21" i="104"/>
  <c r="AI24" i="104"/>
  <c r="AG24" i="104" s="1"/>
  <c r="AA25" i="104"/>
  <c r="AG25" i="104"/>
  <c r="AI28" i="104"/>
  <c r="AA29" i="104"/>
  <c r="AG29" i="104"/>
  <c r="AI32" i="104"/>
  <c r="AG32" i="104" s="1"/>
  <c r="AA33" i="104"/>
  <c r="AG33" i="104"/>
  <c r="AI36" i="104"/>
  <c r="AA37" i="104"/>
  <c r="AG37" i="104"/>
  <c r="AI40" i="104"/>
  <c r="AA41" i="104"/>
  <c r="AG41" i="104"/>
  <c r="AI44" i="104"/>
  <c r="AA45" i="104"/>
  <c r="AG45" i="104"/>
  <c r="AI48" i="104"/>
  <c r="AG48" i="104" s="1"/>
  <c r="AA49" i="104"/>
  <c r="AG49" i="104"/>
  <c r="AH50" i="104"/>
  <c r="AG50" i="104" s="1"/>
  <c r="AH51" i="104"/>
  <c r="AG51" i="104" s="1"/>
  <c r="AI52" i="103"/>
  <c r="AC52" i="103"/>
  <c r="AI8" i="103"/>
  <c r="AI10" i="103"/>
  <c r="AI12" i="103"/>
  <c r="AI14" i="103"/>
  <c r="AI17" i="103"/>
  <c r="AG17" i="103" s="1"/>
  <c r="AI20" i="103"/>
  <c r="AG20" i="103" s="1"/>
  <c r="AC20" i="103"/>
  <c r="AI23" i="103"/>
  <c r="AI25" i="103"/>
  <c r="AI27" i="103"/>
  <c r="AI29" i="103"/>
  <c r="AI31" i="103"/>
  <c r="AI33" i="103"/>
  <c r="AI35" i="103"/>
  <c r="AI37" i="103"/>
  <c r="AH39" i="103"/>
  <c r="AG39" i="103" s="1"/>
  <c r="AA40" i="103"/>
  <c r="AH40" i="103"/>
  <c r="AG40" i="103" s="1"/>
  <c r="AH41" i="103"/>
  <c r="AC42" i="103"/>
  <c r="AI44" i="103"/>
  <c r="AI45" i="103"/>
  <c r="AG45" i="103" s="1"/>
  <c r="AI47" i="103"/>
  <c r="AG47" i="103" s="1"/>
  <c r="AI48" i="103"/>
  <c r="AC51" i="103"/>
  <c r="AH16" i="103"/>
  <c r="AG16" i="103" s="1"/>
  <c r="AA21" i="103"/>
  <c r="AI40" i="103"/>
  <c r="AC45" i="103"/>
  <c r="AA8" i="103"/>
  <c r="AH8" i="103"/>
  <c r="AA10" i="103"/>
  <c r="AH10" i="103"/>
  <c r="AA12" i="103"/>
  <c r="AH12" i="103"/>
  <c r="AA14" i="103"/>
  <c r="AH14" i="103"/>
  <c r="AG14" i="103" s="1"/>
  <c r="AA17" i="103"/>
  <c r="AC18" i="103"/>
  <c r="AH20" i="103"/>
  <c r="AH23" i="103"/>
  <c r="AG23" i="103" s="1"/>
  <c r="AH25" i="103"/>
  <c r="AG25" i="103" s="1"/>
  <c r="AH27" i="103"/>
  <c r="AH29" i="103"/>
  <c r="AG29" i="103" s="1"/>
  <c r="AH31" i="103"/>
  <c r="AG31" i="103" s="1"/>
  <c r="AH33" i="103"/>
  <c r="AG33" i="103" s="1"/>
  <c r="AH35" i="103"/>
  <c r="AH37" i="103"/>
  <c r="AG37" i="103" s="1"/>
  <c r="AI42" i="103"/>
  <c r="AA43" i="103"/>
  <c r="AH44" i="103"/>
  <c r="AH45" i="103"/>
  <c r="AG48" i="103"/>
  <c r="AA49" i="103"/>
  <c r="AI51" i="103"/>
  <c r="AA52" i="103"/>
  <c r="AA8" i="102"/>
  <c r="AH12" i="102"/>
  <c r="AG12" i="102" s="1"/>
  <c r="AH13" i="102"/>
  <c r="AG13" i="102" s="1"/>
  <c r="AC16" i="102"/>
  <c r="AA20" i="102"/>
  <c r="AH24" i="102"/>
  <c r="AG24" i="102" s="1"/>
  <c r="AH25" i="102"/>
  <c r="AG25" i="102" s="1"/>
  <c r="AC28" i="102"/>
  <c r="AC35" i="102"/>
  <c r="AH36" i="102"/>
  <c r="AG36" i="102" s="1"/>
  <c r="AH37" i="102"/>
  <c r="AG37" i="102" s="1"/>
  <c r="AC40" i="102"/>
  <c r="AA48" i="102"/>
  <c r="AI11" i="102"/>
  <c r="AA12" i="102"/>
  <c r="AC14" i="102"/>
  <c r="AC15" i="102"/>
  <c r="AH16" i="102"/>
  <c r="AA17" i="102"/>
  <c r="AA18" i="102"/>
  <c r="AI23" i="102"/>
  <c r="AA24" i="102"/>
  <c r="AC27" i="102"/>
  <c r="AH28" i="102"/>
  <c r="AG28" i="102" s="1"/>
  <c r="AA29" i="102"/>
  <c r="AI32" i="102"/>
  <c r="AG32" i="102" s="1"/>
  <c r="AC32" i="102"/>
  <c r="AH34" i="102"/>
  <c r="AG34" i="102" s="1"/>
  <c r="AI35" i="102"/>
  <c r="AA36" i="102"/>
  <c r="AC39" i="102"/>
  <c r="AH40" i="102"/>
  <c r="AG40" i="102" s="1"/>
  <c r="AA41" i="102"/>
  <c r="AI44" i="102"/>
  <c r="AC44" i="102"/>
  <c r="AI46" i="102"/>
  <c r="AG46" i="102" s="1"/>
  <c r="AC51" i="102"/>
  <c r="AH52" i="102"/>
  <c r="AC11" i="102"/>
  <c r="AI16" i="102"/>
  <c r="AC23" i="102"/>
  <c r="AI28" i="102"/>
  <c r="AI40" i="102"/>
  <c r="AI52" i="102"/>
  <c r="AC52" i="102"/>
  <c r="AI10" i="102"/>
  <c r="AG10" i="102" s="1"/>
  <c r="AI15" i="102"/>
  <c r="AA16" i="102"/>
  <c r="AC18" i="102"/>
  <c r="AI27" i="102"/>
  <c r="AA28" i="102"/>
  <c r="AC30" i="102"/>
  <c r="AA33" i="102"/>
  <c r="AI39" i="102"/>
  <c r="AA40" i="102"/>
  <c r="AC42" i="102"/>
  <c r="AG44" i="102"/>
  <c r="AA45" i="102"/>
  <c r="AH50" i="102"/>
  <c r="AG50" i="102" s="1"/>
  <c r="AI51" i="102"/>
  <c r="AA52" i="102"/>
  <c r="AI8" i="101"/>
  <c r="AA9" i="101"/>
  <c r="AA11" i="101"/>
  <c r="AH15" i="101"/>
  <c r="AI17" i="101"/>
  <c r="AI19" i="101"/>
  <c r="AA24" i="101"/>
  <c r="AH31" i="101"/>
  <c r="AG31" i="101" s="1"/>
  <c r="AC33" i="101"/>
  <c r="AC35" i="101"/>
  <c r="AC40" i="101"/>
  <c r="AC47" i="101"/>
  <c r="AH48" i="101"/>
  <c r="AG48" i="101" s="1"/>
  <c r="AH49" i="101"/>
  <c r="AC8" i="101"/>
  <c r="AI12" i="101"/>
  <c r="AG12" i="101" s="1"/>
  <c r="AA14" i="101"/>
  <c r="AA15" i="101"/>
  <c r="AA16" i="101"/>
  <c r="AH17" i="101"/>
  <c r="AG17" i="101" s="1"/>
  <c r="AH19" i="101"/>
  <c r="AI21" i="101"/>
  <c r="AC21" i="101"/>
  <c r="AC22" i="101"/>
  <c r="AI23" i="101"/>
  <c r="AC23" i="101"/>
  <c r="AC24" i="101"/>
  <c r="AA28" i="101"/>
  <c r="AI30" i="101"/>
  <c r="AA31" i="101"/>
  <c r="AH32" i="101"/>
  <c r="AH33" i="101"/>
  <c r="AG33" i="101" s="1"/>
  <c r="AH35" i="101"/>
  <c r="AI37" i="101"/>
  <c r="AC37" i="101"/>
  <c r="AC38" i="101"/>
  <c r="AC39" i="101"/>
  <c r="AH40" i="101"/>
  <c r="AA41" i="101"/>
  <c r="AI44" i="101"/>
  <c r="AG44" i="101" s="1"/>
  <c r="AC44" i="101"/>
  <c r="AI47" i="101"/>
  <c r="AA48" i="101"/>
  <c r="AC51" i="101"/>
  <c r="AH52" i="101"/>
  <c r="N53" i="101"/>
  <c r="AH13" i="101"/>
  <c r="AG13" i="101" s="1"/>
  <c r="AC17" i="101"/>
  <c r="AC19" i="101"/>
  <c r="AA25" i="101"/>
  <c r="AA27" i="101"/>
  <c r="AH29" i="101"/>
  <c r="AG29" i="101" s="1"/>
  <c r="AI33" i="101"/>
  <c r="AI35" i="101"/>
  <c r="AI40" i="101"/>
  <c r="AI52" i="101"/>
  <c r="AC52" i="101"/>
  <c r="AC10" i="101"/>
  <c r="AC12" i="101"/>
  <c r="AI16" i="101"/>
  <c r="AA17" i="101"/>
  <c r="AI18" i="101"/>
  <c r="AA19" i="101"/>
  <c r="AH20" i="101"/>
  <c r="AG20" i="101" s="1"/>
  <c r="AG21" i="101"/>
  <c r="AG23" i="101"/>
  <c r="AC26" i="101"/>
  <c r="AC28" i="101"/>
  <c r="AI32" i="101"/>
  <c r="AA33" i="101"/>
  <c r="AI34" i="101"/>
  <c r="AA35" i="101"/>
  <c r="AH36" i="101"/>
  <c r="AG37" i="101"/>
  <c r="AI39" i="101"/>
  <c r="AA40" i="101"/>
  <c r="AC42" i="101"/>
  <c r="AC43" i="101"/>
  <c r="AA45" i="101"/>
  <c r="AA46" i="101"/>
  <c r="AI51" i="101"/>
  <c r="AA52" i="101"/>
  <c r="AA9" i="100"/>
  <c r="AA10" i="100"/>
  <c r="AC12" i="100"/>
  <c r="AC15" i="100"/>
  <c r="AG19" i="100"/>
  <c r="AC20" i="100"/>
  <c r="AG25" i="100"/>
  <c r="AC32" i="100"/>
  <c r="AC35" i="100"/>
  <c r="AI37" i="100"/>
  <c r="AG37" i="100" s="1"/>
  <c r="AG40" i="100"/>
  <c r="AI43" i="100"/>
  <c r="AC43" i="100"/>
  <c r="AC46" i="100"/>
  <c r="AI51" i="100"/>
  <c r="AC51" i="100"/>
  <c r="AG21" i="100"/>
  <c r="AH10" i="100"/>
  <c r="AI12" i="100"/>
  <c r="AA13" i="100"/>
  <c r="AI14" i="100"/>
  <c r="AI15" i="100"/>
  <c r="AG15" i="100" s="1"/>
  <c r="AI20" i="100"/>
  <c r="AA21" i="100"/>
  <c r="AH23" i="100"/>
  <c r="AC24" i="100"/>
  <c r="AI27" i="100"/>
  <c r="AG27" i="100" s="1"/>
  <c r="AI32" i="100"/>
  <c r="AA33" i="100"/>
  <c r="AI35" i="100"/>
  <c r="AA36" i="100"/>
  <c r="AH37" i="100"/>
  <c r="AA38" i="100"/>
  <c r="AG41" i="100"/>
  <c r="AA44" i="100"/>
  <c r="AI46" i="100"/>
  <c r="AH51" i="100"/>
  <c r="AA52" i="100"/>
  <c r="AC27" i="100"/>
  <c r="AG9" i="100"/>
  <c r="AC11" i="100"/>
  <c r="AA14" i="100"/>
  <c r="AH14" i="100"/>
  <c r="AH15" i="100"/>
  <c r="AC16" i="100"/>
  <c r="AI24" i="100"/>
  <c r="AA25" i="100"/>
  <c r="AH27" i="100"/>
  <c r="AC28" i="100"/>
  <c r="AC31" i="100"/>
  <c r="AC40" i="100"/>
  <c r="AI45" i="100"/>
  <c r="AG45" i="100" s="1"/>
  <c r="AC47" i="100"/>
  <c r="AI50" i="100"/>
  <c r="AA51" i="100"/>
  <c r="H65" i="100"/>
  <c r="H67" i="100" s="1"/>
  <c r="AA8" i="99"/>
  <c r="AH9" i="99"/>
  <c r="AG9" i="99" s="1"/>
  <c r="AI14" i="99"/>
  <c r="AI24" i="99"/>
  <c r="AI30" i="99"/>
  <c r="AI32" i="99"/>
  <c r="AI34" i="99"/>
  <c r="AI36" i="99"/>
  <c r="AI38" i="99"/>
  <c r="AA49" i="99"/>
  <c r="AA9" i="99"/>
  <c r="AI12" i="99"/>
  <c r="AG12" i="99" s="1"/>
  <c r="AA14" i="99"/>
  <c r="AH14" i="99"/>
  <c r="AA16" i="99"/>
  <c r="AH16" i="99"/>
  <c r="AG16" i="99" s="1"/>
  <c r="AA18" i="99"/>
  <c r="AH18" i="99"/>
  <c r="AA20" i="99"/>
  <c r="AH20" i="99"/>
  <c r="AG20" i="99" s="1"/>
  <c r="AA22" i="99"/>
  <c r="AH22" i="99"/>
  <c r="AA24" i="99"/>
  <c r="AH24" i="99"/>
  <c r="AG24" i="99" s="1"/>
  <c r="AA26" i="99"/>
  <c r="AH26" i="99"/>
  <c r="AA28" i="99"/>
  <c r="AH28" i="99"/>
  <c r="AA30" i="99"/>
  <c r="AH30" i="99"/>
  <c r="AG30" i="99" s="1"/>
  <c r="AA32" i="99"/>
  <c r="AH32" i="99"/>
  <c r="AG32" i="99" s="1"/>
  <c r="AA34" i="99"/>
  <c r="AH34" i="99"/>
  <c r="AA36" i="99"/>
  <c r="AH36" i="99"/>
  <c r="AG36" i="99" s="1"/>
  <c r="AA38" i="99"/>
  <c r="AH38" i="99"/>
  <c r="AG38" i="99" s="1"/>
  <c r="AH39" i="99"/>
  <c r="AC40" i="99"/>
  <c r="AI42" i="99"/>
  <c r="AI43" i="99"/>
  <c r="AG45" i="99"/>
  <c r="AC47" i="99"/>
  <c r="AA50" i="99"/>
  <c r="AH50" i="99"/>
  <c r="AH51" i="99"/>
  <c r="AG51" i="99" s="1"/>
  <c r="AC52" i="99"/>
  <c r="AH46" i="99"/>
  <c r="AH8" i="99"/>
  <c r="AI16" i="99"/>
  <c r="AI18" i="99"/>
  <c r="AI20" i="99"/>
  <c r="AI22" i="99"/>
  <c r="AI26" i="99"/>
  <c r="AI28" i="99"/>
  <c r="AG41" i="99"/>
  <c r="AI50" i="99"/>
  <c r="AC13" i="99"/>
  <c r="AC15" i="99"/>
  <c r="AC17" i="99"/>
  <c r="AC19" i="99"/>
  <c r="AC21" i="99"/>
  <c r="AC23" i="99"/>
  <c r="AC25" i="99"/>
  <c r="AC27" i="99"/>
  <c r="AC29" i="99"/>
  <c r="AC31" i="99"/>
  <c r="AC33" i="99"/>
  <c r="AC35" i="99"/>
  <c r="AC37" i="99"/>
  <c r="AI40" i="99"/>
  <c r="AA41" i="99"/>
  <c r="AA42" i="99"/>
  <c r="AH42" i="99"/>
  <c r="AG42" i="99" s="1"/>
  <c r="AH43" i="99"/>
  <c r="AG43" i="99" s="1"/>
  <c r="AC44" i="99"/>
  <c r="AI46" i="99"/>
  <c r="AI47" i="99"/>
  <c r="AG47" i="99" s="1"/>
  <c r="AI52" i="99"/>
  <c r="AI9" i="98"/>
  <c r="AC9" i="98"/>
  <c r="H53" i="98"/>
  <c r="AH11" i="98"/>
  <c r="AG11" i="98" s="1"/>
  <c r="AI12" i="98"/>
  <c r="AA13" i="98"/>
  <c r="AC15" i="98"/>
  <c r="AC16" i="98"/>
  <c r="AH17" i="98"/>
  <c r="AG17" i="98" s="1"/>
  <c r="AA18" i="98"/>
  <c r="AI21" i="98"/>
  <c r="AC21" i="98"/>
  <c r="AC28" i="98"/>
  <c r="AH29" i="98"/>
  <c r="AG29" i="98" s="1"/>
  <c r="AA30" i="98"/>
  <c r="AI33" i="98"/>
  <c r="AG33" i="98" s="1"/>
  <c r="AC33" i="98"/>
  <c r="AC38" i="98"/>
  <c r="AA40" i="98"/>
  <c r="AA41" i="98"/>
  <c r="AH41" i="98"/>
  <c r="AA43" i="98"/>
  <c r="AI47" i="98"/>
  <c r="AC47" i="98"/>
  <c r="AH51" i="98"/>
  <c r="AG51" i="98" s="1"/>
  <c r="AA52" i="98"/>
  <c r="AG9" i="98"/>
  <c r="AA10" i="98"/>
  <c r="AG10" i="98"/>
  <c r="AI16" i="98"/>
  <c r="AA17" i="98"/>
  <c r="AG21" i="98"/>
  <c r="AA22" i="98"/>
  <c r="AG22" i="98"/>
  <c r="AI28" i="98"/>
  <c r="AA29" i="98"/>
  <c r="AA34" i="98"/>
  <c r="AI38" i="98"/>
  <c r="AA39" i="98"/>
  <c r="AA48" i="98"/>
  <c r="AG48" i="98"/>
  <c r="AH49" i="98"/>
  <c r="AI50" i="98"/>
  <c r="AA51" i="98"/>
  <c r="AA9" i="98"/>
  <c r="AC11" i="98"/>
  <c r="AI13" i="98"/>
  <c r="AG13" i="98" s="1"/>
  <c r="AC13" i="98"/>
  <c r="AA21" i="98"/>
  <c r="AC23" i="98"/>
  <c r="AC24" i="98"/>
  <c r="AH25" i="98"/>
  <c r="AG25" i="98" s="1"/>
  <c r="AA26" i="98"/>
  <c r="AA27" i="98"/>
  <c r="AI32" i="98"/>
  <c r="AA33" i="98"/>
  <c r="AC35" i="98"/>
  <c r="AC36" i="98"/>
  <c r="AA37" i="98"/>
  <c r="AI43" i="98"/>
  <c r="AG43" i="98" s="1"/>
  <c r="AC43" i="98"/>
  <c r="AI46" i="98"/>
  <c r="H65" i="98"/>
  <c r="H67" i="98" s="1"/>
  <c r="AA8" i="97"/>
  <c r="AA16" i="97"/>
  <c r="AC23" i="97"/>
  <c r="AA32" i="97"/>
  <c r="AC40" i="97"/>
  <c r="AH41" i="97"/>
  <c r="AG41" i="97" s="1"/>
  <c r="AA42" i="97"/>
  <c r="AI45" i="97"/>
  <c r="AC45" i="97"/>
  <c r="AA49" i="97"/>
  <c r="AA24" i="97"/>
  <c r="AC31" i="97"/>
  <c r="AC52" i="97"/>
  <c r="AC9" i="97"/>
  <c r="AA10" i="97"/>
  <c r="AI15" i="97"/>
  <c r="AC17" i="97"/>
  <c r="AA18" i="97"/>
  <c r="AI23" i="97"/>
  <c r="AC25" i="97"/>
  <c r="AA26" i="97"/>
  <c r="AI31" i="97"/>
  <c r="AC33" i="97"/>
  <c r="AA34" i="97"/>
  <c r="AI40" i="97"/>
  <c r="AA41" i="97"/>
  <c r="AC44" i="97"/>
  <c r="AH45" i="97"/>
  <c r="AA46" i="97"/>
  <c r="AA47" i="97"/>
  <c r="AI52" i="97"/>
  <c r="AC15" i="97"/>
  <c r="AI9" i="97"/>
  <c r="AC11" i="97"/>
  <c r="AA12" i="97"/>
  <c r="AI17" i="97"/>
  <c r="AC19" i="97"/>
  <c r="AA20" i="97"/>
  <c r="AI25" i="97"/>
  <c r="AC27" i="97"/>
  <c r="AA28" i="97"/>
  <c r="AI33" i="97"/>
  <c r="AC35" i="97"/>
  <c r="AA36" i="97"/>
  <c r="AI39" i="97"/>
  <c r="AI44" i="97"/>
  <c r="AA45" i="97"/>
  <c r="AC47" i="97"/>
  <c r="AI51" i="97"/>
  <c r="AI8" i="96"/>
  <c r="AA16" i="96"/>
  <c r="AC19" i="96"/>
  <c r="AA21" i="96"/>
  <c r="AA22" i="96"/>
  <c r="AA28" i="96"/>
  <c r="AC31" i="96"/>
  <c r="AA33" i="96"/>
  <c r="AI36" i="96"/>
  <c r="AA45" i="96"/>
  <c r="AC48" i="96"/>
  <c r="AG16" i="96"/>
  <c r="AC8" i="96"/>
  <c r="AH20" i="96"/>
  <c r="AG20" i="96" s="1"/>
  <c r="AH32" i="96"/>
  <c r="AG32" i="96" s="1"/>
  <c r="AC36" i="96"/>
  <c r="AA40" i="96"/>
  <c r="AC43" i="96"/>
  <c r="AH44" i="96"/>
  <c r="AG44" i="96" s="1"/>
  <c r="AI48" i="96"/>
  <c r="AH8" i="96"/>
  <c r="AG8" i="96" s="1"/>
  <c r="AA9" i="96"/>
  <c r="AI12" i="96"/>
  <c r="AC12" i="96"/>
  <c r="AI14" i="96"/>
  <c r="AI19" i="96"/>
  <c r="AA20" i="96"/>
  <c r="AI24" i="96"/>
  <c r="AC24" i="96"/>
  <c r="AI26" i="96"/>
  <c r="AG26" i="96" s="1"/>
  <c r="AI31" i="96"/>
  <c r="AA32" i="96"/>
  <c r="AC35" i="96"/>
  <c r="AH36" i="96"/>
  <c r="AG36" i="96" s="1"/>
  <c r="AA37" i="96"/>
  <c r="AA38" i="96"/>
  <c r="AI43" i="96"/>
  <c r="AA44" i="96"/>
  <c r="AC47" i="96"/>
  <c r="AH48" i="96"/>
  <c r="AG48" i="96" s="1"/>
  <c r="AA49" i="96"/>
  <c r="AI52" i="96"/>
  <c r="AC52" i="96"/>
  <c r="AA8" i="96"/>
  <c r="AC10" i="96"/>
  <c r="AC11" i="96"/>
  <c r="AH12" i="96"/>
  <c r="AG12" i="96" s="1"/>
  <c r="AA13" i="96"/>
  <c r="AI16" i="96"/>
  <c r="AC16" i="96"/>
  <c r="AI18" i="96"/>
  <c r="AC23" i="96"/>
  <c r="AH24" i="96"/>
  <c r="AG24" i="96" s="1"/>
  <c r="AA25" i="96"/>
  <c r="AI28" i="96"/>
  <c r="AG28" i="96" s="1"/>
  <c r="AC28" i="96"/>
  <c r="AI30" i="96"/>
  <c r="AI35" i="96"/>
  <c r="AA36" i="96"/>
  <c r="AC38" i="96"/>
  <c r="AI40" i="96"/>
  <c r="AG40" i="96" s="1"/>
  <c r="AC40" i="96"/>
  <c r="AI42" i="96"/>
  <c r="AI47" i="96"/>
  <c r="AA48" i="96"/>
  <c r="AC50" i="96"/>
  <c r="AC51" i="96"/>
  <c r="AH52" i="96"/>
  <c r="AH13" i="95"/>
  <c r="AG13" i="95" s="1"/>
  <c r="AH15" i="95"/>
  <c r="AG15" i="95" s="1"/>
  <c r="AH17" i="95"/>
  <c r="AG17" i="95" s="1"/>
  <c r="AH21" i="95"/>
  <c r="AG21" i="95" s="1"/>
  <c r="AH27" i="95"/>
  <c r="AG27" i="95" s="1"/>
  <c r="AH33" i="95"/>
  <c r="AG33" i="95" s="1"/>
  <c r="AH37" i="95"/>
  <c r="AG37" i="95" s="1"/>
  <c r="AC43" i="95"/>
  <c r="AA45" i="95"/>
  <c r="AC48" i="95"/>
  <c r="H53" i="95"/>
  <c r="AI8" i="95"/>
  <c r="AI10" i="95"/>
  <c r="AI12" i="95"/>
  <c r="AA13" i="95"/>
  <c r="AI14" i="95"/>
  <c r="AA15" i="95"/>
  <c r="AI16" i="95"/>
  <c r="AG16" i="95" s="1"/>
  <c r="AA17" i="95"/>
  <c r="AI18" i="95"/>
  <c r="AI20" i="95"/>
  <c r="AA21" i="95"/>
  <c r="AI22" i="95"/>
  <c r="AG22" i="95" s="1"/>
  <c r="AI24" i="95"/>
  <c r="AI26" i="95"/>
  <c r="AA27" i="95"/>
  <c r="AI28" i="95"/>
  <c r="AG28" i="95" s="1"/>
  <c r="AI30" i="95"/>
  <c r="AI32" i="95"/>
  <c r="AA33" i="95"/>
  <c r="AI34" i="95"/>
  <c r="AI36" i="95"/>
  <c r="AA37" i="95"/>
  <c r="AI38" i="95"/>
  <c r="AG38" i="95" s="1"/>
  <c r="AI43" i="95"/>
  <c r="AC47" i="95"/>
  <c r="AH48" i="95"/>
  <c r="AA49" i="95"/>
  <c r="AA50" i="95"/>
  <c r="AH9" i="95"/>
  <c r="AG9" i="95" s="1"/>
  <c r="AH11" i="95"/>
  <c r="AG11" i="95" s="1"/>
  <c r="AH19" i="95"/>
  <c r="AG19" i="95" s="1"/>
  <c r="AH23" i="95"/>
  <c r="AG23" i="95" s="1"/>
  <c r="AH25" i="95"/>
  <c r="AG25" i="95" s="1"/>
  <c r="AH29" i="95"/>
  <c r="AG29" i="95" s="1"/>
  <c r="AH31" i="95"/>
  <c r="AG31" i="95" s="1"/>
  <c r="AH35" i="95"/>
  <c r="AG35" i="95" s="1"/>
  <c r="AA40" i="95"/>
  <c r="AH44" i="95"/>
  <c r="AG44" i="95" s="1"/>
  <c r="AI48" i="95"/>
  <c r="AA52" i="95"/>
  <c r="AI40" i="95"/>
  <c r="AG40" i="95" s="1"/>
  <c r="AC40" i="95"/>
  <c r="AI42" i="95"/>
  <c r="AG42" i="95" s="1"/>
  <c r="AI47" i="95"/>
  <c r="AA48" i="95"/>
  <c r="AC50" i="95"/>
  <c r="AC52" i="95"/>
  <c r="AH23" i="94"/>
  <c r="AA23" i="94"/>
  <c r="AH51" i="94"/>
  <c r="AA51" i="94"/>
  <c r="AG32" i="94"/>
  <c r="AH40" i="94"/>
  <c r="AA40" i="94"/>
  <c r="AH16" i="94"/>
  <c r="AG16" i="94" s="1"/>
  <c r="AA16" i="94"/>
  <c r="AH28" i="94"/>
  <c r="AA28" i="94"/>
  <c r="AG20" i="94"/>
  <c r="AI8" i="94"/>
  <c r="AC14" i="94"/>
  <c r="AC44" i="94"/>
  <c r="AH15" i="94"/>
  <c r="AG15" i="94" s="1"/>
  <c r="AI19" i="94"/>
  <c r="AC19" i="94"/>
  <c r="AC26" i="94"/>
  <c r="AH27" i="94"/>
  <c r="AG27" i="94" s="1"/>
  <c r="AI31" i="94"/>
  <c r="AC31" i="94"/>
  <c r="AC38" i="94"/>
  <c r="AH39" i="94"/>
  <c r="AG39" i="94" s="1"/>
  <c r="AI43" i="94"/>
  <c r="AC43" i="94"/>
  <c r="H53" i="94"/>
  <c r="AI14" i="94"/>
  <c r="AA15" i="94"/>
  <c r="AC18" i="94"/>
  <c r="AH19" i="94"/>
  <c r="AG19" i="94" s="1"/>
  <c r="AA20" i="94"/>
  <c r="AI21" i="94"/>
  <c r="AI26" i="94"/>
  <c r="AA27" i="94"/>
  <c r="AC30" i="94"/>
  <c r="AH31" i="94"/>
  <c r="AG31" i="94" s="1"/>
  <c r="AA32" i="94"/>
  <c r="AI35" i="94"/>
  <c r="AC35" i="94"/>
  <c r="AI38" i="94"/>
  <c r="AA39" i="94"/>
  <c r="AC42" i="94"/>
  <c r="AH43" i="94"/>
  <c r="AA44" i="94"/>
  <c r="AI47" i="94"/>
  <c r="AC47" i="94"/>
  <c r="AA8" i="94"/>
  <c r="AI11" i="94"/>
  <c r="AG11" i="94" s="1"/>
  <c r="AC11" i="94"/>
  <c r="AA13" i="94"/>
  <c r="AI18" i="94"/>
  <c r="AA19" i="94"/>
  <c r="AC21" i="94"/>
  <c r="AI23" i="94"/>
  <c r="AC23" i="94"/>
  <c r="AA25" i="94"/>
  <c r="AI30" i="94"/>
  <c r="AA31" i="94"/>
  <c r="AC33" i="94"/>
  <c r="AC34" i="94"/>
  <c r="AH35" i="94"/>
  <c r="AA36" i="94"/>
  <c r="AI37" i="94"/>
  <c r="AI42" i="94"/>
  <c r="AA43" i="94"/>
  <c r="AC45" i="94"/>
  <c r="AC46" i="94"/>
  <c r="AH47" i="94"/>
  <c r="AA48" i="94"/>
  <c r="AI51" i="94"/>
  <c r="AC51" i="94"/>
  <c r="AG8" i="93"/>
  <c r="AG16" i="93"/>
  <c r="AG24" i="93"/>
  <c r="AG10" i="93"/>
  <c r="AC13" i="93"/>
  <c r="AA14" i="93"/>
  <c r="AG18" i="93"/>
  <c r="AC21" i="93"/>
  <c r="AA22" i="93"/>
  <c r="AG26" i="93"/>
  <c r="AC29" i="93"/>
  <c r="AG35" i="93"/>
  <c r="AA40" i="93"/>
  <c r="AC43" i="93"/>
  <c r="AG47" i="93"/>
  <c r="AA52" i="93"/>
  <c r="AA8" i="93"/>
  <c r="AH11" i="93"/>
  <c r="AG11" i="93" s="1"/>
  <c r="AG12" i="93"/>
  <c r="AI13" i="93"/>
  <c r="AC15" i="93"/>
  <c r="AA16" i="93"/>
  <c r="AH19" i="93"/>
  <c r="AG19" i="93" s="1"/>
  <c r="AG20" i="93"/>
  <c r="AI21" i="93"/>
  <c r="AC23" i="93"/>
  <c r="AA24" i="93"/>
  <c r="AH27" i="93"/>
  <c r="AG27" i="93" s="1"/>
  <c r="AG28" i="93"/>
  <c r="AI29" i="93"/>
  <c r="AA33" i="93"/>
  <c r="AH39" i="93"/>
  <c r="AG39" i="93" s="1"/>
  <c r="AI43" i="93"/>
  <c r="AA44" i="93"/>
  <c r="AI46" i="93"/>
  <c r="H65" i="93"/>
  <c r="H67" i="93" s="1"/>
  <c r="AC9" i="93"/>
  <c r="AA10" i="93"/>
  <c r="AH13" i="93"/>
  <c r="AG14" i="93"/>
  <c r="AI15" i="93"/>
  <c r="AG15" i="93" s="1"/>
  <c r="AC17" i="93"/>
  <c r="AA18" i="93"/>
  <c r="AH21" i="93"/>
  <c r="AG21" i="93" s="1"/>
  <c r="AG22" i="93"/>
  <c r="AI23" i="93"/>
  <c r="AG23" i="93" s="1"/>
  <c r="AC25" i="93"/>
  <c r="AA26" i="93"/>
  <c r="AH29" i="93"/>
  <c r="AG29" i="93" s="1"/>
  <c r="AI32" i="93"/>
  <c r="AA35" i="93"/>
  <c r="AI38" i="93"/>
  <c r="AC41" i="93"/>
  <c r="AI45" i="93"/>
  <c r="AG45" i="93" s="1"/>
  <c r="AC47" i="93"/>
  <c r="AI50" i="93"/>
  <c r="AH10" i="92"/>
  <c r="AC12" i="92"/>
  <c r="AH13" i="92"/>
  <c r="AA13" i="92"/>
  <c r="AC19" i="92"/>
  <c r="AA25" i="92"/>
  <c r="AG13" i="92"/>
  <c r="AH22" i="92"/>
  <c r="AC14" i="92"/>
  <c r="AC29" i="92"/>
  <c r="AH42" i="92"/>
  <c r="AC46" i="92"/>
  <c r="AH9" i="92"/>
  <c r="AA10" i="92"/>
  <c r="AI14" i="92"/>
  <c r="AI29" i="92"/>
  <c r="AG29" i="92" s="1"/>
  <c r="AI33" i="92"/>
  <c r="AG33" i="92" s="1"/>
  <c r="AH38" i="92"/>
  <c r="AG38" i="92" s="1"/>
  <c r="AH41" i="92"/>
  <c r="AA42" i="92"/>
  <c r="H53" i="92"/>
  <c r="AC13" i="92"/>
  <c r="AH26" i="92"/>
  <c r="AC28" i="92"/>
  <c r="AH29" i="92"/>
  <c r="AA29" i="92"/>
  <c r="AC30" i="92"/>
  <c r="AC35" i="92"/>
  <c r="AC45" i="92"/>
  <c r="AC44" i="92"/>
  <c r="AI46" i="92"/>
  <c r="AG49" i="92"/>
  <c r="AC51" i="92"/>
  <c r="N53" i="92"/>
  <c r="AA8" i="92"/>
  <c r="AI12" i="92"/>
  <c r="AA14" i="92"/>
  <c r="AH14" i="92"/>
  <c r="AG14" i="92" s="1"/>
  <c r="AH15" i="92"/>
  <c r="AG15" i="92" s="1"/>
  <c r="AC16" i="92"/>
  <c r="AI18" i="92"/>
  <c r="AI19" i="92"/>
  <c r="AG21" i="92"/>
  <c r="AC23" i="92"/>
  <c r="AH24" i="92"/>
  <c r="AI28" i="92"/>
  <c r="AA30" i="92"/>
  <c r="AH30" i="92"/>
  <c r="AG30" i="92" s="1"/>
  <c r="AH31" i="92"/>
  <c r="AG31" i="92" s="1"/>
  <c r="AC32" i="92"/>
  <c r="AI34" i="92"/>
  <c r="AI35" i="92"/>
  <c r="AG37" i="92"/>
  <c r="AC39" i="92"/>
  <c r="AH40" i="92"/>
  <c r="AG40" i="92" s="1"/>
  <c r="AI44" i="92"/>
  <c r="AA45" i="92"/>
  <c r="AA46" i="92"/>
  <c r="AH46" i="92"/>
  <c r="AG46" i="92" s="1"/>
  <c r="AH47" i="92"/>
  <c r="AG47" i="92" s="1"/>
  <c r="AC48" i="92"/>
  <c r="AI50" i="92"/>
  <c r="AI51" i="92"/>
  <c r="AG9" i="92"/>
  <c r="AC11" i="92"/>
  <c r="AH12" i="92"/>
  <c r="AG12" i="92" s="1"/>
  <c r="AI16" i="92"/>
  <c r="AG16" i="92" s="1"/>
  <c r="AA17" i="92"/>
  <c r="AA18" i="92"/>
  <c r="AH18" i="92"/>
  <c r="AH19" i="92"/>
  <c r="AG19" i="92" s="1"/>
  <c r="AC20" i="92"/>
  <c r="AI22" i="92"/>
  <c r="AI23" i="92"/>
  <c r="AG23" i="92" s="1"/>
  <c r="AG25" i="92"/>
  <c r="AC27" i="92"/>
  <c r="AH28" i="92"/>
  <c r="AI32" i="92"/>
  <c r="AG32" i="92" s="1"/>
  <c r="AA33" i="92"/>
  <c r="AA34" i="92"/>
  <c r="AH34" i="92"/>
  <c r="AG34" i="92" s="1"/>
  <c r="AH35" i="92"/>
  <c r="AC36" i="92"/>
  <c r="AI38" i="92"/>
  <c r="AI39" i="92"/>
  <c r="AG39" i="92" s="1"/>
  <c r="AG41" i="92"/>
  <c r="AC43" i="92"/>
  <c r="AH44" i="92"/>
  <c r="AI48" i="92"/>
  <c r="AG48" i="92" s="1"/>
  <c r="AA49" i="92"/>
  <c r="AA50" i="92"/>
  <c r="AH50" i="92"/>
  <c r="AH51" i="92"/>
  <c r="AG51" i="92" s="1"/>
  <c r="AC52" i="92"/>
  <c r="AG10" i="92"/>
  <c r="AG11" i="92"/>
  <c r="AG20" i="92"/>
  <c r="AG26" i="92"/>
  <c r="AG27" i="92"/>
  <c r="AG36" i="92"/>
  <c r="AG42" i="92"/>
  <c r="AG43" i="92"/>
  <c r="AG52" i="92"/>
  <c r="AG9" i="93"/>
  <c r="AG17" i="93"/>
  <c r="AG25" i="93"/>
  <c r="AG24" i="92"/>
  <c r="AG18" i="92"/>
  <c r="AG28" i="92"/>
  <c r="AG35" i="92"/>
  <c r="AG44" i="92"/>
  <c r="AG50" i="92"/>
  <c r="AG13" i="93"/>
  <c r="H66" i="92"/>
  <c r="I67" i="92" s="1"/>
  <c r="AH22" i="94"/>
  <c r="AG22" i="94" s="1"/>
  <c r="AA22" i="94"/>
  <c r="AG20" i="95"/>
  <c r="AG46" i="95"/>
  <c r="AH29" i="97"/>
  <c r="AG29" i="97" s="1"/>
  <c r="AA29" i="97"/>
  <c r="AG43" i="97"/>
  <c r="AA21" i="106"/>
  <c r="AI21" i="106"/>
  <c r="AG21" i="106" s="1"/>
  <c r="AA37" i="106"/>
  <c r="AI37" i="106"/>
  <c r="AA20" i="92"/>
  <c r="AA24" i="92"/>
  <c r="AA32" i="92"/>
  <c r="AA36" i="92"/>
  <c r="AA40" i="92"/>
  <c r="AA44" i="92"/>
  <c r="AA48" i="92"/>
  <c r="AA52" i="92"/>
  <c r="AC34" i="93"/>
  <c r="AH38" i="93"/>
  <c r="AA38" i="93"/>
  <c r="AA39" i="93"/>
  <c r="AC42" i="93"/>
  <c r="AH46" i="93"/>
  <c r="AA46" i="93"/>
  <c r="AA47" i="93"/>
  <c r="AC50" i="93"/>
  <c r="AI17" i="94"/>
  <c r="AH18" i="94"/>
  <c r="AG18" i="94" s="1"/>
  <c r="AA18" i="94"/>
  <c r="AI33" i="94"/>
  <c r="AH34" i="94"/>
  <c r="AG34" i="94" s="1"/>
  <c r="AA34" i="94"/>
  <c r="AI49" i="94"/>
  <c r="AH50" i="94"/>
  <c r="AG50" i="94" s="1"/>
  <c r="AA50" i="94"/>
  <c r="N53" i="95"/>
  <c r="AA8" i="95"/>
  <c r="AA12" i="95"/>
  <c r="AA16" i="95"/>
  <c r="AA20" i="95"/>
  <c r="AA24" i="95"/>
  <c r="AA28" i="95"/>
  <c r="AA32" i="95"/>
  <c r="AA36" i="95"/>
  <c r="AA46" i="95"/>
  <c r="AH47" i="95"/>
  <c r="AA47" i="95"/>
  <c r="H53" i="96"/>
  <c r="AG14" i="96"/>
  <c r="AA18" i="96"/>
  <c r="AH19" i="96"/>
  <c r="AA19" i="96"/>
  <c r="AG30" i="96"/>
  <c r="AA34" i="96"/>
  <c r="AH35" i="96"/>
  <c r="AA35" i="96"/>
  <c r="AG46" i="96"/>
  <c r="AA50" i="96"/>
  <c r="AH51" i="96"/>
  <c r="AG51" i="96" s="1"/>
  <c r="AA51" i="96"/>
  <c r="H53" i="97"/>
  <c r="AH15" i="97"/>
  <c r="AA15" i="97"/>
  <c r="AH23" i="97"/>
  <c r="AG23" i="97" s="1"/>
  <c r="AA23" i="97"/>
  <c r="AH31" i="97"/>
  <c r="AG31" i="97" s="1"/>
  <c r="AA31" i="97"/>
  <c r="AG39" i="97"/>
  <c r="AA43" i="97"/>
  <c r="AH44" i="97"/>
  <c r="AG44" i="97" s="1"/>
  <c r="AA44" i="97"/>
  <c r="N53" i="98"/>
  <c r="AH8" i="98"/>
  <c r="AG8" i="98" s="1"/>
  <c r="AA8" i="98"/>
  <c r="AG19" i="98"/>
  <c r="AA23" i="98"/>
  <c r="AH24" i="98"/>
  <c r="AG24" i="98" s="1"/>
  <c r="AA24" i="98"/>
  <c r="AG35" i="98"/>
  <c r="AH50" i="98"/>
  <c r="AA50" i="98"/>
  <c r="AG39" i="99"/>
  <c r="AH32" i="100"/>
  <c r="AG32" i="100" s="1"/>
  <c r="AA32" i="100"/>
  <c r="AH38" i="94"/>
  <c r="AG38" i="94" s="1"/>
  <c r="AA38" i="94"/>
  <c r="AG49" i="94"/>
  <c r="AG32" i="95"/>
  <c r="AH23" i="96"/>
  <c r="AG23" i="96" s="1"/>
  <c r="AA23" i="96"/>
  <c r="AG50" i="96"/>
  <c r="AH48" i="97"/>
  <c r="AG48" i="97" s="1"/>
  <c r="AA48" i="97"/>
  <c r="AH38" i="98"/>
  <c r="AG38" i="98" s="1"/>
  <c r="AA38" i="98"/>
  <c r="AH42" i="98"/>
  <c r="AG42" i="98" s="1"/>
  <c r="AA42" i="98"/>
  <c r="AH52" i="99"/>
  <c r="AG52" i="99" s="1"/>
  <c r="AA52" i="99"/>
  <c r="AI24" i="106"/>
  <c r="AA24" i="106"/>
  <c r="AA12" i="92"/>
  <c r="AA16" i="92"/>
  <c r="AA28" i="92"/>
  <c r="AH8" i="92"/>
  <c r="AG8" i="92" s="1"/>
  <c r="AA19" i="92"/>
  <c r="AA23" i="92"/>
  <c r="AA27" i="92"/>
  <c r="AA31" i="92"/>
  <c r="AA35" i="92"/>
  <c r="AA39" i="92"/>
  <c r="AA43" i="92"/>
  <c r="AA47" i="92"/>
  <c r="AA51" i="92"/>
  <c r="AA9" i="93"/>
  <c r="AA11" i="93"/>
  <c r="AA13" i="93"/>
  <c r="AA15" i="93"/>
  <c r="AA17" i="93"/>
  <c r="AA19" i="93"/>
  <c r="AA21" i="93"/>
  <c r="AA23" i="93"/>
  <c r="AA25" i="93"/>
  <c r="AA27" i="93"/>
  <c r="AA29" i="93"/>
  <c r="AC32" i="93"/>
  <c r="AH36" i="93"/>
  <c r="AG36" i="93" s="1"/>
  <c r="AA36" i="93"/>
  <c r="AG41" i="93"/>
  <c r="AH43" i="93"/>
  <c r="AH51" i="93"/>
  <c r="AG51" i="93" s="1"/>
  <c r="N53" i="94"/>
  <c r="AG12" i="94"/>
  <c r="AI13" i="94"/>
  <c r="AG13" i="94" s="1"/>
  <c r="AH14" i="94"/>
  <c r="AG14" i="94" s="1"/>
  <c r="AA14" i="94"/>
  <c r="AG28" i="94"/>
  <c r="AI29" i="94"/>
  <c r="AG29" i="94" s="1"/>
  <c r="AH30" i="94"/>
  <c r="AG30" i="94" s="1"/>
  <c r="AA30" i="94"/>
  <c r="AG44" i="94"/>
  <c r="AI45" i="94"/>
  <c r="AG45" i="94" s="1"/>
  <c r="AH46" i="94"/>
  <c r="AG46" i="94" s="1"/>
  <c r="AA46" i="94"/>
  <c r="AG10" i="95"/>
  <c r="AG14" i="95"/>
  <c r="AG18" i="95"/>
  <c r="AG26" i="95"/>
  <c r="AG30" i="95"/>
  <c r="AG34" i="95"/>
  <c r="AG41" i="95"/>
  <c r="AA42" i="95"/>
  <c r="AH43" i="95"/>
  <c r="AG43" i="95" s="1"/>
  <c r="AA43" i="95"/>
  <c r="N53" i="96"/>
  <c r="AG10" i="96"/>
  <c r="AG13" i="96"/>
  <c r="AA14" i="96"/>
  <c r="AH15" i="96"/>
  <c r="AG15" i="96" s="1"/>
  <c r="AA15" i="96"/>
  <c r="AG29" i="96"/>
  <c r="AA30" i="96"/>
  <c r="AH31" i="96"/>
  <c r="AG31" i="96" s="1"/>
  <c r="AA31" i="96"/>
  <c r="AG42" i="96"/>
  <c r="AG45" i="96"/>
  <c r="AA46" i="96"/>
  <c r="AH47" i="96"/>
  <c r="AG47" i="96" s="1"/>
  <c r="AA47" i="96"/>
  <c r="N53" i="97"/>
  <c r="AH9" i="97"/>
  <c r="AG9" i="97" s="1"/>
  <c r="AA9" i="97"/>
  <c r="AG14" i="97"/>
  <c r="AH17" i="97"/>
  <c r="AA17" i="97"/>
  <c r="AG22" i="97"/>
  <c r="AH25" i="97"/>
  <c r="AG25" i="97" s="1"/>
  <c r="AA25" i="97"/>
  <c r="AG30" i="97"/>
  <c r="AH33" i="97"/>
  <c r="AG33" i="97" s="1"/>
  <c r="AA33" i="97"/>
  <c r="AG38" i="97"/>
  <c r="AA39" i="97"/>
  <c r="AH40" i="97"/>
  <c r="AG40" i="97" s="1"/>
  <c r="AA40" i="97"/>
  <c r="AG51" i="97"/>
  <c r="AG15" i="98"/>
  <c r="AG18" i="98"/>
  <c r="AA19" i="98"/>
  <c r="AH20" i="98"/>
  <c r="AG20" i="98" s="1"/>
  <c r="AA20" i="98"/>
  <c r="AG31" i="98"/>
  <c r="AG34" i="98"/>
  <c r="AA35" i="98"/>
  <c r="AH36" i="98"/>
  <c r="AG36" i="98" s="1"/>
  <c r="AA36" i="98"/>
  <c r="AH16" i="100"/>
  <c r="AG16" i="100" s="1"/>
  <c r="AA16" i="100"/>
  <c r="AI23" i="100"/>
  <c r="AG23" i="100" s="1"/>
  <c r="AH9" i="103"/>
  <c r="AG9" i="103" s="1"/>
  <c r="AA9" i="103"/>
  <c r="AH11" i="103"/>
  <c r="AG11" i="103" s="1"/>
  <c r="AA11" i="103"/>
  <c r="AH13" i="103"/>
  <c r="AG13" i="103" s="1"/>
  <c r="AA13" i="103"/>
  <c r="AH32" i="93"/>
  <c r="AG32" i="93" s="1"/>
  <c r="AA32" i="93"/>
  <c r="AG17" i="94"/>
  <c r="AG33" i="94"/>
  <c r="AG8" i="95"/>
  <c r="AG12" i="95"/>
  <c r="AG24" i="95"/>
  <c r="AG36" i="95"/>
  <c r="AH51" i="95"/>
  <c r="AG51" i="95" s="1"/>
  <c r="AA51" i="95"/>
  <c r="AG18" i="96"/>
  <c r="AG34" i="96"/>
  <c r="AH39" i="96"/>
  <c r="AG39" i="96" s="1"/>
  <c r="AA39" i="96"/>
  <c r="AH13" i="97"/>
  <c r="AG13" i="97" s="1"/>
  <c r="AA13" i="97"/>
  <c r="AH21" i="97"/>
  <c r="AG21" i="97" s="1"/>
  <c r="AA21" i="97"/>
  <c r="AH37" i="97"/>
  <c r="AG37" i="97" s="1"/>
  <c r="AA37" i="97"/>
  <c r="AH12" i="98"/>
  <c r="AG12" i="98" s="1"/>
  <c r="AA12" i="98"/>
  <c r="AG23" i="98"/>
  <c r="AH28" i="98"/>
  <c r="AG28" i="98" s="1"/>
  <c r="AA28" i="98"/>
  <c r="AI8" i="106"/>
  <c r="AA8" i="106"/>
  <c r="AI40" i="106"/>
  <c r="AA40" i="106"/>
  <c r="AA11" i="92"/>
  <c r="AA15" i="92"/>
  <c r="N53" i="93"/>
  <c r="AA30" i="93"/>
  <c r="AH30" i="93"/>
  <c r="AG30" i="93" s="1"/>
  <c r="AH34" i="93"/>
  <c r="AG34" i="93" s="1"/>
  <c r="AA34" i="93"/>
  <c r="AC38" i="93"/>
  <c r="AI41" i="93"/>
  <c r="AH42" i="93"/>
  <c r="AG42" i="93" s="1"/>
  <c r="AA42" i="93"/>
  <c r="AA43" i="93"/>
  <c r="AC46" i="93"/>
  <c r="AI49" i="93"/>
  <c r="AG49" i="93" s="1"/>
  <c r="AH50" i="93"/>
  <c r="AG50" i="93" s="1"/>
  <c r="AA50" i="93"/>
  <c r="AA51" i="93"/>
  <c r="AG8" i="94"/>
  <c r="AI9" i="94"/>
  <c r="AG9" i="94" s="1"/>
  <c r="AH10" i="94"/>
  <c r="AG10" i="94" s="1"/>
  <c r="AA10" i="94"/>
  <c r="AG21" i="94"/>
  <c r="AG24" i="94"/>
  <c r="AI25" i="94"/>
  <c r="AG25" i="94" s="1"/>
  <c r="AH26" i="94"/>
  <c r="AA26" i="94"/>
  <c r="AG37" i="94"/>
  <c r="AG40" i="94"/>
  <c r="AI41" i="94"/>
  <c r="AG41" i="94" s="1"/>
  <c r="AH42" i="94"/>
  <c r="AG42" i="94" s="1"/>
  <c r="AA42" i="94"/>
  <c r="AA10" i="95"/>
  <c r="AA14" i="95"/>
  <c r="AA18" i="95"/>
  <c r="AA22" i="95"/>
  <c r="AA26" i="95"/>
  <c r="AA30" i="95"/>
  <c r="AA34" i="95"/>
  <c r="AA38" i="95"/>
  <c r="AH39" i="95"/>
  <c r="AG39" i="95" s="1"/>
  <c r="AA39" i="95"/>
  <c r="AG50" i="95"/>
  <c r="AG9" i="96"/>
  <c r="AA10" i="96"/>
  <c r="AH11" i="96"/>
  <c r="AG11" i="96" s="1"/>
  <c r="AA11" i="96"/>
  <c r="AG22" i="96"/>
  <c r="AG25" i="96"/>
  <c r="AA26" i="96"/>
  <c r="AH27" i="96"/>
  <c r="AG27" i="96" s="1"/>
  <c r="AA27" i="96"/>
  <c r="AG38" i="96"/>
  <c r="AG41" i="96"/>
  <c r="AA42" i="96"/>
  <c r="AH43" i="96"/>
  <c r="AG43" i="96" s="1"/>
  <c r="AA43" i="96"/>
  <c r="AG8" i="97"/>
  <c r="AH11" i="97"/>
  <c r="AG11" i="97" s="1"/>
  <c r="AA11" i="97"/>
  <c r="AG16" i="97"/>
  <c r="AH19" i="97"/>
  <c r="AG19" i="97" s="1"/>
  <c r="AA19" i="97"/>
  <c r="AG24" i="97"/>
  <c r="AH27" i="97"/>
  <c r="AG27" i="97" s="1"/>
  <c r="AA27" i="97"/>
  <c r="AG32" i="97"/>
  <c r="AH35" i="97"/>
  <c r="AG35" i="97" s="1"/>
  <c r="AA35" i="97"/>
  <c r="AG47" i="97"/>
  <c r="AG50" i="97"/>
  <c r="AA51" i="97"/>
  <c r="AH52" i="97"/>
  <c r="AA52" i="97"/>
  <c r="H66" i="97"/>
  <c r="I67" i="97" s="1"/>
  <c r="AG14" i="98"/>
  <c r="AA15" i="98"/>
  <c r="AH16" i="98"/>
  <c r="AG16" i="98" s="1"/>
  <c r="AA16" i="98"/>
  <c r="AG27" i="98"/>
  <c r="AG30" i="98"/>
  <c r="AA31" i="98"/>
  <c r="AH32" i="98"/>
  <c r="AG32" i="98" s="1"/>
  <c r="AA32" i="98"/>
  <c r="AG40" i="98"/>
  <c r="AI10" i="99"/>
  <c r="AC10" i="99"/>
  <c r="H65" i="95"/>
  <c r="H67" i="95" s="1"/>
  <c r="H65" i="96"/>
  <c r="H67" i="96" s="1"/>
  <c r="AH39" i="98"/>
  <c r="AG39" i="98" s="1"/>
  <c r="AA45" i="98"/>
  <c r="AG45" i="98"/>
  <c r="AH47" i="98"/>
  <c r="AG47" i="98" s="1"/>
  <c r="AA12" i="99"/>
  <c r="AH13" i="99"/>
  <c r="AG13" i="99" s="1"/>
  <c r="AC43" i="99"/>
  <c r="AH48" i="99"/>
  <c r="AG48" i="99" s="1"/>
  <c r="AA48" i="99"/>
  <c r="AG50" i="99"/>
  <c r="H53" i="100"/>
  <c r="AH12" i="100"/>
  <c r="AA12" i="100"/>
  <c r="AG14" i="100"/>
  <c r="AC23" i="100"/>
  <c r="AH28" i="100"/>
  <c r="AG28" i="100" s="1"/>
  <c r="AA28" i="100"/>
  <c r="AG31" i="100"/>
  <c r="AC42" i="100"/>
  <c r="AH47" i="100"/>
  <c r="AG47" i="100" s="1"/>
  <c r="AA47" i="100"/>
  <c r="AG11" i="101"/>
  <c r="AG27" i="101"/>
  <c r="AH47" i="101"/>
  <c r="AG47" i="101" s="1"/>
  <c r="AA47" i="101"/>
  <c r="H53" i="102"/>
  <c r="AH19" i="102"/>
  <c r="AG19" i="102" s="1"/>
  <c r="AA19" i="102"/>
  <c r="AG30" i="102"/>
  <c r="AH51" i="102"/>
  <c r="AG51" i="102" s="1"/>
  <c r="AA51" i="102"/>
  <c r="AH46" i="98"/>
  <c r="AG46" i="98" s="1"/>
  <c r="AA46" i="98"/>
  <c r="AC50" i="98"/>
  <c r="H53" i="99"/>
  <c r="AA10" i="99"/>
  <c r="AG10" i="99"/>
  <c r="AH11" i="99"/>
  <c r="AG11" i="99" s="1"/>
  <c r="AA13" i="99"/>
  <c r="AC39" i="99"/>
  <c r="AH44" i="99"/>
  <c r="AG44" i="99" s="1"/>
  <c r="AA44" i="99"/>
  <c r="AG46" i="99"/>
  <c r="N53" i="100"/>
  <c r="AH8" i="100"/>
  <c r="AG8" i="100" s="1"/>
  <c r="AA8" i="100"/>
  <c r="AG10" i="100"/>
  <c r="AG11" i="100"/>
  <c r="AC19" i="100"/>
  <c r="AH24" i="100"/>
  <c r="AA24" i="100"/>
  <c r="AI42" i="100"/>
  <c r="AG15" i="101"/>
  <c r="AI50" i="101"/>
  <c r="AG8" i="102"/>
  <c r="AI22" i="102"/>
  <c r="AG22" i="102" s="1"/>
  <c r="AH37" i="98"/>
  <c r="AG37" i="98" s="1"/>
  <c r="AG41" i="98"/>
  <c r="AG49" i="98"/>
  <c r="N53" i="99"/>
  <c r="AG8" i="99"/>
  <c r="AH15" i="99"/>
  <c r="AG15" i="99" s="1"/>
  <c r="AA15" i="99"/>
  <c r="AH17" i="99"/>
  <c r="AG17" i="99" s="1"/>
  <c r="AA17" i="99"/>
  <c r="AH19" i="99"/>
  <c r="AG19" i="99" s="1"/>
  <c r="AA19" i="99"/>
  <c r="AH21" i="99"/>
  <c r="AG21" i="99" s="1"/>
  <c r="AA21" i="99"/>
  <c r="AH23" i="99"/>
  <c r="AG23" i="99" s="1"/>
  <c r="AA23" i="99"/>
  <c r="AH25" i="99"/>
  <c r="AG25" i="99" s="1"/>
  <c r="AA25" i="99"/>
  <c r="AH27" i="99"/>
  <c r="AG27" i="99" s="1"/>
  <c r="AA27" i="99"/>
  <c r="AH29" i="99"/>
  <c r="AG29" i="99" s="1"/>
  <c r="AA29" i="99"/>
  <c r="AH31" i="99"/>
  <c r="AG31" i="99" s="1"/>
  <c r="AA31" i="99"/>
  <c r="AH33" i="99"/>
  <c r="AG33" i="99" s="1"/>
  <c r="AA33" i="99"/>
  <c r="AH35" i="99"/>
  <c r="AG35" i="99" s="1"/>
  <c r="AA35" i="99"/>
  <c r="AH37" i="99"/>
  <c r="AG37" i="99" s="1"/>
  <c r="AA37" i="99"/>
  <c r="AH40" i="99"/>
  <c r="AG40" i="99" s="1"/>
  <c r="AA40" i="99"/>
  <c r="AH20" i="100"/>
  <c r="AG20" i="100" s="1"/>
  <c r="AA20" i="100"/>
  <c r="AH39" i="100"/>
  <c r="AG39" i="100" s="1"/>
  <c r="AA39" i="100"/>
  <c r="AG42" i="101"/>
  <c r="AG14" i="102"/>
  <c r="AH35" i="102"/>
  <c r="AG35" i="102" s="1"/>
  <c r="AA35" i="102"/>
  <c r="AH18" i="103"/>
  <c r="AG18" i="103" s="1"/>
  <c r="AA18" i="103"/>
  <c r="AH42" i="103"/>
  <c r="AG42" i="103" s="1"/>
  <c r="AA42" i="103"/>
  <c r="AI18" i="100"/>
  <c r="AG18" i="100" s="1"/>
  <c r="AI22" i="100"/>
  <c r="AG22" i="100" s="1"/>
  <c r="AI26" i="100"/>
  <c r="AG26" i="100" s="1"/>
  <c r="AI30" i="100"/>
  <c r="AG30" i="100" s="1"/>
  <c r="AI34" i="100"/>
  <c r="AG34" i="100" s="1"/>
  <c r="AH35" i="100"/>
  <c r="AG35" i="100" s="1"/>
  <c r="AH46" i="100"/>
  <c r="AG46" i="100" s="1"/>
  <c r="AA46" i="100"/>
  <c r="AC50" i="100"/>
  <c r="AG18" i="101"/>
  <c r="AG22" i="101"/>
  <c r="AG26" i="101"/>
  <c r="AG30" i="101"/>
  <c r="AG34" i="101"/>
  <c r="AG38" i="101"/>
  <c r="AA42" i="101"/>
  <c r="AH43" i="101"/>
  <c r="AG43" i="101" s="1"/>
  <c r="AA43" i="101"/>
  <c r="N53" i="102"/>
  <c r="AA14" i="102"/>
  <c r="AH15" i="102"/>
  <c r="AG15" i="102" s="1"/>
  <c r="AA15" i="102"/>
  <c r="AG26" i="102"/>
  <c r="AA30" i="102"/>
  <c r="AH31" i="102"/>
  <c r="AG31" i="102" s="1"/>
  <c r="AA31" i="102"/>
  <c r="AG42" i="102"/>
  <c r="AA46" i="102"/>
  <c r="AH47" i="102"/>
  <c r="AG47" i="102" s="1"/>
  <c r="AA47" i="102"/>
  <c r="AG8" i="103"/>
  <c r="AG10" i="103"/>
  <c r="AG12" i="103"/>
  <c r="H65" i="104"/>
  <c r="H67" i="104" s="1"/>
  <c r="H66" i="104"/>
  <c r="I67" i="104" s="1"/>
  <c r="AA39" i="99"/>
  <c r="AA43" i="99"/>
  <c r="AA47" i="99"/>
  <c r="AA51" i="99"/>
  <c r="AA11" i="100"/>
  <c r="AA15" i="100"/>
  <c r="AA19" i="100"/>
  <c r="AA23" i="100"/>
  <c r="AA27" i="100"/>
  <c r="AA31" i="100"/>
  <c r="AA35" i="100"/>
  <c r="AA40" i="100"/>
  <c r="AH42" i="100"/>
  <c r="AG42" i="100" s="1"/>
  <c r="AA42" i="100"/>
  <c r="AH43" i="100"/>
  <c r="AG43" i="100" s="1"/>
  <c r="AI10" i="101"/>
  <c r="AG10" i="101" s="1"/>
  <c r="AI14" i="101"/>
  <c r="AG14" i="101" s="1"/>
  <c r="AA18" i="101"/>
  <c r="AA22" i="101"/>
  <c r="AA26" i="101"/>
  <c r="AA30" i="101"/>
  <c r="AA34" i="101"/>
  <c r="AA38" i="101"/>
  <c r="AH39" i="101"/>
  <c r="AG39" i="101" s="1"/>
  <c r="AA39" i="101"/>
  <c r="AG50" i="101"/>
  <c r="AG9" i="102"/>
  <c r="AA10" i="102"/>
  <c r="AH11" i="102"/>
  <c r="AG11" i="102" s="1"/>
  <c r="AA11" i="102"/>
  <c r="AA26" i="102"/>
  <c r="AH27" i="102"/>
  <c r="AG27" i="102" s="1"/>
  <c r="AA27" i="102"/>
  <c r="AG38" i="102"/>
  <c r="AG41" i="102"/>
  <c r="AA42" i="102"/>
  <c r="AH43" i="102"/>
  <c r="AG43" i="102" s="1"/>
  <c r="AA43" i="102"/>
  <c r="AH38" i="100"/>
  <c r="AG38" i="100" s="1"/>
  <c r="AI49" i="100"/>
  <c r="AG49" i="100" s="1"/>
  <c r="AH50" i="100"/>
  <c r="AA50" i="100"/>
  <c r="AG52" i="100"/>
  <c r="H53" i="101"/>
  <c r="AG8" i="101"/>
  <c r="AG16" i="101"/>
  <c r="AG24" i="101"/>
  <c r="AG28" i="101"/>
  <c r="AG32" i="101"/>
  <c r="AG36" i="101"/>
  <c r="AG46" i="101"/>
  <c r="AG49" i="101"/>
  <c r="AA50" i="101"/>
  <c r="AH51" i="101"/>
  <c r="AG51" i="101" s="1"/>
  <c r="AA51" i="101"/>
  <c r="AG18" i="102"/>
  <c r="AG21" i="102"/>
  <c r="AA22" i="102"/>
  <c r="AH23" i="102"/>
  <c r="AG23" i="102" s="1"/>
  <c r="AA23" i="102"/>
  <c r="AA38" i="102"/>
  <c r="AH39" i="102"/>
  <c r="AG39" i="102" s="1"/>
  <c r="AA39" i="102"/>
  <c r="H65" i="101"/>
  <c r="H67" i="101" s="1"/>
  <c r="H65" i="102"/>
  <c r="H67" i="102" s="1"/>
  <c r="H53" i="103"/>
  <c r="AA19" i="103"/>
  <c r="AH19" i="103"/>
  <c r="AG19" i="103" s="1"/>
  <c r="AI21" i="103"/>
  <c r="AH22" i="103"/>
  <c r="AG22" i="103" s="1"/>
  <c r="AA22" i="103"/>
  <c r="AH24" i="103"/>
  <c r="AG24" i="103" s="1"/>
  <c r="AA24" i="103"/>
  <c r="AH26" i="103"/>
  <c r="AG26" i="103" s="1"/>
  <c r="AA26" i="103"/>
  <c r="AH28" i="103"/>
  <c r="AG28" i="103" s="1"/>
  <c r="AA28" i="103"/>
  <c r="AH30" i="103"/>
  <c r="AG30" i="103" s="1"/>
  <c r="AA30" i="103"/>
  <c r="AH32" i="103"/>
  <c r="AG32" i="103" s="1"/>
  <c r="AA32" i="103"/>
  <c r="AH34" i="103"/>
  <c r="AG34" i="103" s="1"/>
  <c r="AA34" i="103"/>
  <c r="AH36" i="103"/>
  <c r="AG36" i="103" s="1"/>
  <c r="AA36" i="103"/>
  <c r="AH38" i="103"/>
  <c r="AG38" i="103" s="1"/>
  <c r="AA38" i="103"/>
  <c r="AG41" i="103"/>
  <c r="AH12" i="104"/>
  <c r="AG12" i="104" s="1"/>
  <c r="AA12" i="104"/>
  <c r="AH28" i="104"/>
  <c r="AG28" i="104" s="1"/>
  <c r="AA28" i="104"/>
  <c r="AH44" i="104"/>
  <c r="AG44" i="104" s="1"/>
  <c r="AA44" i="104"/>
  <c r="AG27" i="105"/>
  <c r="N53" i="105"/>
  <c r="AG52" i="105"/>
  <c r="N53" i="103"/>
  <c r="AH21" i="103"/>
  <c r="AG21" i="103" s="1"/>
  <c r="AG10" i="104"/>
  <c r="AI22" i="104"/>
  <c r="AI38" i="104"/>
  <c r="AG38" i="104" s="1"/>
  <c r="AG42" i="104"/>
  <c r="AI21" i="105"/>
  <c r="AI40" i="105"/>
  <c r="AG40" i="105" s="1"/>
  <c r="AH49" i="105"/>
  <c r="AG49" i="105" s="1"/>
  <c r="AA49" i="105"/>
  <c r="AH29" i="107"/>
  <c r="AG29" i="107" s="1"/>
  <c r="AA29" i="107"/>
  <c r="AG40" i="107"/>
  <c r="AA15" i="103"/>
  <c r="AH15" i="103"/>
  <c r="AG15" i="103" s="1"/>
  <c r="AC41" i="103"/>
  <c r="AH46" i="103"/>
  <c r="AG46" i="103" s="1"/>
  <c r="AA46" i="103"/>
  <c r="H65" i="103"/>
  <c r="H67" i="103" s="1"/>
  <c r="H66" i="103"/>
  <c r="I67" i="103" s="1"/>
  <c r="AI15" i="104"/>
  <c r="AH20" i="104"/>
  <c r="AG20" i="104" s="1"/>
  <c r="AA20" i="104"/>
  <c r="AI31" i="104"/>
  <c r="AH36" i="104"/>
  <c r="AG36" i="104" s="1"/>
  <c r="AA36" i="104"/>
  <c r="AI47" i="104"/>
  <c r="AI13" i="105"/>
  <c r="AG13" i="105" s="1"/>
  <c r="AA50" i="103"/>
  <c r="AG50" i="103"/>
  <c r="AH52" i="103"/>
  <c r="AG52" i="103" s="1"/>
  <c r="H53" i="104"/>
  <c r="AC10" i="104"/>
  <c r="AH11" i="104"/>
  <c r="AG11" i="104" s="1"/>
  <c r="AA11" i="104"/>
  <c r="AC15" i="104"/>
  <c r="AC18" i="104"/>
  <c r="AH19" i="104"/>
  <c r="AG19" i="104" s="1"/>
  <c r="AA19" i="104"/>
  <c r="AC23" i="104"/>
  <c r="AC26" i="104"/>
  <c r="AH27" i="104"/>
  <c r="AG27" i="104" s="1"/>
  <c r="AA27" i="104"/>
  <c r="AC31" i="104"/>
  <c r="AC34" i="104"/>
  <c r="AH35" i="104"/>
  <c r="AG35" i="104" s="1"/>
  <c r="AA35" i="104"/>
  <c r="AC39" i="104"/>
  <c r="AC42" i="104"/>
  <c r="AH43" i="104"/>
  <c r="AG43" i="104" s="1"/>
  <c r="AA43" i="104"/>
  <c r="AC47" i="104"/>
  <c r="AG9" i="105"/>
  <c r="AC13" i="105"/>
  <c r="AG17" i="105"/>
  <c r="AC21" i="105"/>
  <c r="AG25" i="105"/>
  <c r="AC29" i="105"/>
  <c r="AC37" i="105"/>
  <c r="AC40" i="105"/>
  <c r="AH45" i="105"/>
  <c r="AG45" i="105" s="1"/>
  <c r="AA45" i="105"/>
  <c r="AG47" i="105"/>
  <c r="AG48" i="105"/>
  <c r="AC8" i="107"/>
  <c r="AH18" i="107"/>
  <c r="AG18" i="107" s="1"/>
  <c r="AA18" i="107"/>
  <c r="AH38" i="107"/>
  <c r="AG38" i="107" s="1"/>
  <c r="AA38" i="107"/>
  <c r="AC48" i="107"/>
  <c r="AI48" i="107"/>
  <c r="H65" i="107"/>
  <c r="H67" i="107" s="1"/>
  <c r="H66" i="107"/>
  <c r="I67" i="107" s="1"/>
  <c r="AH18" i="106"/>
  <c r="AG18" i="106" s="1"/>
  <c r="AA18" i="106"/>
  <c r="AH34" i="106"/>
  <c r="AG34" i="106" s="1"/>
  <c r="AA34" i="106"/>
  <c r="AH50" i="106"/>
  <c r="AG50" i="106" s="1"/>
  <c r="AA50" i="106"/>
  <c r="AA41" i="103"/>
  <c r="AA45" i="103"/>
  <c r="AH51" i="103"/>
  <c r="AG51" i="103" s="1"/>
  <c r="AA51" i="103"/>
  <c r="N53" i="104"/>
  <c r="AG14" i="104"/>
  <c r="AG22" i="104"/>
  <c r="AG30" i="104"/>
  <c r="AG46" i="104"/>
  <c r="AG23" i="105"/>
  <c r="AG31" i="105"/>
  <c r="AH41" i="105"/>
  <c r="AG41" i="105" s="1"/>
  <c r="AA41" i="105"/>
  <c r="H53" i="107"/>
  <c r="AH9" i="107"/>
  <c r="AG9" i="107" s="1"/>
  <c r="AA9" i="107"/>
  <c r="AA48" i="103"/>
  <c r="AA8" i="104"/>
  <c r="AC11" i="104"/>
  <c r="AH15" i="104"/>
  <c r="AA15" i="104"/>
  <c r="AA16" i="104"/>
  <c r="AC19" i="104"/>
  <c r="AH23" i="104"/>
  <c r="AG23" i="104" s="1"/>
  <c r="AA23" i="104"/>
  <c r="AA24" i="104"/>
  <c r="AC27" i="104"/>
  <c r="AH31" i="104"/>
  <c r="AG31" i="104" s="1"/>
  <c r="AA31" i="104"/>
  <c r="AA32" i="104"/>
  <c r="AC35" i="104"/>
  <c r="AH39" i="104"/>
  <c r="AG39" i="104" s="1"/>
  <c r="AA39" i="104"/>
  <c r="AA40" i="104"/>
  <c r="AC43" i="104"/>
  <c r="AH47" i="104"/>
  <c r="AG47" i="104" s="1"/>
  <c r="AA47" i="104"/>
  <c r="AA48" i="104"/>
  <c r="AH52" i="104"/>
  <c r="AG52" i="104" s="1"/>
  <c r="AA52" i="104"/>
  <c r="H53" i="105"/>
  <c r="AC9" i="105"/>
  <c r="AC17" i="105"/>
  <c r="AC25" i="105"/>
  <c r="AG29" i="105"/>
  <c r="AC33" i="105"/>
  <c r="AG37" i="105"/>
  <c r="AG39" i="105"/>
  <c r="AC48" i="105"/>
  <c r="AG8" i="107"/>
  <c r="AA21" i="107"/>
  <c r="AI21" i="107"/>
  <c r="AG21" i="107" s="1"/>
  <c r="AH44" i="107"/>
  <c r="AG44" i="107" s="1"/>
  <c r="H66" i="105"/>
  <c r="I67" i="105" s="1"/>
  <c r="N53" i="107"/>
  <c r="AA13" i="107"/>
  <c r="AG13" i="107"/>
  <c r="AH15" i="107"/>
  <c r="AG15" i="107" s="1"/>
  <c r="AH23" i="107"/>
  <c r="AG23" i="107" s="1"/>
  <c r="AC25" i="107"/>
  <c r="AA40" i="107"/>
  <c r="AH45" i="107"/>
  <c r="AG45" i="107" s="1"/>
  <c r="AA45" i="107"/>
  <c r="AC52" i="107"/>
  <c r="N53" i="106"/>
  <c r="AI12" i="106"/>
  <c r="AA12" i="106"/>
  <c r="AC16" i="106"/>
  <c r="AI28" i="106"/>
  <c r="AA28" i="106"/>
  <c r="AC32" i="106"/>
  <c r="AG37" i="106"/>
  <c r="AI44" i="106"/>
  <c r="AA44" i="106"/>
  <c r="AC48" i="106"/>
  <c r="AA51" i="104"/>
  <c r="AA9" i="105"/>
  <c r="AA11" i="105"/>
  <c r="AA13" i="105"/>
  <c r="AA15" i="105"/>
  <c r="AA17" i="105"/>
  <c r="AA19" i="105"/>
  <c r="AA21" i="105"/>
  <c r="AA23" i="105"/>
  <c r="AA25" i="105"/>
  <c r="AA27" i="105"/>
  <c r="AA29" i="105"/>
  <c r="AA31" i="105"/>
  <c r="AA33" i="105"/>
  <c r="AA35" i="105"/>
  <c r="AA37" i="105"/>
  <c r="AA40" i="105"/>
  <c r="AA44" i="105"/>
  <c r="AA48" i="105"/>
  <c r="AA52" i="105"/>
  <c r="AA8" i="107"/>
  <c r="AH14" i="107"/>
  <c r="AG14" i="107" s="1"/>
  <c r="AA14" i="107"/>
  <c r="AA15" i="107"/>
  <c r="AC18" i="107"/>
  <c r="AH22" i="107"/>
  <c r="AG22" i="107" s="1"/>
  <c r="AA22" i="107"/>
  <c r="AA23" i="107"/>
  <c r="AI25" i="107"/>
  <c r="AA25" i="107"/>
  <c r="AA33" i="107"/>
  <c r="AH34" i="107"/>
  <c r="AG34" i="107" s="1"/>
  <c r="AA34" i="107"/>
  <c r="AC41" i="107"/>
  <c r="AI52" i="107"/>
  <c r="AI16" i="106"/>
  <c r="AA16" i="106"/>
  <c r="AC20" i="106"/>
  <c r="AA22" i="106"/>
  <c r="AI32" i="106"/>
  <c r="AA32" i="106"/>
  <c r="AC36" i="106"/>
  <c r="AA38" i="106"/>
  <c r="AI48" i="106"/>
  <c r="AA48" i="106"/>
  <c r="AC52" i="106"/>
  <c r="AA11" i="107"/>
  <c r="AA17" i="107"/>
  <c r="AG17" i="107"/>
  <c r="AH19" i="107"/>
  <c r="AG19" i="107" s="1"/>
  <c r="AI27" i="107"/>
  <c r="AG27" i="107" s="1"/>
  <c r="AH28" i="107"/>
  <c r="AG28" i="107" s="1"/>
  <c r="AI41" i="107"/>
  <c r="AA41" i="107"/>
  <c r="AG43" i="107"/>
  <c r="AA49" i="107"/>
  <c r="AH50" i="107"/>
  <c r="AG50" i="107" s="1"/>
  <c r="AA50" i="107"/>
  <c r="AC8" i="106"/>
  <c r="AI9" i="106"/>
  <c r="AG9" i="106" s="1"/>
  <c r="AA10" i="106"/>
  <c r="AG13" i="106"/>
  <c r="AI20" i="106"/>
  <c r="AA20" i="106"/>
  <c r="AC24" i="106"/>
  <c r="AI25" i="106"/>
  <c r="AG25" i="106" s="1"/>
  <c r="AA26" i="106"/>
  <c r="AG29" i="106"/>
  <c r="AI36" i="106"/>
  <c r="AA36" i="106"/>
  <c r="AC40" i="106"/>
  <c r="AI41" i="106"/>
  <c r="AG41" i="106" s="1"/>
  <c r="AA42" i="106"/>
  <c r="AG45" i="106"/>
  <c r="AI52" i="106"/>
  <c r="AA52" i="106"/>
  <c r="AH25" i="107"/>
  <c r="AG25" i="107" s="1"/>
  <c r="AA36" i="107"/>
  <c r="AH36" i="107"/>
  <c r="AG36" i="107" s="1"/>
  <c r="AC37" i="107"/>
  <c r="AH41" i="107"/>
  <c r="AG41" i="107" s="1"/>
  <c r="AA52" i="107"/>
  <c r="AH52" i="107"/>
  <c r="AH8" i="106"/>
  <c r="AH12" i="106"/>
  <c r="AG12" i="106" s="1"/>
  <c r="AH16" i="106"/>
  <c r="AG16" i="106" s="1"/>
  <c r="AH20" i="106"/>
  <c r="AG20" i="106" s="1"/>
  <c r="AH24" i="106"/>
  <c r="AG24" i="106" s="1"/>
  <c r="AH28" i="106"/>
  <c r="AG28" i="106" s="1"/>
  <c r="AH32" i="106"/>
  <c r="AH36" i="106"/>
  <c r="AH40" i="106"/>
  <c r="AH44" i="106"/>
  <c r="AG44" i="106" s="1"/>
  <c r="AH48" i="106"/>
  <c r="AH52" i="106"/>
  <c r="AG52" i="106" s="1"/>
  <c r="H66" i="106"/>
  <c r="I67" i="106" s="1"/>
  <c r="AH32" i="107"/>
  <c r="AG32" i="107" s="1"/>
  <c r="AH48" i="107"/>
  <c r="AG8" i="106" l="1"/>
  <c r="AG43" i="105"/>
  <c r="AG51" i="105"/>
  <c r="AG44" i="103"/>
  <c r="AG35" i="103"/>
  <c r="AG27" i="103"/>
  <c r="AG52" i="102"/>
  <c r="AG16" i="102"/>
  <c r="AG40" i="101"/>
  <c r="AG52" i="101"/>
  <c r="AG35" i="101"/>
  <c r="AG19" i="101"/>
  <c r="AG50" i="100"/>
  <c r="AG24" i="100"/>
  <c r="AG12" i="100"/>
  <c r="AG51" i="100"/>
  <c r="AG28" i="99"/>
  <c r="AG34" i="99"/>
  <c r="AG26" i="99"/>
  <c r="AG22" i="99"/>
  <c r="AG18" i="99"/>
  <c r="AG14" i="99"/>
  <c r="AG50" i="98"/>
  <c r="AG52" i="97"/>
  <c r="AG45" i="97"/>
  <c r="AG17" i="97"/>
  <c r="AG15" i="97"/>
  <c r="AG35" i="96"/>
  <c r="AG19" i="96"/>
  <c r="AG52" i="96"/>
  <c r="AG48" i="95"/>
  <c r="AG47" i="95"/>
  <c r="AG51" i="94"/>
  <c r="AG47" i="94"/>
  <c r="AG35" i="94"/>
  <c r="AG26" i="94"/>
  <c r="AG43" i="94"/>
  <c r="AG23" i="94"/>
  <c r="AG43" i="93"/>
  <c r="AG46" i="93"/>
  <c r="AG38" i="93"/>
  <c r="AG22" i="92"/>
  <c r="AG40" i="106"/>
  <c r="AG15" i="104"/>
  <c r="AG36" i="106"/>
  <c r="AG52" i="107"/>
  <c r="AG48" i="107"/>
  <c r="AG48" i="106"/>
  <c r="AG32" i="106"/>
</calcChain>
</file>

<file path=xl/sharedStrings.xml><?xml version="1.0" encoding="utf-8"?>
<sst xmlns="http://schemas.openxmlformats.org/spreadsheetml/2006/main" count="2197" uniqueCount="211">
  <si>
    <r>
      <rPr>
        <sz val="16"/>
        <color theme="1"/>
        <rFont val="微軟正黑體"/>
        <charset val="136"/>
      </rPr>
      <t>20190128</t>
    </r>
    <r>
      <rPr>
        <sz val="16"/>
        <color theme="1"/>
        <rFont val="微軟正黑體"/>
        <charset val="136"/>
      </rPr>
      <t xml:space="preserve"> for 0129期權盤路</t>
    </r>
  </si>
  <si>
    <t>HSIF Jan</t>
  </si>
  <si>
    <t>Possible range tomorrow:</t>
  </si>
  <si>
    <t xml:space="preserve">call model : </t>
  </si>
  <si>
    <t xml:space="preserve">result: </t>
  </si>
  <si>
    <t>27582-27325</t>
  </si>
  <si>
    <t>H S I</t>
  </si>
  <si>
    <t>up</t>
  </si>
  <si>
    <t>pts.</t>
  </si>
  <si>
    <t xml:space="preserve">Mid (S&amp;R) : </t>
  </si>
  <si>
    <t xml:space="preserve">put model : </t>
  </si>
  <si>
    <t>276-272 / 266</t>
  </si>
  <si>
    <t xml:space="preserve">UD model : </t>
  </si>
  <si>
    <t>276-272</t>
  </si>
  <si>
    <t>Jan</t>
  </si>
  <si>
    <t>down</t>
  </si>
  <si>
    <r>
      <rPr>
        <sz val="11"/>
        <color theme="1" tint="4.9989318521683403E-2"/>
        <rFont val="微軟正黑體"/>
        <charset val="136"/>
      </rPr>
      <t>p</t>
    </r>
    <r>
      <rPr>
        <sz val="11"/>
        <color theme="1" tint="4.9989318521683403E-2"/>
        <rFont val="微軟正黑體"/>
        <charset val="136"/>
      </rPr>
      <t>revious Mid:</t>
    </r>
  </si>
  <si>
    <t>CALL</t>
  </si>
  <si>
    <t>delta</t>
  </si>
  <si>
    <r>
      <rPr>
        <sz val="11"/>
        <color theme="1" tint="4.9989318521683403E-2"/>
        <rFont val="微軟正黑體"/>
        <charset val="136"/>
      </rPr>
      <t>P</t>
    </r>
    <r>
      <rPr>
        <sz val="11"/>
        <color theme="1" tint="4.9989318521683403E-2"/>
        <rFont val="微軟正黑體"/>
        <charset val="136"/>
      </rPr>
      <t>x P/c ratio</t>
    </r>
  </si>
  <si>
    <t>Feb</t>
  </si>
  <si>
    <r>
      <rPr>
        <sz val="11"/>
        <color theme="1" tint="4.9989318521683403E-2"/>
        <rFont val="微軟正黑體"/>
        <charset val="136"/>
      </rPr>
      <t>U</t>
    </r>
    <r>
      <rPr>
        <sz val="11"/>
        <color theme="1" tint="4.9989318521683403E-2"/>
        <rFont val="微軟正黑體"/>
        <charset val="136"/>
      </rPr>
      <t>p/down:</t>
    </r>
  </si>
  <si>
    <t>PUT</t>
  </si>
  <si>
    <r>
      <rPr>
        <sz val="12"/>
        <color theme="1"/>
        <rFont val="宋体"/>
        <family val="2"/>
        <scheme val="minor"/>
      </rPr>
      <t>2</t>
    </r>
    <r>
      <rPr>
        <sz val="12"/>
        <color theme="1"/>
        <rFont val="宋体"/>
        <family val="2"/>
        <scheme val="minor"/>
      </rPr>
      <t xml:space="preserve">019 Jan </t>
    </r>
  </si>
  <si>
    <t>當晚未平倉</t>
  </si>
  <si>
    <t>變動</t>
  </si>
  <si>
    <t>前日未平倉</t>
  </si>
  <si>
    <t>上日未平倉合約</t>
  </si>
  <si>
    <t>變動(上日-前日)</t>
  </si>
  <si>
    <t>前成交量</t>
  </si>
  <si>
    <t>當日成交量</t>
  </si>
  <si>
    <t>最新價/結算價</t>
  </si>
  <si>
    <t>行使價</t>
  </si>
  <si>
    <t>上日結算價</t>
  </si>
  <si>
    <t>上日OI額</t>
  </si>
  <si>
    <t>當日/當晚OI 額</t>
  </si>
  <si>
    <t>CALL 差額</t>
  </si>
  <si>
    <t>PUT 差額</t>
  </si>
  <si>
    <t>CALL+PUT差額</t>
  </si>
  <si>
    <t>當日/當晚OI 總額</t>
  </si>
  <si>
    <t>上日OI總額</t>
  </si>
  <si>
    <t>result</t>
  </si>
  <si>
    <t>Date</t>
  </si>
  <si>
    <t>20190128</t>
  </si>
  <si>
    <t>Jan futures</t>
  </si>
  <si>
    <t>results:</t>
  </si>
  <si>
    <t>Type</t>
  </si>
  <si>
    <t>UD</t>
  </si>
  <si>
    <t>High</t>
  </si>
  <si>
    <t>Up Trend (x)</t>
  </si>
  <si>
    <t>Down Trend (x)</t>
  </si>
  <si>
    <t>Trend</t>
  </si>
  <si>
    <t>Up/down</t>
  </si>
  <si>
    <t>Low</t>
  </si>
  <si>
    <t>AO  Volumn</t>
  </si>
  <si>
    <t>分</t>
  </si>
  <si>
    <t>min</t>
  </si>
  <si>
    <t>1X</t>
  </si>
  <si>
    <t>1.5x</t>
  </si>
  <si>
    <t>1x</t>
  </si>
  <si>
    <t>1.5X</t>
  </si>
  <si>
    <t>Open</t>
  </si>
  <si>
    <t>2X</t>
  </si>
  <si>
    <t>2.5x</t>
  </si>
  <si>
    <t>2x</t>
  </si>
  <si>
    <t>2.5X</t>
  </si>
  <si>
    <t>D-High</t>
  </si>
  <si>
    <t xml:space="preserve">High-Low </t>
  </si>
  <si>
    <t>target</t>
  </si>
  <si>
    <t>3X</t>
  </si>
  <si>
    <t>3.5X</t>
  </si>
  <si>
    <t>3x</t>
  </si>
  <si>
    <t>D-Low</t>
  </si>
  <si>
    <t>4X</t>
  </si>
  <si>
    <t>4.5X</t>
  </si>
  <si>
    <t>4x</t>
  </si>
  <si>
    <t>Closed</t>
  </si>
  <si>
    <t>5X</t>
  </si>
  <si>
    <t>5.5X</t>
  </si>
  <si>
    <t>5x</t>
  </si>
  <si>
    <t>Range</t>
  </si>
  <si>
    <t>pts</t>
  </si>
  <si>
    <t>possible(LL):</t>
  </si>
  <si>
    <t>Deducted</t>
  </si>
  <si>
    <t>6X</t>
  </si>
  <si>
    <t>6.5X</t>
  </si>
  <si>
    <t>6x</t>
  </si>
  <si>
    <t>Points (U/D)</t>
  </si>
  <si>
    <t>possible(HH):</t>
  </si>
  <si>
    <t>(HH):</t>
  </si>
  <si>
    <t>Added</t>
  </si>
  <si>
    <t>7X</t>
  </si>
  <si>
    <t>7.5X</t>
  </si>
  <si>
    <t>7x</t>
  </si>
  <si>
    <t>SR x</t>
  </si>
  <si>
    <t>NA</t>
  </si>
  <si>
    <t>difference (+/-)</t>
  </si>
  <si>
    <t>8X</t>
  </si>
  <si>
    <t>8.5X</t>
  </si>
  <si>
    <t>8x</t>
  </si>
  <si>
    <t>HHI Jan</t>
  </si>
  <si>
    <t>11000 Resistant</t>
  </si>
  <si>
    <t>10887-10771</t>
  </si>
  <si>
    <r>
      <rPr>
        <sz val="11"/>
        <color theme="1"/>
        <rFont val="微軟正黑體"/>
        <charset val="136"/>
      </rPr>
      <t>H</t>
    </r>
    <r>
      <rPr>
        <sz val="11"/>
        <color theme="1"/>
        <rFont val="微軟正黑體"/>
        <charset val="136"/>
      </rPr>
      <t>HI</t>
    </r>
  </si>
  <si>
    <t>109-107</t>
  </si>
  <si>
    <t>108-107 / 106</t>
  </si>
  <si>
    <t>Jan 28-29</t>
  </si>
  <si>
    <t>20190129</t>
  </si>
  <si>
    <r>
      <rPr>
        <sz val="16"/>
        <color theme="1"/>
        <rFont val="微軟正黑體"/>
        <charset val="136"/>
      </rPr>
      <t>20190129</t>
    </r>
    <r>
      <rPr>
        <sz val="16"/>
        <color theme="1"/>
        <rFont val="微軟正黑體"/>
        <charset val="136"/>
      </rPr>
      <t xml:space="preserve"> for 01</t>
    </r>
    <r>
      <rPr>
        <sz val="16"/>
        <color theme="1"/>
        <rFont val="微軟正黑體"/>
        <charset val="136"/>
      </rPr>
      <t>30</t>
    </r>
    <r>
      <rPr>
        <sz val="16"/>
        <color theme="1"/>
        <rFont val="微軟正黑體"/>
        <charset val="136"/>
      </rPr>
      <t>期權盤路</t>
    </r>
  </si>
  <si>
    <t>HSIF Feb</t>
  </si>
  <si>
    <t>274-282</t>
  </si>
  <si>
    <t>27681-27341</t>
  </si>
  <si>
    <t>274-272?</t>
  </si>
  <si>
    <t>276-270 ??</t>
  </si>
  <si>
    <r>
      <rPr>
        <sz val="12"/>
        <color theme="1"/>
        <rFont val="宋体"/>
        <family val="2"/>
        <scheme val="minor"/>
      </rPr>
      <t>F</t>
    </r>
    <r>
      <rPr>
        <sz val="12"/>
        <color theme="1"/>
        <rFont val="宋体"/>
        <family val="2"/>
        <scheme val="minor"/>
      </rPr>
      <t>EB</t>
    </r>
  </si>
  <si>
    <t>20190130</t>
  </si>
  <si>
    <t>HHI Feb</t>
  </si>
  <si>
    <t>107-108/109</t>
  </si>
  <si>
    <t>Jan 29-30</t>
  </si>
  <si>
    <t>??</t>
  </si>
  <si>
    <t>FEB futures</t>
  </si>
  <si>
    <r>
      <rPr>
        <sz val="16"/>
        <color theme="1"/>
        <rFont val="微軟正黑體"/>
        <charset val="136"/>
      </rPr>
      <t>20190130</t>
    </r>
    <r>
      <rPr>
        <sz val="16"/>
        <color theme="1"/>
        <rFont val="微軟正黑體"/>
        <charset val="136"/>
      </rPr>
      <t xml:space="preserve"> for 01</t>
    </r>
    <r>
      <rPr>
        <sz val="16"/>
        <color theme="1"/>
        <rFont val="微軟正黑體"/>
        <charset val="136"/>
      </rPr>
      <t>31</t>
    </r>
    <r>
      <rPr>
        <sz val="16"/>
        <color theme="1"/>
        <rFont val="微軟正黑體"/>
        <charset val="136"/>
      </rPr>
      <t>期權盤路</t>
    </r>
  </si>
  <si>
    <t>276-280</t>
  </si>
  <si>
    <t>28075-27719</t>
  </si>
  <si>
    <t>278-272</t>
  </si>
  <si>
    <t>T3</t>
  </si>
  <si>
    <t>11104-10936</t>
  </si>
  <si>
    <t>H</t>
  </si>
  <si>
    <t>20190131</t>
  </si>
  <si>
    <r>
      <rPr>
        <sz val="16"/>
        <color theme="1"/>
        <rFont val="微軟正黑體"/>
        <charset val="136"/>
      </rPr>
      <t>20190131</t>
    </r>
    <r>
      <rPr>
        <sz val="16"/>
        <color theme="1"/>
        <rFont val="微軟正黑體"/>
        <charset val="136"/>
      </rPr>
      <t xml:space="preserve"> for 0201期權盤路</t>
    </r>
  </si>
  <si>
    <t>28200-27743</t>
  </si>
  <si>
    <t>284-278</t>
  </si>
  <si>
    <t>Jan 31- Feb1</t>
  </si>
  <si>
    <t>to</t>
  </si>
  <si>
    <t>20190201</t>
  </si>
  <si>
    <r>
      <rPr>
        <sz val="16"/>
        <color theme="1"/>
        <rFont val="微軟正黑體"/>
        <charset val="136"/>
      </rPr>
      <t>20190131</t>
    </r>
    <r>
      <rPr>
        <sz val="16"/>
        <color theme="1"/>
        <rFont val="微軟正黑體"/>
        <charset val="136"/>
      </rPr>
      <t xml:space="preserve"> for </t>
    </r>
    <r>
      <rPr>
        <sz val="16"/>
        <color theme="1"/>
        <rFont val="微軟正黑體"/>
        <charset val="136"/>
      </rPr>
      <t>02</t>
    </r>
    <r>
      <rPr>
        <sz val="16"/>
        <color theme="1"/>
        <rFont val="微軟正黑體"/>
        <charset val="136"/>
      </rPr>
      <t>01</t>
    </r>
    <r>
      <rPr>
        <sz val="16"/>
        <color theme="1"/>
        <rFont val="微軟正黑體"/>
        <charset val="136"/>
      </rPr>
      <t>期權盤路</t>
    </r>
  </si>
  <si>
    <t>109-112</t>
  </si>
  <si>
    <t>11179-11018</t>
  </si>
  <si>
    <t>111-109</t>
  </si>
  <si>
    <t>Jan 31-Feb 1</t>
  </si>
  <si>
    <r>
      <rPr>
        <sz val="16"/>
        <color theme="1"/>
        <rFont val="微軟正黑體"/>
        <charset val="136"/>
      </rPr>
      <t>20190201</t>
    </r>
    <r>
      <rPr>
        <sz val="16"/>
        <color theme="1"/>
        <rFont val="微軟正黑體"/>
        <charset val="136"/>
      </rPr>
      <t xml:space="preserve"> for 0204期權盤路</t>
    </r>
  </si>
  <si>
    <t>27950-27781</t>
  </si>
  <si>
    <t>280-276</t>
  </si>
  <si>
    <t>Mar</t>
  </si>
  <si>
    <t>Feb 1 for Feb 4</t>
  </si>
  <si>
    <t>20190204</t>
  </si>
  <si>
    <t>Feb futures</t>
  </si>
  <si>
    <r>
      <rPr>
        <sz val="16"/>
        <color theme="1"/>
        <rFont val="微軟正黑體"/>
        <charset val="136"/>
      </rPr>
      <t>20190201</t>
    </r>
    <r>
      <rPr>
        <sz val="16"/>
        <color theme="1"/>
        <rFont val="微軟正黑體"/>
        <charset val="136"/>
      </rPr>
      <t xml:space="preserve"> for </t>
    </r>
    <r>
      <rPr>
        <sz val="16"/>
        <color theme="1"/>
        <rFont val="微軟正黑體"/>
        <charset val="136"/>
      </rPr>
      <t>02</t>
    </r>
    <r>
      <rPr>
        <sz val="16"/>
        <color theme="1"/>
        <rFont val="微軟正黑體"/>
        <charset val="136"/>
      </rPr>
      <t>04期權盤路</t>
    </r>
  </si>
  <si>
    <r>
      <rPr>
        <sz val="12"/>
        <color rgb="FFFF0000"/>
        <rFont val="微軟正黑體"/>
        <charset val="136"/>
      </rPr>
      <t>1</t>
    </r>
    <r>
      <rPr>
        <sz val="12"/>
        <color rgb="FFFF0000"/>
        <rFont val="微軟正黑體"/>
        <charset val="136"/>
      </rPr>
      <t>1100-10984</t>
    </r>
  </si>
  <si>
    <t>2019 Feb</t>
  </si>
  <si>
    <r>
      <rPr>
        <sz val="16"/>
        <color theme="1"/>
        <rFont val="微軟正黑體"/>
        <charset val="136"/>
      </rPr>
      <t>20190204</t>
    </r>
    <r>
      <rPr>
        <sz val="16"/>
        <color theme="1"/>
        <rFont val="微軟正黑體"/>
        <charset val="136"/>
      </rPr>
      <t xml:space="preserve"> for 0208期權盤路</t>
    </r>
  </si>
  <si>
    <t>278-282 / 286</t>
  </si>
  <si>
    <t>278 -274 /lower</t>
  </si>
  <si>
    <t>278-284</t>
  </si>
  <si>
    <r>
      <rPr>
        <sz val="16"/>
        <color theme="1"/>
        <rFont val="微軟正黑體"/>
        <charset val="136"/>
      </rPr>
      <t>20190204</t>
    </r>
    <r>
      <rPr>
        <sz val="16"/>
        <color theme="1"/>
        <rFont val="微軟正黑體"/>
        <charset val="136"/>
      </rPr>
      <t xml:space="preserve"> for </t>
    </r>
    <r>
      <rPr>
        <sz val="16"/>
        <color theme="1"/>
        <rFont val="微軟正黑體"/>
        <charset val="136"/>
      </rPr>
      <t>02</t>
    </r>
    <r>
      <rPr>
        <sz val="16"/>
        <color theme="1"/>
        <rFont val="微軟正黑體"/>
        <charset val="136"/>
      </rPr>
      <t>08期權盤路</t>
    </r>
  </si>
  <si>
    <r>
      <rPr>
        <sz val="12"/>
        <color rgb="FFFF0000"/>
        <rFont val="微軟正黑體"/>
        <charset val="136"/>
      </rPr>
      <t>1</t>
    </r>
    <r>
      <rPr>
        <sz val="12"/>
        <color rgb="FFFF0000"/>
        <rFont val="微軟正黑體"/>
        <charset val="136"/>
      </rPr>
      <t>0989-10785</t>
    </r>
  </si>
  <si>
    <t>Feb 4 for Feb 8</t>
  </si>
  <si>
    <t>20190208</t>
  </si>
  <si>
    <t>ud</t>
  </si>
  <si>
    <r>
      <rPr>
        <sz val="16"/>
        <color theme="1"/>
        <rFont val="微軟正黑體"/>
        <charset val="136"/>
      </rPr>
      <t>20190208</t>
    </r>
    <r>
      <rPr>
        <sz val="16"/>
        <color theme="1"/>
        <rFont val="微軟正黑體"/>
        <charset val="136"/>
      </rPr>
      <t xml:space="preserve"> for 0211期權盤路</t>
    </r>
  </si>
  <si>
    <t>Not sure</t>
  </si>
  <si>
    <r>
      <rPr>
        <sz val="12"/>
        <color rgb="FFFF0000"/>
        <rFont val="微軟正黑體"/>
        <charset val="136"/>
      </rPr>
      <t>2</t>
    </r>
    <r>
      <rPr>
        <sz val="12"/>
        <color rgb="FFFF0000"/>
        <rFont val="微軟正黑體"/>
        <charset val="136"/>
      </rPr>
      <t>8158-27759</t>
    </r>
  </si>
  <si>
    <t>284-280</t>
  </si>
  <si>
    <t>Feb 8 for Feb 11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</si>
  <si>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</si>
  <si>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</si>
  <si>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</si>
  <si>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</si>
  <si>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</si>
  <si>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</si>
  <si>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</si>
  <si>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</si>
  <si>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</si>
  <si>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</si>
  <si>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</si>
  <si>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</si>
  <si>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</si>
  <si>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</si>
  <si>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</si>
  <si>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</si>
  <si>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</si>
  <si>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</si>
  <si>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</si>
  <si>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</si>
  <si>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</si>
  <si>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</si>
  <si>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</si>
  <si>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</si>
  <si>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</si>
  <si>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</si>
  <si>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</si>
  <si>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</si>
  <si>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</si>
  <si>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</si>
  <si>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</si>
  <si>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</si>
  <si>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</si>
  <si>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</si>
  <si>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201902011</t>
  </si>
  <si>
    <t>28158-27759</t>
  </si>
  <si>
    <r>
      <rPr>
        <sz val="16"/>
        <color theme="1"/>
        <rFont val="微軟正黑體"/>
        <charset val="136"/>
      </rPr>
      <t>20190208</t>
    </r>
    <r>
      <rPr>
        <sz val="16"/>
        <color theme="1"/>
        <rFont val="微軟正黑體"/>
        <charset val="136"/>
      </rPr>
      <t xml:space="preserve"> for </t>
    </r>
    <r>
      <rPr>
        <sz val="16"/>
        <color theme="1"/>
        <rFont val="微軟正黑體"/>
        <charset val="136"/>
      </rPr>
      <t>0211</t>
    </r>
    <r>
      <rPr>
        <sz val="16"/>
        <color theme="1"/>
        <rFont val="微軟正黑體"/>
        <charset val="136"/>
      </rPr>
      <t>期權盤路</t>
    </r>
  </si>
  <si>
    <t>108-110</t>
  </si>
  <si>
    <t>11043-10892</t>
  </si>
  <si>
    <t>20190211</t>
  </si>
  <si>
    <r>
      <rPr>
        <sz val="16"/>
        <color theme="1"/>
        <rFont val="微軟正黑體"/>
        <charset val="136"/>
      </rPr>
      <t>20190211</t>
    </r>
    <r>
      <rPr>
        <sz val="16"/>
        <color theme="1"/>
        <rFont val="微軟正黑體"/>
        <charset val="136"/>
      </rPr>
      <t xml:space="preserve"> for 0212期權盤路</t>
    </r>
  </si>
  <si>
    <t>282-286</t>
  </si>
  <si>
    <t>276/278</t>
  </si>
  <si>
    <t>284-280??</t>
  </si>
  <si>
    <t>Feb 11 for Feb 12</t>
  </si>
  <si>
    <t>201902012</t>
  </si>
  <si>
    <r>
      <rPr>
        <sz val="16"/>
        <color theme="1"/>
        <rFont val="微軟正黑體"/>
        <charset val="136"/>
      </rPr>
      <t>20190211</t>
    </r>
    <r>
      <rPr>
        <sz val="16"/>
        <color theme="1"/>
        <rFont val="微軟正黑體"/>
        <charset val="136"/>
      </rPr>
      <t xml:space="preserve"> for </t>
    </r>
    <r>
      <rPr>
        <sz val="16"/>
        <color theme="1"/>
        <rFont val="微軟正黑體"/>
        <charset val="136"/>
      </rPr>
      <t>0212</t>
    </r>
    <r>
      <rPr>
        <sz val="16"/>
        <color theme="1"/>
        <rFont val="微軟正黑體"/>
        <charset val="136"/>
      </rPr>
      <t>期權盤路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</si>
</sst>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;[Red]\-0\ "/>
    <numFmt numFmtId="177" formatCode="0;[Red]0"/>
    <numFmt numFmtId="179" formatCode="[$$-404]#,##0;[Red][$$-404]#,##0"/>
    <numFmt numFmtId="180" formatCode="[$$-404]#,##0;[Red]\-[$$-404]#,##0"/>
    <numFmt numFmtId="182" formatCode="0.00_);[Red]\(0.00\)"/>
  </numFmts>
  <fonts count="29">
    <font>
      <sz val="12"/>
      <color theme="1"/>
      <name val="宋体"/>
      <charset val="136"/>
      <scheme val="minor"/>
    </font>
    <font>
      <sz val="11"/>
      <color theme="1"/>
      <name val="宋体"/>
      <family val="2"/>
      <scheme val="minor"/>
    </font>
    <font>
      <sz val="16"/>
      <color theme="1"/>
      <name val="微軟正黑體"/>
      <charset val="136"/>
    </font>
    <font>
      <sz val="12"/>
      <color theme="1"/>
      <name val="宋体"/>
      <family val="2"/>
      <scheme val="minor"/>
    </font>
    <font>
      <sz val="12"/>
      <color theme="1" tint="4.9989318521683403E-2"/>
      <name val="微軟正黑體"/>
      <charset val="136"/>
    </font>
    <font>
      <sz val="11"/>
      <color theme="1"/>
      <name val="微軟正黑體"/>
      <charset val="136"/>
    </font>
    <font>
      <sz val="11"/>
      <color theme="1" tint="4.9989318521683403E-2"/>
      <name val="微軟正黑體"/>
      <charset val="136"/>
    </font>
    <font>
      <sz val="11"/>
      <color rgb="FFFF0000"/>
      <name val="微軟正黑體"/>
      <charset val="136"/>
    </font>
    <font>
      <sz val="9"/>
      <color theme="1"/>
      <name val="微軟正黑體"/>
      <charset val="136"/>
    </font>
    <font>
      <sz val="9"/>
      <color theme="4" tint="-0.249977111117893"/>
      <name val="微軟正黑體"/>
      <charset val="136"/>
    </font>
    <font>
      <sz val="11"/>
      <color theme="4" tint="-0.249977111117893"/>
      <name val="微軟正黑體"/>
      <charset val="136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6"/>
      <color rgb="FFFF0000"/>
      <name val="宋体"/>
      <family val="2"/>
      <scheme val="minor"/>
    </font>
    <font>
      <sz val="12"/>
      <color rgb="FFFF0000"/>
      <name val="宋体"/>
      <family val="2"/>
      <scheme val="minor"/>
    </font>
    <font>
      <sz val="12"/>
      <color rgb="FFFF0000"/>
      <name val="微軟正黑體"/>
      <charset val="136"/>
    </font>
    <font>
      <sz val="11"/>
      <color rgb="FFFF0000"/>
      <name val="Calibri"/>
      <family val="2"/>
    </font>
    <font>
      <sz val="11"/>
      <color theme="1"/>
      <name val="宋体"/>
      <family val="2"/>
      <scheme val="minor"/>
    </font>
    <font>
      <sz val="10"/>
      <color theme="1"/>
      <name val="微軟正黑體"/>
      <charset val="136"/>
    </font>
    <font>
      <sz val="9"/>
      <color theme="1"/>
      <name val="宋体"/>
      <family val="2"/>
      <scheme val="minor"/>
    </font>
    <font>
      <sz val="10"/>
      <color rgb="FFFF0000"/>
      <name val="宋体"/>
      <family val="2"/>
      <scheme val="minor"/>
    </font>
    <font>
      <sz val="10"/>
      <color theme="1"/>
      <name val="宋体"/>
      <family val="2"/>
      <scheme val="minor"/>
    </font>
    <font>
      <sz val="12"/>
      <color theme="1"/>
      <name val="微軟正黑體"/>
      <charset val="136"/>
    </font>
    <font>
      <sz val="11"/>
      <name val="Calibri"/>
      <family val="2"/>
    </font>
    <font>
      <b/>
      <sz val="9"/>
      <color theme="1"/>
      <name val="宋体"/>
      <family val="2"/>
      <scheme val="minor"/>
    </font>
    <font>
      <sz val="12"/>
      <color rgb="FF9C0006"/>
      <name val="宋体"/>
      <family val="2"/>
      <scheme val="minor"/>
    </font>
    <font>
      <sz val="12"/>
      <color rgb="FF006100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4" borderId="23" applyNumberFormat="0" applyFon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2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27" borderId="0" applyNumberFormat="0" applyBorder="0" applyAlignment="0" applyProtection="0">
      <alignment vertical="center"/>
    </xf>
    <xf numFmtId="0" fontId="27" fillId="24" borderId="23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16" applyFont="1">
      <alignment vertical="center"/>
    </xf>
    <xf numFmtId="0" fontId="3" fillId="0" borderId="0" xfId="16">
      <alignment vertical="center"/>
    </xf>
    <xf numFmtId="0" fontId="4" fillId="0" borderId="0" xfId="16" applyFont="1" applyFill="1">
      <alignment vertical="center"/>
    </xf>
    <xf numFmtId="0" fontId="5" fillId="0" borderId="1" xfId="16" applyFont="1" applyBorder="1">
      <alignment vertical="center"/>
    </xf>
    <xf numFmtId="0" fontId="5" fillId="0" borderId="2" xfId="16" applyFont="1" applyBorder="1">
      <alignment vertical="center"/>
    </xf>
    <xf numFmtId="0" fontId="5" fillId="3" borderId="2" xfId="16" applyFont="1" applyFill="1" applyBorder="1">
      <alignment vertical="center"/>
    </xf>
    <xf numFmtId="0" fontId="5" fillId="4" borderId="2" xfId="16" applyFont="1" applyFill="1" applyBorder="1">
      <alignment vertical="center"/>
    </xf>
    <xf numFmtId="0" fontId="6" fillId="0" borderId="2" xfId="16" applyFont="1" applyBorder="1">
      <alignment vertical="center"/>
    </xf>
    <xf numFmtId="0" fontId="7" fillId="5" borderId="3" xfId="16" applyFont="1" applyFill="1" applyBorder="1">
      <alignment vertical="center"/>
    </xf>
    <xf numFmtId="0" fontId="7" fillId="5" borderId="4" xfId="16" applyFont="1" applyFill="1" applyBorder="1">
      <alignment vertical="center"/>
    </xf>
    <xf numFmtId="0" fontId="5" fillId="0" borderId="5" xfId="16" applyFont="1" applyBorder="1">
      <alignment vertical="center"/>
    </xf>
    <xf numFmtId="0" fontId="5" fillId="0" borderId="0" xfId="16" applyFont="1" applyBorder="1">
      <alignment vertical="center"/>
    </xf>
    <xf numFmtId="0" fontId="7" fillId="3" borderId="0" xfId="16" applyFont="1" applyFill="1" applyBorder="1">
      <alignment vertical="center"/>
    </xf>
    <xf numFmtId="0" fontId="5" fillId="4" borderId="0" xfId="16" applyFont="1" applyFill="1" applyBorder="1">
      <alignment vertical="center"/>
    </xf>
    <xf numFmtId="0" fontId="6" fillId="0" borderId="0" xfId="16" applyFont="1" applyBorder="1">
      <alignment vertical="center"/>
    </xf>
    <xf numFmtId="0" fontId="6" fillId="0" borderId="6" xfId="16" applyFont="1" applyBorder="1">
      <alignment vertical="center"/>
    </xf>
    <xf numFmtId="0" fontId="5" fillId="0" borderId="7" xfId="16" applyFont="1" applyBorder="1">
      <alignment vertical="center"/>
    </xf>
    <xf numFmtId="0" fontId="5" fillId="0" borderId="8" xfId="16" applyFont="1" applyBorder="1">
      <alignment vertical="center"/>
    </xf>
    <xf numFmtId="0" fontId="5" fillId="3" borderId="8" xfId="16" applyFont="1" applyFill="1" applyBorder="1">
      <alignment vertical="center"/>
    </xf>
    <xf numFmtId="0" fontId="5" fillId="4" borderId="8" xfId="16" applyFont="1" applyFill="1" applyBorder="1">
      <alignment vertical="center"/>
    </xf>
    <xf numFmtId="0" fontId="6" fillId="0" borderId="9" xfId="16" applyFont="1" applyFill="1" applyBorder="1">
      <alignment vertical="center"/>
    </xf>
    <xf numFmtId="0" fontId="6" fillId="0" borderId="10" xfId="16" applyFont="1" applyFill="1" applyBorder="1">
      <alignment vertical="center"/>
    </xf>
    <xf numFmtId="0" fontId="5" fillId="0" borderId="0" xfId="16" applyFont="1">
      <alignment vertical="center"/>
    </xf>
    <xf numFmtId="0" fontId="6" fillId="0" borderId="0" xfId="16" applyFont="1">
      <alignment vertical="center"/>
    </xf>
    <xf numFmtId="0" fontId="8" fillId="6" borderId="11" xfId="16" applyFont="1" applyFill="1" applyBorder="1" applyAlignment="1">
      <alignment vertical="center" wrapText="1"/>
    </xf>
    <xf numFmtId="0" fontId="8" fillId="5" borderId="11" xfId="16" applyFont="1" applyFill="1" applyBorder="1" applyAlignment="1">
      <alignment vertical="center" wrapText="1"/>
    </xf>
    <xf numFmtId="0" fontId="8" fillId="7" borderId="11" xfId="16" applyFont="1" applyFill="1" applyBorder="1" applyAlignment="1">
      <alignment vertical="center" wrapText="1"/>
    </xf>
    <xf numFmtId="0" fontId="9" fillId="7" borderId="11" xfId="16" applyFont="1" applyFill="1" applyBorder="1" applyAlignment="1">
      <alignment vertical="center" wrapText="1"/>
    </xf>
    <xf numFmtId="0" fontId="5" fillId="8" borderId="0" xfId="16" applyFont="1" applyFill="1" applyBorder="1" applyAlignment="1">
      <alignment vertical="center" wrapText="1"/>
    </xf>
    <xf numFmtId="0" fontId="10" fillId="8" borderId="0" xfId="16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176" fontId="12" fillId="0" borderId="0" xfId="16" applyNumberFormat="1" applyFont="1" applyFill="1" applyBorder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176" fontId="12" fillId="6" borderId="0" xfId="16" applyNumberFormat="1" applyFont="1" applyFill="1" applyBorder="1">
      <alignment vertical="center"/>
    </xf>
    <xf numFmtId="0" fontId="11" fillId="0" borderId="14" xfId="0" applyFont="1" applyBorder="1" applyAlignment="1">
      <alignment vertical="center" wrapText="1"/>
    </xf>
    <xf numFmtId="0" fontId="12" fillId="0" borderId="0" xfId="16" applyFont="1" applyFill="1" applyBorder="1">
      <alignment vertical="center"/>
    </xf>
    <xf numFmtId="0" fontId="11" fillId="0" borderId="0" xfId="16" applyFont="1" applyFill="1" applyBorder="1" applyAlignment="1">
      <alignment vertical="center" wrapText="1"/>
    </xf>
    <xf numFmtId="0" fontId="12" fillId="0" borderId="14" xfId="16" applyFont="1" applyFill="1" applyBorder="1">
      <alignment vertical="center"/>
    </xf>
    <xf numFmtId="176" fontId="12" fillId="0" borderId="14" xfId="16" applyNumberFormat="1" applyFont="1" applyFill="1" applyBorder="1">
      <alignment vertical="center"/>
    </xf>
    <xf numFmtId="0" fontId="5" fillId="0" borderId="0" xfId="16" applyFont="1" applyFill="1" applyBorder="1">
      <alignment vertical="center"/>
    </xf>
    <xf numFmtId="0" fontId="7" fillId="9" borderId="0" xfId="16" applyFont="1" applyFill="1">
      <alignment vertical="center"/>
    </xf>
    <xf numFmtId="0" fontId="5" fillId="6" borderId="0" xfId="16" applyFont="1" applyFill="1">
      <alignment vertical="center"/>
    </xf>
    <xf numFmtId="0" fontId="7" fillId="6" borderId="0" xfId="16" applyFont="1" applyFill="1">
      <alignment vertical="center"/>
    </xf>
    <xf numFmtId="0" fontId="5" fillId="0" borderId="0" xfId="16" applyFont="1" applyAlignment="1">
      <alignment vertical="center" wrapText="1"/>
    </xf>
    <xf numFmtId="0" fontId="7" fillId="6" borderId="0" xfId="16" applyFont="1" applyFill="1" applyAlignment="1">
      <alignment vertical="center" wrapText="1"/>
    </xf>
    <xf numFmtId="176" fontId="5" fillId="0" borderId="0" xfId="16" applyNumberFormat="1" applyFont="1">
      <alignment vertical="center"/>
    </xf>
    <xf numFmtId="0" fontId="13" fillId="0" borderId="0" xfId="16" applyFont="1" applyFill="1">
      <alignment vertical="center"/>
    </xf>
    <xf numFmtId="0" fontId="14" fillId="0" borderId="0" xfId="16" applyFont="1" applyFill="1">
      <alignment vertical="center"/>
    </xf>
    <xf numFmtId="0" fontId="4" fillId="6" borderId="0" xfId="16" applyFont="1" applyFill="1">
      <alignment vertical="center"/>
    </xf>
    <xf numFmtId="0" fontId="7" fillId="5" borderId="18" xfId="16" applyFont="1" applyFill="1" applyBorder="1">
      <alignment vertical="center"/>
    </xf>
    <xf numFmtId="0" fontId="7" fillId="0" borderId="0" xfId="16" applyFont="1" applyFill="1">
      <alignment vertical="center"/>
    </xf>
    <xf numFmtId="0" fontId="6" fillId="0" borderId="11" xfId="16" applyFont="1" applyBorder="1">
      <alignment vertical="center"/>
    </xf>
    <xf numFmtId="0" fontId="6" fillId="0" borderId="19" xfId="16" applyFont="1" applyBorder="1">
      <alignment vertical="center"/>
    </xf>
    <xf numFmtId="176" fontId="6" fillId="0" borderId="20" xfId="16" applyNumberFormat="1" applyFont="1" applyFill="1" applyBorder="1">
      <alignment vertical="center"/>
    </xf>
    <xf numFmtId="0" fontId="6" fillId="0" borderId="10" xfId="16" applyFont="1" applyBorder="1">
      <alignment vertical="center"/>
    </xf>
    <xf numFmtId="0" fontId="0" fillId="8" borderId="0" xfId="0" applyFill="1">
      <alignment vertical="center"/>
    </xf>
    <xf numFmtId="0" fontId="12" fillId="0" borderId="0" xfId="0" applyFont="1" applyFill="1" applyBorder="1" applyAlignment="1">
      <alignment vertical="center" wrapText="1"/>
    </xf>
    <xf numFmtId="0" fontId="16" fillId="0" borderId="11" xfId="0" applyFont="1" applyFill="1" applyBorder="1" applyAlignment="1">
      <alignment vertical="center" wrapText="1"/>
    </xf>
    <xf numFmtId="0" fontId="12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5" fillId="9" borderId="0" xfId="16" applyFont="1" applyFill="1">
      <alignment vertical="center"/>
    </xf>
    <xf numFmtId="0" fontId="5" fillId="0" borderId="0" xfId="16" applyFont="1" applyAlignment="1">
      <alignment horizontal="left" vertical="center"/>
    </xf>
    <xf numFmtId="0" fontId="5" fillId="0" borderId="11" xfId="16" applyFont="1" applyFill="1" applyBorder="1" applyAlignment="1">
      <alignment horizontal="left" vertical="center"/>
    </xf>
    <xf numFmtId="0" fontId="5" fillId="0" borderId="11" xfId="16" applyFont="1" applyFill="1" applyBorder="1">
      <alignment vertical="center"/>
    </xf>
    <xf numFmtId="0" fontId="5" fillId="0" borderId="0" xfId="16" applyFont="1" applyFill="1">
      <alignment vertical="center"/>
    </xf>
    <xf numFmtId="0" fontId="5" fillId="0" borderId="0" xfId="16" applyFont="1" applyFill="1" applyAlignment="1">
      <alignment horizontal="left" vertical="center"/>
    </xf>
    <xf numFmtId="0" fontId="15" fillId="0" borderId="0" xfId="16" applyFont="1" applyFill="1">
      <alignment vertical="center"/>
    </xf>
    <xf numFmtId="0" fontId="3" fillId="2" borderId="0" xfId="16" applyFill="1">
      <alignment vertical="center"/>
    </xf>
    <xf numFmtId="0" fontId="3" fillId="0" borderId="0" xfId="16" applyFill="1">
      <alignment vertical="center"/>
    </xf>
    <xf numFmtId="0" fontId="17" fillId="2" borderId="0" xfId="16" applyFont="1" applyFill="1">
      <alignment vertical="center"/>
    </xf>
    <xf numFmtId="0" fontId="17" fillId="0" borderId="0" xfId="16" applyFont="1" applyFill="1">
      <alignment vertical="center"/>
    </xf>
    <xf numFmtId="2" fontId="7" fillId="6" borderId="19" xfId="16" applyNumberFormat="1" applyFont="1" applyFill="1" applyBorder="1">
      <alignment vertical="center"/>
    </xf>
    <xf numFmtId="0" fontId="5" fillId="6" borderId="19" xfId="16" applyFont="1" applyFill="1" applyBorder="1">
      <alignment vertical="center"/>
    </xf>
    <xf numFmtId="0" fontId="17" fillId="0" borderId="21" xfId="16" applyFont="1" applyBorder="1">
      <alignment vertical="center"/>
    </xf>
    <xf numFmtId="0" fontId="5" fillId="0" borderId="10" xfId="16" applyFont="1" applyBorder="1">
      <alignment vertical="center"/>
    </xf>
    <xf numFmtId="0" fontId="17" fillId="0" borderId="20" xfId="16" applyFont="1" applyBorder="1">
      <alignment vertical="center"/>
    </xf>
    <xf numFmtId="0" fontId="17" fillId="0" borderId="0" xfId="16" applyFont="1">
      <alignment vertical="center"/>
    </xf>
    <xf numFmtId="0" fontId="18" fillId="11" borderId="11" xfId="16" applyFont="1" applyFill="1" applyBorder="1">
      <alignment vertical="center"/>
    </xf>
    <xf numFmtId="0" fontId="8" fillId="0" borderId="0" xfId="16" applyFont="1" applyFill="1">
      <alignment vertical="center"/>
    </xf>
    <xf numFmtId="176" fontId="11" fillId="0" borderId="0" xfId="16" applyNumberFormat="1" applyFont="1" applyFill="1" applyBorder="1" applyAlignment="1">
      <alignment vertical="center" wrapText="1"/>
    </xf>
    <xf numFmtId="176" fontId="11" fillId="6" borderId="0" xfId="16" applyNumberFormat="1" applyFont="1" applyFill="1" applyBorder="1" applyAlignment="1">
      <alignment vertical="center" wrapText="1"/>
    </xf>
    <xf numFmtId="0" fontId="17" fillId="2" borderId="0" xfId="16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" fillId="2" borderId="0" xfId="0" applyFont="1" applyFill="1">
      <alignment vertical="center"/>
    </xf>
    <xf numFmtId="180" fontId="5" fillId="0" borderId="0" xfId="16" applyNumberFormat="1" applyFont="1" applyFill="1">
      <alignment vertical="center"/>
    </xf>
    <xf numFmtId="179" fontId="5" fillId="0" borderId="0" xfId="16" applyNumberFormat="1" applyFont="1" applyFill="1">
      <alignment vertical="center"/>
    </xf>
    <xf numFmtId="180" fontId="18" fillId="13" borderId="11" xfId="16" applyNumberFormat="1" applyFont="1" applyFill="1" applyBorder="1">
      <alignment vertical="center"/>
    </xf>
    <xf numFmtId="179" fontId="18" fillId="6" borderId="11" xfId="16" applyNumberFormat="1" applyFont="1" applyFill="1" applyBorder="1">
      <alignment vertical="center"/>
    </xf>
    <xf numFmtId="179" fontId="18" fillId="7" borderId="11" xfId="16" applyNumberFormat="1" applyFont="1" applyFill="1" applyBorder="1">
      <alignment vertical="center"/>
    </xf>
    <xf numFmtId="0" fontId="18" fillId="5" borderId="11" xfId="16" applyFont="1" applyFill="1" applyBorder="1" applyAlignment="1">
      <alignment vertical="center" wrapText="1"/>
    </xf>
    <xf numFmtId="0" fontId="18" fillId="14" borderId="11" xfId="16" applyFont="1" applyFill="1" applyBorder="1" applyAlignment="1">
      <alignment vertical="center" wrapText="1"/>
    </xf>
    <xf numFmtId="180" fontId="18" fillId="14" borderId="11" xfId="16" applyNumberFormat="1" applyFont="1" applyFill="1" applyBorder="1">
      <alignment vertical="center"/>
    </xf>
    <xf numFmtId="180" fontId="18" fillId="6" borderId="11" xfId="16" applyNumberFormat="1" applyFont="1" applyFill="1" applyBorder="1">
      <alignment vertical="center"/>
    </xf>
    <xf numFmtId="180" fontId="8" fillId="0" borderId="0" xfId="16" applyNumberFormat="1" applyFont="1" applyFill="1">
      <alignment vertical="center"/>
    </xf>
    <xf numFmtId="179" fontId="8" fillId="0" borderId="0" xfId="16" applyNumberFormat="1" applyFont="1" applyFill="1">
      <alignment vertical="center"/>
    </xf>
    <xf numFmtId="0" fontId="8" fillId="8" borderId="0" xfId="16" applyFont="1" applyFill="1" applyBorder="1" applyAlignment="1">
      <alignment vertical="center" wrapText="1"/>
    </xf>
    <xf numFmtId="180" fontId="19" fillId="0" borderId="0" xfId="0" applyNumberFormat="1" applyFont="1">
      <alignment vertical="center"/>
    </xf>
    <xf numFmtId="0" fontId="19" fillId="0" borderId="0" xfId="0" applyFont="1">
      <alignment vertical="center"/>
    </xf>
    <xf numFmtId="180" fontId="12" fillId="0" borderId="0" xfId="16" applyNumberFormat="1" applyFont="1" applyFill="1" applyBorder="1" applyAlignment="1">
      <alignment vertical="center" wrapText="1"/>
    </xf>
    <xf numFmtId="179" fontId="12" fillId="0" borderId="0" xfId="16" applyNumberFormat="1" applyFont="1" applyFill="1" applyBorder="1" applyAlignment="1">
      <alignment vertical="center" wrapText="1"/>
    </xf>
    <xf numFmtId="179" fontId="12" fillId="15" borderId="0" xfId="16" applyNumberFormat="1" applyFont="1" applyFill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180" fontId="12" fillId="16" borderId="0" xfId="0" applyNumberFormat="1" applyFont="1" applyFill="1" applyBorder="1" applyAlignment="1">
      <alignment horizontal="center" vertical="top"/>
    </xf>
    <xf numFmtId="180" fontId="12" fillId="0" borderId="0" xfId="0" applyNumberFormat="1" applyFont="1" applyFill="1" applyBorder="1">
      <alignment vertical="center"/>
    </xf>
    <xf numFmtId="179" fontId="12" fillId="6" borderId="0" xfId="16" applyNumberFormat="1" applyFont="1" applyFill="1" applyBorder="1" applyAlignment="1">
      <alignment vertical="center" wrapText="1"/>
    </xf>
    <xf numFmtId="180" fontId="12" fillId="0" borderId="0" xfId="0" applyNumberFormat="1" applyFont="1" applyFill="1" applyBorder="1" applyAlignment="1">
      <alignment horizontal="center" vertical="top"/>
    </xf>
    <xf numFmtId="0" fontId="12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180" fontId="17" fillId="0" borderId="0" xfId="16" applyNumberFormat="1" applyFont="1">
      <alignment vertical="center"/>
    </xf>
    <xf numFmtId="179" fontId="17" fillId="0" borderId="0" xfId="16" applyNumberFormat="1" applyFont="1">
      <alignment vertical="center"/>
    </xf>
    <xf numFmtId="180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0" fillId="0" borderId="0" xfId="0" applyFont="1">
      <alignment vertical="center"/>
    </xf>
    <xf numFmtId="0" fontId="20" fillId="17" borderId="11" xfId="0" applyFont="1" applyFill="1" applyBorder="1">
      <alignment vertical="center"/>
    </xf>
    <xf numFmtId="0" fontId="18" fillId="6" borderId="11" xfId="16" applyFont="1" applyFill="1" applyBorder="1">
      <alignment vertical="center"/>
    </xf>
    <xf numFmtId="180" fontId="18" fillId="18" borderId="11" xfId="16" applyNumberFormat="1" applyFont="1" applyFill="1" applyBorder="1">
      <alignment vertical="center"/>
    </xf>
    <xf numFmtId="0" fontId="21" fillId="0" borderId="0" xfId="0" applyFont="1">
      <alignment vertical="center"/>
    </xf>
    <xf numFmtId="180" fontId="12" fillId="19" borderId="0" xfId="0" applyNumberFormat="1" applyFont="1" applyFill="1" applyBorder="1">
      <alignment vertical="center"/>
    </xf>
    <xf numFmtId="180" fontId="12" fillId="6" borderId="0" xfId="0" applyNumberFormat="1" applyFont="1" applyFill="1" applyBorder="1">
      <alignment vertical="center"/>
    </xf>
    <xf numFmtId="0" fontId="7" fillId="0" borderId="0" xfId="16" applyFont="1">
      <alignment vertical="center"/>
    </xf>
    <xf numFmtId="0" fontId="5" fillId="17" borderId="0" xfId="16" applyFont="1" applyFill="1">
      <alignment vertical="center"/>
    </xf>
    <xf numFmtId="0" fontId="5" fillId="20" borderId="0" xfId="16" applyFont="1" applyFill="1">
      <alignment vertical="center"/>
    </xf>
    <xf numFmtId="182" fontId="5" fillId="0" borderId="0" xfId="16" applyNumberFormat="1" applyFont="1">
      <alignment vertical="center"/>
    </xf>
    <xf numFmtId="176" fontId="5" fillId="21" borderId="0" xfId="16" applyNumberFormat="1" applyFont="1" applyFill="1">
      <alignment vertical="center"/>
    </xf>
    <xf numFmtId="0" fontId="22" fillId="0" borderId="0" xfId="16" applyFont="1">
      <alignment vertical="center"/>
    </xf>
    <xf numFmtId="0" fontId="5" fillId="0" borderId="11" xfId="16" applyFont="1" applyBorder="1">
      <alignment vertical="center"/>
    </xf>
    <xf numFmtId="176" fontId="5" fillId="20" borderId="0" xfId="16" applyNumberFormat="1" applyFont="1" applyFill="1">
      <alignment vertical="center"/>
    </xf>
    <xf numFmtId="0" fontId="5" fillId="0" borderId="11" xfId="0" applyFont="1" applyBorder="1">
      <alignment vertical="center"/>
    </xf>
    <xf numFmtId="0" fontId="0" fillId="0" borderId="0" xfId="0" applyFill="1">
      <alignment vertical="center"/>
    </xf>
    <xf numFmtId="0" fontId="5" fillId="0" borderId="12" xfId="16" applyFont="1" applyFill="1" applyBorder="1" applyAlignment="1">
      <alignment vertical="center" wrapText="1"/>
    </xf>
    <xf numFmtId="176" fontId="12" fillId="0" borderId="11" xfId="16" applyNumberFormat="1" applyFont="1" applyFill="1" applyBorder="1">
      <alignment vertical="center"/>
    </xf>
    <xf numFmtId="176" fontId="12" fillId="6" borderId="11" xfId="16" applyNumberFormat="1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top"/>
    </xf>
    <xf numFmtId="176" fontId="11" fillId="0" borderId="0" xfId="0" applyNumberFormat="1" applyFont="1" applyFill="1" applyBorder="1" applyAlignment="1">
      <alignment vertical="center" wrapText="1"/>
    </xf>
    <xf numFmtId="177" fontId="12" fillId="0" borderId="0" xfId="16" applyNumberFormat="1" applyFont="1" applyFill="1" applyBorder="1" applyAlignment="1">
      <alignment horizontal="center" vertical="top"/>
    </xf>
    <xf numFmtId="177" fontId="12" fillId="0" borderId="0" xfId="16" applyNumberFormat="1" applyFont="1" applyFill="1" applyBorder="1" applyAlignment="1">
      <alignment horizontal="center" vertical="center"/>
    </xf>
    <xf numFmtId="0" fontId="12" fillId="0" borderId="0" xfId="16" applyFont="1" applyFill="1" applyBorder="1" applyAlignment="1">
      <alignment horizontal="center" vertical="center"/>
    </xf>
    <xf numFmtId="176" fontId="11" fillId="6" borderId="0" xfId="0" applyNumberFormat="1" applyFont="1" applyFill="1" applyBorder="1" applyAlignment="1">
      <alignment vertical="center" wrapText="1"/>
    </xf>
    <xf numFmtId="0" fontId="16" fillId="0" borderId="11" xfId="16" applyFont="1" applyFill="1" applyBorder="1" applyAlignment="1">
      <alignment horizontal="center" vertical="center"/>
    </xf>
    <xf numFmtId="0" fontId="23" fillId="0" borderId="0" xfId="16" applyFont="1" applyFill="1" applyBorder="1" applyAlignment="1">
      <alignment horizontal="center" vertical="center"/>
    </xf>
    <xf numFmtId="0" fontId="8" fillId="0" borderId="11" xfId="16" applyFont="1" applyFill="1" applyBorder="1">
      <alignment vertical="center"/>
    </xf>
    <xf numFmtId="180" fontId="0" fillId="0" borderId="0" xfId="0" applyNumberFormat="1" applyFont="1">
      <alignment vertical="center"/>
    </xf>
    <xf numFmtId="17" fontId="17" fillId="0" borderId="0" xfId="16" applyNumberFormat="1" applyFont="1" applyFill="1">
      <alignment vertical="center"/>
    </xf>
    <xf numFmtId="0" fontId="8" fillId="0" borderId="0" xfId="16" applyFont="1" applyFill="1" applyBorder="1" applyAlignment="1">
      <alignment vertical="center" wrapText="1"/>
    </xf>
    <xf numFmtId="180" fontId="19" fillId="0" borderId="0" xfId="0" applyNumberFormat="1" applyFont="1" applyFill="1">
      <alignment vertical="center"/>
    </xf>
    <xf numFmtId="0" fontId="24" fillId="0" borderId="11" xfId="0" applyFont="1" applyFill="1" applyBorder="1">
      <alignment vertical="center"/>
    </xf>
    <xf numFmtId="0" fontId="12" fillId="0" borderId="11" xfId="0" applyFont="1" applyFill="1" applyBorder="1" applyAlignment="1">
      <alignment horizontal="center" vertical="top"/>
    </xf>
    <xf numFmtId="177" fontId="12" fillId="0" borderId="11" xfId="16" applyNumberFormat="1" applyFont="1" applyFill="1" applyBorder="1" applyAlignment="1">
      <alignment horizontal="center" vertical="top"/>
    </xf>
    <xf numFmtId="177" fontId="12" fillId="0" borderId="11" xfId="16" applyNumberFormat="1" applyFont="1" applyFill="1" applyBorder="1" applyAlignment="1">
      <alignment horizontal="center" vertical="center"/>
    </xf>
    <xf numFmtId="0" fontId="12" fillId="0" borderId="11" xfId="16" applyFont="1" applyFill="1" applyBorder="1" applyAlignment="1">
      <alignment horizontal="center" vertical="center"/>
    </xf>
    <xf numFmtId="0" fontId="12" fillId="6" borderId="11" xfId="16" applyFont="1" applyFill="1" applyBorder="1" applyAlignment="1">
      <alignment horizontal="center" vertical="center"/>
    </xf>
    <xf numFmtId="180" fontId="12" fillId="22" borderId="0" xfId="0" applyNumberFormat="1" applyFont="1" applyFill="1" applyBorder="1" applyAlignment="1">
      <alignment horizontal="center" vertical="top"/>
    </xf>
    <xf numFmtId="180" fontId="12" fillId="6" borderId="0" xfId="0" applyNumberFormat="1" applyFont="1" applyFill="1" applyBorder="1" applyAlignment="1">
      <alignment horizontal="center" vertical="top"/>
    </xf>
    <xf numFmtId="0" fontId="23" fillId="0" borderId="11" xfId="16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176" fontId="12" fillId="0" borderId="12" xfId="16" applyNumberFormat="1" applyFont="1" applyFill="1" applyBorder="1">
      <alignment vertical="center"/>
    </xf>
    <xf numFmtId="0" fontId="11" fillId="0" borderId="4" xfId="0" applyFont="1" applyFill="1" applyBorder="1" applyAlignment="1">
      <alignment vertical="center" wrapText="1"/>
    </xf>
    <xf numFmtId="176" fontId="12" fillId="0" borderId="4" xfId="16" applyNumberFormat="1" applyFont="1" applyFill="1" applyBorder="1">
      <alignment vertical="center"/>
    </xf>
    <xf numFmtId="176" fontId="12" fillId="6" borderId="4" xfId="16" applyNumberFormat="1" applyFont="1" applyFill="1" applyBorder="1">
      <alignment vertical="center"/>
    </xf>
    <xf numFmtId="176" fontId="12" fillId="6" borderId="14" xfId="16" applyNumberFormat="1" applyFont="1" applyFill="1" applyBorder="1">
      <alignment vertical="center"/>
    </xf>
    <xf numFmtId="0" fontId="11" fillId="0" borderId="10" xfId="0" applyFont="1" applyFill="1" applyBorder="1" applyAlignment="1">
      <alignment vertical="center" wrapText="1"/>
    </xf>
    <xf numFmtId="176" fontId="12" fillId="0" borderId="10" xfId="16" applyNumberFormat="1" applyFont="1" applyFill="1" applyBorder="1">
      <alignment vertical="center"/>
    </xf>
    <xf numFmtId="176" fontId="12" fillId="6" borderId="10" xfId="16" applyNumberFormat="1" applyFont="1" applyFill="1" applyBorder="1">
      <alignment vertical="center"/>
    </xf>
    <xf numFmtId="176" fontId="12" fillId="6" borderId="13" xfId="16" applyNumberFormat="1" applyFont="1" applyFill="1" applyBorder="1">
      <alignment vertical="center"/>
    </xf>
    <xf numFmtId="176" fontId="12" fillId="0" borderId="13" xfId="16" applyNumberFormat="1" applyFont="1" applyFill="1" applyBorder="1">
      <alignment vertical="center"/>
    </xf>
    <xf numFmtId="0" fontId="11" fillId="0" borderId="4" xfId="0" applyFont="1" applyBorder="1" applyAlignment="1">
      <alignment vertical="center" wrapText="1"/>
    </xf>
    <xf numFmtId="0" fontId="11" fillId="19" borderId="4" xfId="0" applyFont="1" applyFill="1" applyBorder="1" applyAlignment="1">
      <alignment vertical="center" wrapText="1"/>
    </xf>
    <xf numFmtId="0" fontId="12" fillId="19" borderId="4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19" borderId="10" xfId="0" applyFont="1" applyFill="1" applyBorder="1" applyAlignment="1">
      <alignment vertical="center" wrapText="1"/>
    </xf>
    <xf numFmtId="0" fontId="16" fillId="19" borderId="11" xfId="0" applyFont="1" applyFill="1" applyBorder="1" applyAlignment="1">
      <alignment vertical="center" wrapText="1"/>
    </xf>
    <xf numFmtId="176" fontId="11" fillId="0" borderId="12" xfId="16" applyNumberFormat="1" applyFont="1" applyFill="1" applyBorder="1" applyAlignment="1">
      <alignment vertical="center" wrapText="1"/>
    </xf>
    <xf numFmtId="176" fontId="11" fillId="0" borderId="13" xfId="16" applyNumberFormat="1" applyFont="1" applyFill="1" applyBorder="1" applyAlignment="1">
      <alignment vertical="center" wrapText="1"/>
    </xf>
    <xf numFmtId="176" fontId="11" fillId="0" borderId="11" xfId="16" applyNumberFormat="1" applyFont="1" applyFill="1" applyBorder="1" applyAlignment="1">
      <alignment vertical="center" wrapText="1"/>
    </xf>
    <xf numFmtId="176" fontId="11" fillId="6" borderId="13" xfId="16" applyNumberFormat="1" applyFont="1" applyFill="1" applyBorder="1" applyAlignment="1">
      <alignment vertical="center" wrapText="1"/>
    </xf>
    <xf numFmtId="176" fontId="11" fillId="0" borderId="18" xfId="16" applyNumberFormat="1" applyFont="1" applyFill="1" applyBorder="1" applyAlignment="1">
      <alignment vertical="center" wrapText="1"/>
    </xf>
    <xf numFmtId="176" fontId="11" fillId="0" borderId="20" xfId="16" applyNumberFormat="1" applyFont="1" applyFill="1" applyBorder="1" applyAlignment="1">
      <alignment vertical="center" wrapText="1"/>
    </xf>
    <xf numFmtId="176" fontId="12" fillId="6" borderId="3" xfId="16" applyNumberFormat="1" applyFont="1" applyFill="1" applyBorder="1">
      <alignment vertical="center"/>
    </xf>
    <xf numFmtId="0" fontId="12" fillId="19" borderId="4" xfId="16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19" borderId="0" xfId="0" applyFont="1" applyFill="1" applyBorder="1" applyAlignment="1">
      <alignment vertical="center" wrapText="1"/>
    </xf>
    <xf numFmtId="0" fontId="16" fillId="19" borderId="11" xfId="16" applyFont="1" applyFill="1" applyBorder="1" applyAlignment="1">
      <alignment horizontal="center" vertical="center"/>
    </xf>
    <xf numFmtId="0" fontId="12" fillId="19" borderId="10" xfId="16" applyFont="1" applyFill="1" applyBorder="1" applyAlignment="1">
      <alignment horizontal="center" vertical="center"/>
    </xf>
    <xf numFmtId="176" fontId="11" fillId="0" borderId="10" xfId="0" applyNumberFormat="1" applyFont="1" applyFill="1" applyBorder="1" applyAlignment="1">
      <alignment vertical="center" wrapText="1"/>
    </xf>
    <xf numFmtId="176" fontId="11" fillId="6" borderId="12" xfId="16" applyNumberFormat="1" applyFont="1" applyFill="1" applyBorder="1" applyAlignment="1">
      <alignment vertical="center" wrapText="1"/>
    </xf>
    <xf numFmtId="176" fontId="11" fillId="6" borderId="22" xfId="16" applyNumberFormat="1" applyFont="1" applyFill="1" applyBorder="1" applyAlignment="1">
      <alignment vertical="center" wrapText="1"/>
    </xf>
    <xf numFmtId="176" fontId="11" fillId="6" borderId="20" xfId="16" applyNumberFormat="1" applyFont="1" applyFill="1" applyBorder="1" applyAlignment="1">
      <alignment vertical="center" wrapText="1"/>
    </xf>
    <xf numFmtId="176" fontId="12" fillId="0" borderId="3" xfId="16" applyNumberFormat="1" applyFont="1" applyFill="1" applyBorder="1">
      <alignment vertical="center"/>
    </xf>
    <xf numFmtId="176" fontId="12" fillId="0" borderId="6" xfId="16" applyNumberFormat="1" applyFont="1" applyFill="1" applyBorder="1">
      <alignment vertical="center"/>
    </xf>
    <xf numFmtId="176" fontId="12" fillId="0" borderId="9" xfId="16" applyNumberFormat="1" applyFont="1" applyFill="1" applyBorder="1">
      <alignment vertical="center"/>
    </xf>
    <xf numFmtId="0" fontId="12" fillId="19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176" fontId="11" fillId="0" borderId="22" xfId="16" applyNumberFormat="1" applyFont="1" applyFill="1" applyBorder="1" applyAlignment="1">
      <alignment vertical="center" wrapText="1"/>
    </xf>
    <xf numFmtId="0" fontId="11" fillId="6" borderId="1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22" xfId="0" applyFont="1" applyFill="1" applyBorder="1" applyAlignment="1">
      <alignment vertical="center" wrapText="1"/>
    </xf>
    <xf numFmtId="0" fontId="16" fillId="0" borderId="17" xfId="16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0" fontId="11" fillId="0" borderId="20" xfId="0" applyFont="1" applyFill="1" applyBorder="1" applyAlignment="1">
      <alignment vertical="center" wrapText="1"/>
    </xf>
    <xf numFmtId="0" fontId="11" fillId="16" borderId="0" xfId="0" applyFont="1" applyFill="1" applyAlignment="1">
      <alignment vertical="center" wrapText="1"/>
    </xf>
    <xf numFmtId="176" fontId="12" fillId="6" borderId="9" xfId="16" applyNumberFormat="1" applyFont="1" applyFill="1" applyBorder="1">
      <alignment vertical="center"/>
    </xf>
    <xf numFmtId="0" fontId="16" fillId="19" borderId="4" xfId="0" applyFont="1" applyFill="1" applyBorder="1" applyAlignment="1">
      <alignment vertical="center" wrapText="1"/>
    </xf>
    <xf numFmtId="0" fontId="16" fillId="19" borderId="10" xfId="0" applyFont="1" applyFill="1" applyBorder="1" applyAlignment="1">
      <alignment vertical="center" wrapText="1"/>
    </xf>
    <xf numFmtId="176" fontId="11" fillId="6" borderId="18" xfId="16" applyNumberFormat="1" applyFont="1" applyFill="1" applyBorder="1" applyAlignment="1">
      <alignment vertical="center" wrapText="1"/>
    </xf>
    <xf numFmtId="0" fontId="5" fillId="0" borderId="11" xfId="16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1" fillId="16" borderId="0" xfId="0" applyFont="1" applyFill="1" applyBorder="1" applyAlignment="1">
      <alignment vertical="center" wrapText="1"/>
    </xf>
    <xf numFmtId="176" fontId="11" fillId="16" borderId="0" xfId="0" applyNumberFormat="1" applyFont="1" applyFill="1" applyBorder="1" applyAlignment="1">
      <alignment vertical="center" wrapText="1"/>
    </xf>
    <xf numFmtId="0" fontId="11" fillId="16" borderId="12" xfId="0" applyFont="1" applyFill="1" applyBorder="1" applyAlignment="1">
      <alignment vertical="center" wrapText="1"/>
    </xf>
    <xf numFmtId="0" fontId="11" fillId="16" borderId="4" xfId="0" applyFont="1" applyFill="1" applyBorder="1" applyAlignment="1">
      <alignment vertical="center" wrapText="1"/>
    </xf>
    <xf numFmtId="176" fontId="11" fillId="16" borderId="4" xfId="0" applyNumberFormat="1" applyFont="1" applyFill="1" applyBorder="1" applyAlignment="1">
      <alignment vertical="center" wrapText="1"/>
    </xf>
    <xf numFmtId="0" fontId="11" fillId="16" borderId="11" xfId="0" applyFont="1" applyFill="1" applyBorder="1" applyAlignment="1">
      <alignment vertical="center" wrapText="1"/>
    </xf>
    <xf numFmtId="0" fontId="11" fillId="16" borderId="10" xfId="0" applyFont="1" applyFill="1" applyBorder="1" applyAlignment="1">
      <alignment vertical="center" wrapText="1"/>
    </xf>
    <xf numFmtId="176" fontId="11" fillId="16" borderId="10" xfId="0" applyNumberFormat="1" applyFont="1" applyFill="1" applyBorder="1" applyAlignment="1">
      <alignment vertical="center" wrapText="1"/>
    </xf>
    <xf numFmtId="176" fontId="12" fillId="16" borderId="0" xfId="16" applyNumberFormat="1" applyFont="1" applyFill="1" applyBorder="1">
      <alignment vertical="center"/>
    </xf>
    <xf numFmtId="176" fontId="12" fillId="16" borderId="4" xfId="16" applyNumberFormat="1" applyFont="1" applyFill="1" applyBorder="1">
      <alignment vertical="center"/>
    </xf>
    <xf numFmtId="176" fontId="12" fillId="16" borderId="10" xfId="16" applyNumberFormat="1" applyFont="1" applyFill="1" applyBorder="1">
      <alignment vertical="center"/>
    </xf>
    <xf numFmtId="176" fontId="12" fillId="19" borderId="3" xfId="16" applyNumberFormat="1" applyFont="1" applyFill="1" applyBorder="1">
      <alignment vertical="center"/>
    </xf>
    <xf numFmtId="176" fontId="12" fillId="6" borderId="6" xfId="16" applyNumberFormat="1" applyFont="1" applyFill="1" applyBorder="1">
      <alignment vertical="center"/>
    </xf>
    <xf numFmtId="0" fontId="11" fillId="15" borderId="0" xfId="0" applyFont="1" applyFill="1" applyBorder="1" applyAlignment="1">
      <alignment vertical="center" wrapText="1"/>
    </xf>
    <xf numFmtId="0" fontId="12" fillId="15" borderId="0" xfId="0" applyFont="1" applyFill="1" applyBorder="1" applyAlignment="1">
      <alignment vertical="center" wrapText="1"/>
    </xf>
    <xf numFmtId="176" fontId="11" fillId="6" borderId="4" xfId="0" applyNumberFormat="1" applyFont="1" applyFill="1" applyBorder="1" applyAlignment="1">
      <alignment vertical="center" wrapText="1"/>
    </xf>
    <xf numFmtId="176" fontId="11" fillId="0" borderId="0" xfId="0" applyNumberFormat="1" applyFont="1" applyAlignment="1">
      <alignment vertical="center" wrapText="1"/>
    </xf>
    <xf numFmtId="0" fontId="16" fillId="0" borderId="0" xfId="16" applyFont="1" applyFill="1" applyBorder="1" applyAlignment="1">
      <alignment horizontal="center" vertical="center"/>
    </xf>
    <xf numFmtId="176" fontId="11" fillId="0" borderId="4" xfId="0" applyNumberFormat="1" applyFont="1" applyBorder="1" applyAlignment="1">
      <alignment vertical="center" wrapText="1"/>
    </xf>
    <xf numFmtId="176" fontId="11" fillId="0" borderId="10" xfId="0" applyNumberFormat="1" applyFont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176" fontId="12" fillId="0" borderId="18" xfId="16" applyNumberFormat="1" applyFont="1" applyFill="1" applyBorder="1">
      <alignment vertical="center"/>
    </xf>
    <xf numFmtId="176" fontId="12" fillId="6" borderId="20" xfId="16" applyNumberFormat="1" applyFont="1" applyFill="1" applyBorder="1">
      <alignment vertical="center"/>
    </xf>
    <xf numFmtId="0" fontId="16" fillId="0" borderId="14" xfId="0" applyFont="1" applyFill="1" applyBorder="1" applyAlignment="1">
      <alignment vertical="center" wrapText="1"/>
    </xf>
    <xf numFmtId="0" fontId="12" fillId="0" borderId="4" xfId="16" applyFont="1" applyFill="1" applyBorder="1" applyAlignment="1">
      <alignment horizontal="center" vertical="center"/>
    </xf>
    <xf numFmtId="176" fontId="12" fillId="6" borderId="18" xfId="16" applyNumberFormat="1" applyFont="1" applyFill="1" applyBorder="1">
      <alignment vertical="center"/>
    </xf>
    <xf numFmtId="0" fontId="11" fillId="0" borderId="20" xfId="0" applyFont="1" applyBorder="1" applyAlignment="1">
      <alignment vertical="center" wrapText="1"/>
    </xf>
    <xf numFmtId="176" fontId="12" fillId="0" borderId="22" xfId="16" applyNumberFormat="1" applyFont="1" applyFill="1" applyBorder="1">
      <alignment vertical="center"/>
    </xf>
    <xf numFmtId="0" fontId="11" fillId="23" borderId="4" xfId="0" applyFont="1" applyFill="1" applyBorder="1" applyAlignment="1">
      <alignment vertical="center" wrapText="1"/>
    </xf>
    <xf numFmtId="0" fontId="11" fillId="23" borderId="10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176" fontId="11" fillId="0" borderId="14" xfId="16" applyNumberFormat="1" applyFont="1" applyFill="1" applyBorder="1" applyAlignment="1">
      <alignment vertical="center" wrapText="1"/>
    </xf>
    <xf numFmtId="176" fontId="11" fillId="6" borderId="11" xfId="16" applyNumberFormat="1" applyFont="1" applyFill="1" applyBorder="1" applyAlignment="1">
      <alignment vertical="center" wrapText="1"/>
    </xf>
    <xf numFmtId="0" fontId="12" fillId="23" borderId="4" xfId="16" applyFont="1" applyFill="1" applyBorder="1" applyAlignment="1">
      <alignment horizontal="center" vertical="center"/>
    </xf>
    <xf numFmtId="0" fontId="16" fillId="23" borderId="11" xfId="16" applyFont="1" applyFill="1" applyBorder="1" applyAlignment="1">
      <alignment horizontal="center" vertical="center"/>
    </xf>
    <xf numFmtId="58" fontId="5" fillId="0" borderId="0" xfId="16" quotePrefix="1" applyNumberFormat="1" applyFont="1">
      <alignment vertical="center"/>
    </xf>
    <xf numFmtId="0" fontId="15" fillId="0" borderId="15" xfId="16" applyFont="1" applyFill="1" applyBorder="1" applyAlignment="1">
      <alignment horizontal="center" vertical="center"/>
    </xf>
    <xf numFmtId="0" fontId="15" fillId="0" borderId="16" xfId="16" applyFont="1" applyFill="1" applyBorder="1" applyAlignment="1">
      <alignment horizontal="center" vertical="center"/>
    </xf>
    <xf numFmtId="0" fontId="15" fillId="0" borderId="17" xfId="16" applyFont="1" applyFill="1" applyBorder="1" applyAlignment="1">
      <alignment horizontal="center" vertical="center"/>
    </xf>
    <xf numFmtId="0" fontId="15" fillId="10" borderId="0" xfId="16" applyFont="1" applyFill="1" applyAlignment="1">
      <alignment horizontal="center" vertical="center"/>
    </xf>
    <xf numFmtId="0" fontId="7" fillId="0" borderId="15" xfId="16" applyFont="1" applyFill="1" applyBorder="1" applyAlignment="1">
      <alignment horizontal="center" vertical="center"/>
    </xf>
    <xf numFmtId="0" fontId="7" fillId="0" borderId="16" xfId="16" applyFont="1" applyFill="1" applyBorder="1" applyAlignment="1">
      <alignment horizontal="center" vertical="center"/>
    </xf>
    <xf numFmtId="0" fontId="7" fillId="0" borderId="17" xfId="16" applyFont="1" applyFill="1" applyBorder="1" applyAlignment="1">
      <alignment horizontal="center" vertical="center"/>
    </xf>
    <xf numFmtId="3" fontId="7" fillId="0" borderId="9" xfId="16" applyNumberFormat="1" applyFont="1" applyFill="1" applyBorder="1" applyAlignment="1">
      <alignment horizontal="center" vertical="center"/>
    </xf>
    <xf numFmtId="3" fontId="7" fillId="0" borderId="10" xfId="16" applyNumberFormat="1" applyFont="1" applyFill="1" applyBorder="1" applyAlignment="1">
      <alignment horizontal="center" vertical="center"/>
    </xf>
    <xf numFmtId="0" fontId="5" fillId="11" borderId="0" xfId="16" applyFont="1" applyFill="1" applyAlignment="1">
      <alignment horizontal="center" vertical="center"/>
    </xf>
    <xf numFmtId="0" fontId="17" fillId="12" borderId="0" xfId="16" applyFont="1" applyFill="1" applyAlignment="1">
      <alignment horizontal="center" vertical="center"/>
    </xf>
    <xf numFmtId="0" fontId="15" fillId="0" borderId="0" xfId="16" applyFont="1" applyFill="1" applyAlignment="1">
      <alignment horizontal="center" vertical="center"/>
    </xf>
    <xf numFmtId="0" fontId="15" fillId="19" borderId="15" xfId="16" applyFont="1" applyFill="1" applyBorder="1" applyAlignment="1">
      <alignment horizontal="center" vertical="center"/>
    </xf>
    <xf numFmtId="0" fontId="15" fillId="19" borderId="16" xfId="16" applyFont="1" applyFill="1" applyBorder="1" applyAlignment="1">
      <alignment horizontal="center" vertical="center"/>
    </xf>
    <xf numFmtId="0" fontId="15" fillId="19" borderId="17" xfId="16" applyFont="1" applyFill="1" applyBorder="1" applyAlignment="1">
      <alignment horizontal="center" vertical="center"/>
    </xf>
    <xf numFmtId="0" fontId="7" fillId="9" borderId="0" xfId="16" applyFont="1" applyFill="1" applyAlignment="1">
      <alignment horizontal="center" vertical="center"/>
    </xf>
    <xf numFmtId="3" fontId="7" fillId="19" borderId="9" xfId="16" applyNumberFormat="1" applyFont="1" applyFill="1" applyBorder="1" applyAlignment="1">
      <alignment horizontal="center" vertical="center"/>
    </xf>
    <xf numFmtId="3" fontId="7" fillId="19" borderId="10" xfId="16" applyNumberFormat="1" applyFont="1" applyFill="1" applyBorder="1" applyAlignment="1">
      <alignment horizontal="center" vertical="center"/>
    </xf>
  </cellXfs>
  <cellStyles count="28">
    <cellStyle name="20% - 輔色1 2" xfId="14" xr:uid="{00000000-0005-0000-0000-00003E000000}"/>
    <cellStyle name="20% - 輔色2 2" xfId="15" xr:uid="{00000000-0005-0000-0000-00003F000000}"/>
    <cellStyle name="20% - 輔色3 2" xfId="1" xr:uid="{00000000-0005-0000-0000-000013000000}"/>
    <cellStyle name="20% - 輔色4 2" xfId="9" xr:uid="{00000000-0005-0000-0000-000032000000}"/>
    <cellStyle name="20% - 輔色5 2" xfId="18" xr:uid="{00000000-0005-0000-0000-000042000000}"/>
    <cellStyle name="20% - 輔色6 2" xfId="20" xr:uid="{00000000-0005-0000-0000-000044000000}"/>
    <cellStyle name="40% - 輔色1 2" xfId="2" xr:uid="{00000000-0005-0000-0000-000014000000}"/>
    <cellStyle name="40% - 輔色2 2" xfId="10" xr:uid="{00000000-0005-0000-0000-000033000000}"/>
    <cellStyle name="40% - 輔色3 2" xfId="17" xr:uid="{00000000-0005-0000-0000-000041000000}"/>
    <cellStyle name="40% - 輔色4 2" xfId="19" xr:uid="{00000000-0005-0000-0000-000043000000}"/>
    <cellStyle name="40% - 輔色5 2" xfId="4" xr:uid="{00000000-0005-0000-0000-000020000000}"/>
    <cellStyle name="40% - 輔色6 2" xfId="13" xr:uid="{00000000-0005-0000-0000-00003C000000}"/>
    <cellStyle name="Normal" xfId="0" builtinId="0"/>
    <cellStyle name="一般 10" xfId="21" xr:uid="{00000000-0005-0000-0000-000045000000}"/>
    <cellStyle name="一般 2" xfId="16" xr:uid="{00000000-0005-0000-0000-000040000000}"/>
    <cellStyle name="一般 3" xfId="5" xr:uid="{00000000-0005-0000-0000-000024000000}"/>
    <cellStyle name="一般 3 2" xfId="22" xr:uid="{00000000-0005-0000-0000-000046000000}"/>
    <cellStyle name="一般 4" xfId="6" xr:uid="{00000000-0005-0000-0000-000028000000}"/>
    <cellStyle name="一般 4 2" xfId="23" xr:uid="{00000000-0005-0000-0000-000047000000}"/>
    <cellStyle name="一般 5" xfId="7" xr:uid="{00000000-0005-0000-0000-00002D000000}"/>
    <cellStyle name="一般 6" xfId="8" xr:uid="{00000000-0005-0000-0000-000030000000}"/>
    <cellStyle name="一般 7" xfId="11" xr:uid="{00000000-0005-0000-0000-000036000000}"/>
    <cellStyle name="一般 8" xfId="12" xr:uid="{00000000-0005-0000-0000-00003A000000}"/>
    <cellStyle name="一般 9" xfId="24" xr:uid="{00000000-0005-0000-0000-000048000000}"/>
    <cellStyle name="備註 2" xfId="26" xr:uid="{00000000-0005-0000-0000-00004A000000}"/>
    <cellStyle name="備註 2 2" xfId="3" xr:uid="{00000000-0005-0000-0000-00001F000000}"/>
    <cellStyle name="壞_HSIO 2019 Jan on 20181224-27" xfId="27" xr:uid="{00000000-0005-0000-0000-00004B000000}"/>
    <cellStyle name="好_HSIO 2019 Jan on 20181224-27" xfId="25" xr:uid="{00000000-0005-0000-0000-00004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151039</xdr:colOff>
      <xdr:row>35</xdr:row>
      <xdr:rowOff>125186</xdr:rowOff>
    </xdr:from>
    <xdr:to>
      <xdr:col>14</xdr:col>
      <xdr:colOff>2721</xdr:colOff>
      <xdr:row>35</xdr:row>
      <xdr:rowOff>126550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8130540" y="6706870"/>
          <a:ext cx="108775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63953</xdr:colOff>
      <xdr:row>32</xdr:row>
      <xdr:rowOff>129268</xdr:rowOff>
    </xdr:from>
    <xdr:to>
      <xdr:col>13</xdr:col>
      <xdr:colOff>386656</xdr:colOff>
      <xdr:row>32</xdr:row>
      <xdr:rowOff>130629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043545" y="6162040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112938</xdr:colOff>
      <xdr:row>33</xdr:row>
      <xdr:rowOff>176895</xdr:rowOff>
    </xdr:from>
    <xdr:to>
      <xdr:col>13</xdr:col>
      <xdr:colOff>484627</xdr:colOff>
      <xdr:row>33</xdr:row>
      <xdr:rowOff>176895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8092440" y="639254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53068</xdr:colOff>
      <xdr:row>36</xdr:row>
      <xdr:rowOff>182880</xdr:rowOff>
    </xdr:from>
    <xdr:to>
      <xdr:col>8</xdr:col>
      <xdr:colOff>581094</xdr:colOff>
      <xdr:row>36</xdr:row>
      <xdr:rowOff>182880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732655" y="6947535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68036</xdr:colOff>
      <xdr:row>38</xdr:row>
      <xdr:rowOff>96609</xdr:rowOff>
    </xdr:from>
    <xdr:to>
      <xdr:col>8</xdr:col>
      <xdr:colOff>585720</xdr:colOff>
      <xdr:row>38</xdr:row>
      <xdr:rowOff>96609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4747895" y="7226935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97971</xdr:colOff>
      <xdr:row>35</xdr:row>
      <xdr:rowOff>19592</xdr:rowOff>
    </xdr:from>
    <xdr:to>
      <xdr:col>9</xdr:col>
      <xdr:colOff>6055</xdr:colOff>
      <xdr:row>35</xdr:row>
      <xdr:rowOff>19592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4777740" y="6600825"/>
          <a:ext cx="126174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104774</xdr:colOff>
      <xdr:row>40</xdr:row>
      <xdr:rowOff>107497</xdr:rowOff>
    </xdr:from>
    <xdr:to>
      <xdr:col>13</xdr:col>
      <xdr:colOff>518431</xdr:colOff>
      <xdr:row>40</xdr:row>
      <xdr:rowOff>108861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8084185" y="7603490"/>
          <a:ext cx="102362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209551</xdr:colOff>
      <xdr:row>37</xdr:row>
      <xdr:rowOff>77562</xdr:rowOff>
    </xdr:from>
    <xdr:to>
      <xdr:col>13</xdr:col>
      <xdr:colOff>532254</xdr:colOff>
      <xdr:row>37</xdr:row>
      <xdr:rowOff>78923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8189595" y="7025005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123824</xdr:colOff>
      <xdr:row>39</xdr:row>
      <xdr:rowOff>20411</xdr:rowOff>
    </xdr:from>
    <xdr:to>
      <xdr:col>13</xdr:col>
      <xdr:colOff>495513</xdr:colOff>
      <xdr:row>39</xdr:row>
      <xdr:rowOff>20411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8103235" y="733361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36740</xdr:colOff>
      <xdr:row>43</xdr:row>
      <xdr:rowOff>170092</xdr:rowOff>
    </xdr:from>
    <xdr:to>
      <xdr:col>8</xdr:col>
      <xdr:colOff>564766</xdr:colOff>
      <xdr:row>43</xdr:row>
      <xdr:rowOff>170092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 flipH="1">
          <a:off x="4716145" y="8214360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45</xdr:row>
      <xdr:rowOff>151038</xdr:rowOff>
    </xdr:from>
    <xdr:to>
      <xdr:col>8</xdr:col>
      <xdr:colOff>546260</xdr:colOff>
      <xdr:row>45</xdr:row>
      <xdr:rowOff>151038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H="1">
          <a:off x="4708525" y="8561070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</xdr:colOff>
      <xdr:row>41</xdr:row>
      <xdr:rowOff>167909</xdr:rowOff>
    </xdr:from>
    <xdr:to>
      <xdr:col>8</xdr:col>
      <xdr:colOff>525848</xdr:colOff>
      <xdr:row>41</xdr:row>
      <xdr:rowOff>167909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4687570" y="7846695"/>
          <a:ext cx="119507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55</xdr:row>
      <xdr:rowOff>0</xdr:rowOff>
    </xdr:from>
    <xdr:to>
      <xdr:col>39</xdr:col>
      <xdr:colOff>129540</xdr:colOff>
      <xdr:row>87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251940" y="10239375"/>
          <a:ext cx="16229330" cy="6286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70757</xdr:colOff>
      <xdr:row>34</xdr:row>
      <xdr:rowOff>127907</xdr:rowOff>
    </xdr:from>
    <xdr:to>
      <xdr:col>13</xdr:col>
      <xdr:colOff>484414</xdr:colOff>
      <xdr:row>34</xdr:row>
      <xdr:rowOff>129271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8050530" y="6503670"/>
          <a:ext cx="102298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208189</xdr:colOff>
      <xdr:row>30</xdr:row>
      <xdr:rowOff>51707</xdr:rowOff>
    </xdr:from>
    <xdr:to>
      <xdr:col>13</xdr:col>
      <xdr:colOff>530892</xdr:colOff>
      <xdr:row>30</xdr:row>
      <xdr:rowOff>53068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8187690" y="5695950"/>
          <a:ext cx="93281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54427</xdr:colOff>
      <xdr:row>32</xdr:row>
      <xdr:rowOff>96613</xdr:rowOff>
    </xdr:from>
    <xdr:to>
      <xdr:col>13</xdr:col>
      <xdr:colOff>426116</xdr:colOff>
      <xdr:row>32</xdr:row>
      <xdr:rowOff>96613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8034020" y="610679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25854</xdr:colOff>
      <xdr:row>40</xdr:row>
      <xdr:rowOff>121650</xdr:rowOff>
    </xdr:from>
    <xdr:to>
      <xdr:col>8</xdr:col>
      <xdr:colOff>553880</xdr:colOff>
      <xdr:row>40</xdr:row>
      <xdr:rowOff>121650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 flipH="1">
          <a:off x="4705350" y="7594600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54429</xdr:colOff>
      <xdr:row>42</xdr:row>
      <xdr:rowOff>110216</xdr:rowOff>
    </xdr:from>
    <xdr:to>
      <xdr:col>8</xdr:col>
      <xdr:colOff>572113</xdr:colOff>
      <xdr:row>42</xdr:row>
      <xdr:rowOff>110216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H="1">
          <a:off x="4733925" y="7948930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87086</xdr:colOff>
      <xdr:row>38</xdr:row>
      <xdr:rowOff>131170</xdr:rowOff>
    </xdr:from>
    <xdr:to>
      <xdr:col>8</xdr:col>
      <xdr:colOff>604770</xdr:colOff>
      <xdr:row>38</xdr:row>
      <xdr:rowOff>131170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 flipH="1">
          <a:off x="4766945" y="7238365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104774</xdr:colOff>
      <xdr:row>40</xdr:row>
      <xdr:rowOff>107497</xdr:rowOff>
    </xdr:from>
    <xdr:to>
      <xdr:col>13</xdr:col>
      <xdr:colOff>518431</xdr:colOff>
      <xdr:row>40</xdr:row>
      <xdr:rowOff>108861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>
        <a:xfrm>
          <a:off x="8084185" y="7603490"/>
          <a:ext cx="102362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209551</xdr:colOff>
      <xdr:row>37</xdr:row>
      <xdr:rowOff>77562</xdr:rowOff>
    </xdr:from>
    <xdr:to>
      <xdr:col>13</xdr:col>
      <xdr:colOff>532254</xdr:colOff>
      <xdr:row>37</xdr:row>
      <xdr:rowOff>78923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>
          <a:off x="8189595" y="7025005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123824</xdr:colOff>
      <xdr:row>39</xdr:row>
      <xdr:rowOff>20411</xdr:rowOff>
    </xdr:from>
    <xdr:to>
      <xdr:col>13</xdr:col>
      <xdr:colOff>495513</xdr:colOff>
      <xdr:row>39</xdr:row>
      <xdr:rowOff>20411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/>
      </xdr:nvCxnSpPr>
      <xdr:spPr>
        <a:xfrm>
          <a:off x="8103235" y="733361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36740</xdr:colOff>
      <xdr:row>43</xdr:row>
      <xdr:rowOff>170092</xdr:rowOff>
    </xdr:from>
    <xdr:to>
      <xdr:col>8</xdr:col>
      <xdr:colOff>564766</xdr:colOff>
      <xdr:row>43</xdr:row>
      <xdr:rowOff>170092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 flipH="1">
          <a:off x="4716145" y="8214360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45</xdr:row>
      <xdr:rowOff>151038</xdr:rowOff>
    </xdr:from>
    <xdr:to>
      <xdr:col>8</xdr:col>
      <xdr:colOff>546260</xdr:colOff>
      <xdr:row>45</xdr:row>
      <xdr:rowOff>151038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H="1">
          <a:off x="4708525" y="8561070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</xdr:colOff>
      <xdr:row>41</xdr:row>
      <xdr:rowOff>167909</xdr:rowOff>
    </xdr:from>
    <xdr:to>
      <xdr:col>8</xdr:col>
      <xdr:colOff>525848</xdr:colOff>
      <xdr:row>41</xdr:row>
      <xdr:rowOff>167909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/>
      </xdr:nvCxnSpPr>
      <xdr:spPr>
        <a:xfrm flipH="1">
          <a:off x="4687570" y="7846695"/>
          <a:ext cx="119507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537482</xdr:colOff>
      <xdr:row>33</xdr:row>
      <xdr:rowOff>156482</xdr:rowOff>
    </xdr:from>
    <xdr:to>
      <xdr:col>13</xdr:col>
      <xdr:colOff>370114</xdr:colOff>
      <xdr:row>33</xdr:row>
      <xdr:rowOff>157846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7874000" y="6557645"/>
          <a:ext cx="108521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46264</xdr:colOff>
      <xdr:row>29</xdr:row>
      <xdr:rowOff>4082</xdr:rowOff>
    </xdr:from>
    <xdr:to>
      <xdr:col>13</xdr:col>
      <xdr:colOff>368967</xdr:colOff>
      <xdr:row>29</xdr:row>
      <xdr:rowOff>5443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8025765" y="5673725"/>
          <a:ext cx="93281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549727</xdr:colOff>
      <xdr:row>31</xdr:row>
      <xdr:rowOff>87088</xdr:rowOff>
    </xdr:from>
    <xdr:to>
      <xdr:col>13</xdr:col>
      <xdr:colOff>340391</xdr:colOff>
      <xdr:row>31</xdr:row>
      <xdr:rowOff>87088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>
          <a:off x="7886065" y="6122670"/>
          <a:ext cx="104394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83004</xdr:colOff>
      <xdr:row>39</xdr:row>
      <xdr:rowOff>83550</xdr:rowOff>
    </xdr:from>
    <xdr:to>
      <xdr:col>9</xdr:col>
      <xdr:colOff>1430</xdr:colOff>
      <xdr:row>39</xdr:row>
      <xdr:rowOff>83550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 flipH="1">
          <a:off x="4762500" y="7581900"/>
          <a:ext cx="127254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83004</xdr:colOff>
      <xdr:row>41</xdr:row>
      <xdr:rowOff>148316</xdr:rowOff>
    </xdr:from>
    <xdr:to>
      <xdr:col>8</xdr:col>
      <xdr:colOff>600688</xdr:colOff>
      <xdr:row>41</xdr:row>
      <xdr:rowOff>148316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H="1">
          <a:off x="4762500" y="8012430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106136</xdr:colOff>
      <xdr:row>37</xdr:row>
      <xdr:rowOff>7345</xdr:rowOff>
    </xdr:from>
    <xdr:to>
      <xdr:col>9</xdr:col>
      <xdr:colOff>14220</xdr:colOff>
      <xdr:row>37</xdr:row>
      <xdr:rowOff>7345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 flipH="1">
          <a:off x="4785995" y="7139940"/>
          <a:ext cx="126174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83002</xdr:colOff>
      <xdr:row>36</xdr:row>
      <xdr:rowOff>182880</xdr:rowOff>
    </xdr:from>
    <xdr:to>
      <xdr:col>13</xdr:col>
      <xdr:colOff>496659</xdr:colOff>
      <xdr:row>37</xdr:row>
      <xdr:rowOff>3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>
          <a:off x="8062595" y="7132955"/>
          <a:ext cx="102362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231322</xdr:colOff>
      <xdr:row>33</xdr:row>
      <xdr:rowOff>1363</xdr:rowOff>
    </xdr:from>
    <xdr:to>
      <xdr:col>13</xdr:col>
      <xdr:colOff>554025</xdr:colOff>
      <xdr:row>33</xdr:row>
      <xdr:rowOff>2724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>
          <a:off x="8211185" y="6402705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156481</xdr:colOff>
      <xdr:row>35</xdr:row>
      <xdr:rowOff>9525</xdr:rowOff>
    </xdr:from>
    <xdr:to>
      <xdr:col>13</xdr:col>
      <xdr:colOff>528170</xdr:colOff>
      <xdr:row>35</xdr:row>
      <xdr:rowOff>9525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>
          <a:off x="8136255" y="6776720"/>
          <a:ext cx="9810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58512</xdr:colOff>
      <xdr:row>41</xdr:row>
      <xdr:rowOff>6806</xdr:rowOff>
    </xdr:from>
    <xdr:to>
      <xdr:col>8</xdr:col>
      <xdr:colOff>586538</xdr:colOff>
      <xdr:row>41</xdr:row>
      <xdr:rowOff>6806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flipH="1">
          <a:off x="4738370" y="7870825"/>
          <a:ext cx="120459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17690</xdr:colOff>
      <xdr:row>42</xdr:row>
      <xdr:rowOff>182880</xdr:rowOff>
    </xdr:from>
    <xdr:to>
      <xdr:col>8</xdr:col>
      <xdr:colOff>535374</xdr:colOff>
      <xdr:row>42</xdr:row>
      <xdr:rowOff>182880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flipH="1">
          <a:off x="4697095" y="8230235"/>
          <a:ext cx="119507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84364</xdr:colOff>
      <xdr:row>38</xdr:row>
      <xdr:rowOff>182880</xdr:rowOff>
    </xdr:from>
    <xdr:to>
      <xdr:col>8</xdr:col>
      <xdr:colOff>602048</xdr:colOff>
      <xdr:row>38</xdr:row>
      <xdr:rowOff>182880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flipH="1">
          <a:off x="4763770" y="7498715"/>
          <a:ext cx="119507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559254</xdr:colOff>
      <xdr:row>35</xdr:row>
      <xdr:rowOff>123825</xdr:rowOff>
    </xdr:from>
    <xdr:to>
      <xdr:col>13</xdr:col>
      <xdr:colOff>391886</xdr:colOff>
      <xdr:row>35</xdr:row>
      <xdr:rowOff>125189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>
          <a:off x="7895590" y="6858000"/>
          <a:ext cx="108585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111578</xdr:colOff>
      <xdr:row>31</xdr:row>
      <xdr:rowOff>134710</xdr:rowOff>
    </xdr:from>
    <xdr:to>
      <xdr:col>13</xdr:col>
      <xdr:colOff>434281</xdr:colOff>
      <xdr:row>31</xdr:row>
      <xdr:rowOff>136071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8091170" y="6137275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538842</xdr:colOff>
      <xdr:row>33</xdr:row>
      <xdr:rowOff>108859</xdr:rowOff>
    </xdr:from>
    <xdr:to>
      <xdr:col>13</xdr:col>
      <xdr:colOff>329506</xdr:colOff>
      <xdr:row>33</xdr:row>
      <xdr:rowOff>108859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>
          <a:off x="7875270" y="6477000"/>
          <a:ext cx="104330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39461</xdr:colOff>
      <xdr:row>39</xdr:row>
      <xdr:rowOff>181522</xdr:rowOff>
    </xdr:from>
    <xdr:to>
      <xdr:col>8</xdr:col>
      <xdr:colOff>567487</xdr:colOff>
      <xdr:row>39</xdr:row>
      <xdr:rowOff>181522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 flipH="1">
          <a:off x="4719320" y="7646670"/>
          <a:ext cx="120459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93890</xdr:colOff>
      <xdr:row>41</xdr:row>
      <xdr:rowOff>72116</xdr:rowOff>
    </xdr:from>
    <xdr:to>
      <xdr:col>9</xdr:col>
      <xdr:colOff>1974</xdr:colOff>
      <xdr:row>41</xdr:row>
      <xdr:rowOff>72116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CxnSpPr/>
      </xdr:nvCxnSpPr>
      <xdr:spPr>
        <a:xfrm flipH="1">
          <a:off x="4773295" y="7903210"/>
          <a:ext cx="126238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73479</xdr:colOff>
      <xdr:row>38</xdr:row>
      <xdr:rowOff>105316</xdr:rowOff>
    </xdr:from>
    <xdr:to>
      <xdr:col>8</xdr:col>
      <xdr:colOff>591163</xdr:colOff>
      <xdr:row>38</xdr:row>
      <xdr:rowOff>105316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CxnSpPr/>
      </xdr:nvCxnSpPr>
      <xdr:spPr>
        <a:xfrm flipH="1">
          <a:off x="4752975" y="7387590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72116</xdr:colOff>
      <xdr:row>37</xdr:row>
      <xdr:rowOff>132534</xdr:rowOff>
    </xdr:from>
    <xdr:to>
      <xdr:col>13</xdr:col>
      <xdr:colOff>485773</xdr:colOff>
      <xdr:row>37</xdr:row>
      <xdr:rowOff>141518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>
          <a:off x="8051800" y="7079615"/>
          <a:ext cx="1022985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231321</xdr:colOff>
      <xdr:row>33</xdr:row>
      <xdr:rowOff>34021</xdr:rowOff>
    </xdr:from>
    <xdr:to>
      <xdr:col>13</xdr:col>
      <xdr:colOff>554024</xdr:colOff>
      <xdr:row>33</xdr:row>
      <xdr:rowOff>35382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8211185" y="6249670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145596</xdr:colOff>
      <xdr:row>35</xdr:row>
      <xdr:rowOff>129268</xdr:rowOff>
    </xdr:from>
    <xdr:to>
      <xdr:col>13</xdr:col>
      <xdr:colOff>517285</xdr:colOff>
      <xdr:row>35</xdr:row>
      <xdr:rowOff>129268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>
          <a:off x="8125460" y="6710680"/>
          <a:ext cx="9810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4083</xdr:colOff>
      <xdr:row>42</xdr:row>
      <xdr:rowOff>115663</xdr:rowOff>
    </xdr:from>
    <xdr:to>
      <xdr:col>8</xdr:col>
      <xdr:colOff>532109</xdr:colOff>
      <xdr:row>42</xdr:row>
      <xdr:rowOff>115663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 flipH="1">
          <a:off x="4683760" y="7977505"/>
          <a:ext cx="120459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17690</xdr:colOff>
      <xdr:row>44</xdr:row>
      <xdr:rowOff>45446</xdr:rowOff>
    </xdr:from>
    <xdr:to>
      <xdr:col>8</xdr:col>
      <xdr:colOff>535374</xdr:colOff>
      <xdr:row>44</xdr:row>
      <xdr:rowOff>45446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CxnSpPr/>
      </xdr:nvCxnSpPr>
      <xdr:spPr>
        <a:xfrm flipH="1">
          <a:off x="4697095" y="8272780"/>
          <a:ext cx="119507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563335</xdr:colOff>
      <xdr:row>40</xdr:row>
      <xdr:rowOff>157024</xdr:rowOff>
    </xdr:from>
    <xdr:to>
      <xdr:col>8</xdr:col>
      <xdr:colOff>471419</xdr:colOff>
      <xdr:row>40</xdr:row>
      <xdr:rowOff>157024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CxnSpPr/>
      </xdr:nvCxnSpPr>
      <xdr:spPr>
        <a:xfrm flipH="1">
          <a:off x="4566285" y="7653020"/>
          <a:ext cx="126174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36</xdr:row>
      <xdr:rowOff>174172</xdr:rowOff>
    </xdr:from>
    <xdr:to>
      <xdr:col>13</xdr:col>
      <xdr:colOff>508906</xdr:colOff>
      <xdr:row>36</xdr:row>
      <xdr:rowOff>175536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8074660" y="6938645"/>
          <a:ext cx="102362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209551</xdr:colOff>
      <xdr:row>36</xdr:row>
      <xdr:rowOff>1362</xdr:rowOff>
    </xdr:from>
    <xdr:to>
      <xdr:col>13</xdr:col>
      <xdr:colOff>532254</xdr:colOff>
      <xdr:row>36</xdr:row>
      <xdr:rowOff>2723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8189595" y="6765925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180974</xdr:colOff>
      <xdr:row>38</xdr:row>
      <xdr:rowOff>20411</xdr:rowOff>
    </xdr:from>
    <xdr:to>
      <xdr:col>13</xdr:col>
      <xdr:colOff>552663</xdr:colOff>
      <xdr:row>38</xdr:row>
      <xdr:rowOff>20411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8160385" y="715073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112940</xdr:colOff>
      <xdr:row>39</xdr:row>
      <xdr:rowOff>170092</xdr:rowOff>
    </xdr:from>
    <xdr:to>
      <xdr:col>9</xdr:col>
      <xdr:colOff>31366</xdr:colOff>
      <xdr:row>39</xdr:row>
      <xdr:rowOff>170092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4792345" y="7482840"/>
          <a:ext cx="127254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76201</xdr:colOff>
      <xdr:row>40</xdr:row>
      <xdr:rowOff>182880</xdr:rowOff>
    </xdr:from>
    <xdr:to>
      <xdr:col>8</xdr:col>
      <xdr:colOff>593885</xdr:colOff>
      <xdr:row>40</xdr:row>
      <xdr:rowOff>182880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4756150" y="7679055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84364</xdr:colOff>
      <xdr:row>38</xdr:row>
      <xdr:rowOff>182880</xdr:rowOff>
    </xdr:from>
    <xdr:to>
      <xdr:col>8</xdr:col>
      <xdr:colOff>602048</xdr:colOff>
      <xdr:row>38</xdr:row>
      <xdr:rowOff>182880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4763770" y="7313295"/>
          <a:ext cx="119507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84364</xdr:colOff>
      <xdr:row>31</xdr:row>
      <xdr:rowOff>68036</xdr:rowOff>
    </xdr:from>
    <xdr:to>
      <xdr:col>13</xdr:col>
      <xdr:colOff>498021</xdr:colOff>
      <xdr:row>31</xdr:row>
      <xdr:rowOff>69400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8063865" y="5918200"/>
          <a:ext cx="102362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206828</xdr:colOff>
      <xdr:row>28</xdr:row>
      <xdr:rowOff>119743</xdr:rowOff>
    </xdr:from>
    <xdr:to>
      <xdr:col>13</xdr:col>
      <xdr:colOff>529531</xdr:colOff>
      <xdr:row>28</xdr:row>
      <xdr:rowOff>121104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8186420" y="5420995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131988</xdr:colOff>
      <xdr:row>29</xdr:row>
      <xdr:rowOff>182880</xdr:rowOff>
    </xdr:from>
    <xdr:to>
      <xdr:col>13</xdr:col>
      <xdr:colOff>503677</xdr:colOff>
      <xdr:row>29</xdr:row>
      <xdr:rowOff>182880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8111490" y="566737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34018</xdr:colOff>
      <xdr:row>38</xdr:row>
      <xdr:rowOff>75386</xdr:rowOff>
    </xdr:from>
    <xdr:to>
      <xdr:col>8</xdr:col>
      <xdr:colOff>562044</xdr:colOff>
      <xdr:row>38</xdr:row>
      <xdr:rowOff>75386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>
          <a:off x="4713605" y="7205345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106136</xdr:colOff>
      <xdr:row>40</xdr:row>
      <xdr:rowOff>144234</xdr:rowOff>
    </xdr:from>
    <xdr:to>
      <xdr:col>9</xdr:col>
      <xdr:colOff>14220</xdr:colOff>
      <xdr:row>40</xdr:row>
      <xdr:rowOff>144234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4785995" y="7640320"/>
          <a:ext cx="126174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164646</xdr:colOff>
      <xdr:row>36</xdr:row>
      <xdr:rowOff>38642</xdr:rowOff>
    </xdr:from>
    <xdr:to>
      <xdr:col>9</xdr:col>
      <xdr:colOff>72730</xdr:colOff>
      <xdr:row>36</xdr:row>
      <xdr:rowOff>38642</xdr:rowOff>
    </xdr:to>
    <xdr:cxnSp macro="">
      <xdr:nvCxnSpPr>
        <xdr:cNvPr id="8" name="直線單箭頭接點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H="1">
          <a:off x="4844415" y="6802755"/>
          <a:ext cx="126174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123824</xdr:colOff>
      <xdr:row>35</xdr:row>
      <xdr:rowOff>126547</xdr:rowOff>
    </xdr:from>
    <xdr:to>
      <xdr:col>13</xdr:col>
      <xdr:colOff>537481</xdr:colOff>
      <xdr:row>35</xdr:row>
      <xdr:rowOff>127911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8103235" y="6708140"/>
          <a:ext cx="102362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257176</xdr:colOff>
      <xdr:row>34</xdr:row>
      <xdr:rowOff>96612</xdr:rowOff>
    </xdr:from>
    <xdr:to>
      <xdr:col>14</xdr:col>
      <xdr:colOff>17904</xdr:colOff>
      <xdr:row>34</xdr:row>
      <xdr:rowOff>97973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8237220" y="6495415"/>
          <a:ext cx="99631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133349</xdr:colOff>
      <xdr:row>36</xdr:row>
      <xdr:rowOff>172811</xdr:rowOff>
    </xdr:from>
    <xdr:to>
      <xdr:col>13</xdr:col>
      <xdr:colOff>505038</xdr:colOff>
      <xdr:row>36</xdr:row>
      <xdr:rowOff>172811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8112760" y="693737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46265</xdr:colOff>
      <xdr:row>37</xdr:row>
      <xdr:rowOff>182880</xdr:rowOff>
    </xdr:from>
    <xdr:to>
      <xdr:col>8</xdr:col>
      <xdr:colOff>574291</xdr:colOff>
      <xdr:row>37</xdr:row>
      <xdr:rowOff>182880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725670" y="7130415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114301</xdr:colOff>
      <xdr:row>39</xdr:row>
      <xdr:rowOff>27213</xdr:rowOff>
    </xdr:from>
    <xdr:to>
      <xdr:col>9</xdr:col>
      <xdr:colOff>22385</xdr:colOff>
      <xdr:row>39</xdr:row>
      <xdr:rowOff>27213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4794250" y="7339965"/>
          <a:ext cx="126174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112939</xdr:colOff>
      <xdr:row>37</xdr:row>
      <xdr:rowOff>15509</xdr:rowOff>
    </xdr:from>
    <xdr:to>
      <xdr:col>9</xdr:col>
      <xdr:colOff>21023</xdr:colOff>
      <xdr:row>37</xdr:row>
      <xdr:rowOff>15509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92345" y="6962775"/>
          <a:ext cx="126238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103414</xdr:colOff>
      <xdr:row>33</xdr:row>
      <xdr:rowOff>153761</xdr:rowOff>
    </xdr:from>
    <xdr:to>
      <xdr:col>13</xdr:col>
      <xdr:colOff>517071</xdr:colOff>
      <xdr:row>33</xdr:row>
      <xdr:rowOff>155125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8082915" y="6575425"/>
          <a:ext cx="102362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197303</xdr:colOff>
      <xdr:row>29</xdr:row>
      <xdr:rowOff>24493</xdr:rowOff>
    </xdr:from>
    <xdr:to>
      <xdr:col>13</xdr:col>
      <xdr:colOff>520006</xdr:colOff>
      <xdr:row>29</xdr:row>
      <xdr:rowOff>25854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8176895" y="5714365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93888</xdr:colOff>
      <xdr:row>31</xdr:row>
      <xdr:rowOff>110220</xdr:rowOff>
    </xdr:from>
    <xdr:to>
      <xdr:col>13</xdr:col>
      <xdr:colOff>465577</xdr:colOff>
      <xdr:row>31</xdr:row>
      <xdr:rowOff>110220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8073390" y="6165850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14968</xdr:colOff>
      <xdr:row>38</xdr:row>
      <xdr:rowOff>161111</xdr:rowOff>
    </xdr:from>
    <xdr:to>
      <xdr:col>8</xdr:col>
      <xdr:colOff>542994</xdr:colOff>
      <xdr:row>38</xdr:row>
      <xdr:rowOff>161111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>
          <a:off x="4694555" y="7496810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68036</xdr:colOff>
      <xdr:row>41</xdr:row>
      <xdr:rowOff>125184</xdr:rowOff>
    </xdr:from>
    <xdr:to>
      <xdr:col>8</xdr:col>
      <xdr:colOff>585720</xdr:colOff>
      <xdr:row>41</xdr:row>
      <xdr:rowOff>125184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4747895" y="8009890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107496</xdr:colOff>
      <xdr:row>36</xdr:row>
      <xdr:rowOff>133892</xdr:rowOff>
    </xdr:from>
    <xdr:to>
      <xdr:col>9</xdr:col>
      <xdr:colOff>15580</xdr:colOff>
      <xdr:row>36</xdr:row>
      <xdr:rowOff>133892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H="1">
          <a:off x="4787265" y="7103745"/>
          <a:ext cx="126174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33</xdr:row>
      <xdr:rowOff>12247</xdr:rowOff>
    </xdr:from>
    <xdr:to>
      <xdr:col>13</xdr:col>
      <xdr:colOff>470806</xdr:colOff>
      <xdr:row>33</xdr:row>
      <xdr:rowOff>13611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8036560" y="6228080"/>
          <a:ext cx="102362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95251</xdr:colOff>
      <xdr:row>30</xdr:row>
      <xdr:rowOff>20412</xdr:rowOff>
    </xdr:from>
    <xdr:to>
      <xdr:col>13</xdr:col>
      <xdr:colOff>417954</xdr:colOff>
      <xdr:row>30</xdr:row>
      <xdr:rowOff>21773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8075295" y="5687695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123824</xdr:colOff>
      <xdr:row>36</xdr:row>
      <xdr:rowOff>1361</xdr:rowOff>
    </xdr:from>
    <xdr:to>
      <xdr:col>13</xdr:col>
      <xdr:colOff>495513</xdr:colOff>
      <xdr:row>36</xdr:row>
      <xdr:rowOff>1361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103235" y="676592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55790</xdr:colOff>
      <xdr:row>40</xdr:row>
      <xdr:rowOff>103417</xdr:rowOff>
    </xdr:from>
    <xdr:to>
      <xdr:col>8</xdr:col>
      <xdr:colOff>583816</xdr:colOff>
      <xdr:row>40</xdr:row>
      <xdr:rowOff>103417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H="1">
          <a:off x="4735195" y="7599045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57151</xdr:colOff>
      <xdr:row>42</xdr:row>
      <xdr:rowOff>84363</xdr:rowOff>
    </xdr:from>
    <xdr:to>
      <xdr:col>8</xdr:col>
      <xdr:colOff>574835</xdr:colOff>
      <xdr:row>42</xdr:row>
      <xdr:rowOff>84363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H="1">
          <a:off x="4737100" y="7945755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84364</xdr:colOff>
      <xdr:row>38</xdr:row>
      <xdr:rowOff>101234</xdr:rowOff>
    </xdr:from>
    <xdr:to>
      <xdr:col>8</xdr:col>
      <xdr:colOff>602048</xdr:colOff>
      <xdr:row>38</xdr:row>
      <xdr:rowOff>101234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H="1">
          <a:off x="4763770" y="7231380"/>
          <a:ext cx="119507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146957</xdr:colOff>
      <xdr:row>34</xdr:row>
      <xdr:rowOff>99332</xdr:rowOff>
    </xdr:from>
    <xdr:to>
      <xdr:col>13</xdr:col>
      <xdr:colOff>560614</xdr:colOff>
      <xdr:row>34</xdr:row>
      <xdr:rowOff>100696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8126730" y="6475095"/>
          <a:ext cx="102298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208189</xdr:colOff>
      <xdr:row>29</xdr:row>
      <xdr:rowOff>89807</xdr:rowOff>
    </xdr:from>
    <xdr:to>
      <xdr:col>13</xdr:col>
      <xdr:colOff>530892</xdr:colOff>
      <xdr:row>29</xdr:row>
      <xdr:rowOff>91168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8187690" y="5551170"/>
          <a:ext cx="93281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83002</xdr:colOff>
      <xdr:row>32</xdr:row>
      <xdr:rowOff>1363</xdr:rowOff>
    </xdr:from>
    <xdr:to>
      <xdr:col>13</xdr:col>
      <xdr:colOff>454691</xdr:colOff>
      <xdr:row>32</xdr:row>
      <xdr:rowOff>1363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8062595" y="601154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25854</xdr:colOff>
      <xdr:row>40</xdr:row>
      <xdr:rowOff>150225</xdr:rowOff>
    </xdr:from>
    <xdr:to>
      <xdr:col>8</xdr:col>
      <xdr:colOff>553880</xdr:colOff>
      <xdr:row>40</xdr:row>
      <xdr:rowOff>150225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>
          <a:off x="4705350" y="7623175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35379</xdr:colOff>
      <xdr:row>42</xdr:row>
      <xdr:rowOff>157841</xdr:rowOff>
    </xdr:from>
    <xdr:to>
      <xdr:col>8</xdr:col>
      <xdr:colOff>553063</xdr:colOff>
      <xdr:row>42</xdr:row>
      <xdr:rowOff>157841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H="1">
          <a:off x="4714875" y="7996555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96611</xdr:colOff>
      <xdr:row>38</xdr:row>
      <xdr:rowOff>182880</xdr:rowOff>
    </xdr:from>
    <xdr:to>
      <xdr:col>9</xdr:col>
      <xdr:colOff>4695</xdr:colOff>
      <xdr:row>38</xdr:row>
      <xdr:rowOff>182880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H="1">
          <a:off x="4776470" y="7290435"/>
          <a:ext cx="126174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114299</xdr:colOff>
      <xdr:row>35</xdr:row>
      <xdr:rowOff>182880</xdr:rowOff>
    </xdr:from>
    <xdr:to>
      <xdr:col>13</xdr:col>
      <xdr:colOff>527956</xdr:colOff>
      <xdr:row>35</xdr:row>
      <xdr:rowOff>182880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8093710" y="6764655"/>
          <a:ext cx="102362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180976</xdr:colOff>
      <xdr:row>34</xdr:row>
      <xdr:rowOff>10887</xdr:rowOff>
    </xdr:from>
    <xdr:to>
      <xdr:col>13</xdr:col>
      <xdr:colOff>503679</xdr:colOff>
      <xdr:row>34</xdr:row>
      <xdr:rowOff>12248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8161020" y="6409690"/>
          <a:ext cx="93218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104774</xdr:colOff>
      <xdr:row>37</xdr:row>
      <xdr:rowOff>172811</xdr:rowOff>
    </xdr:from>
    <xdr:to>
      <xdr:col>13</xdr:col>
      <xdr:colOff>476463</xdr:colOff>
      <xdr:row>37</xdr:row>
      <xdr:rowOff>172811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>
          <a:off x="8084185" y="712025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608240</xdr:colOff>
      <xdr:row>42</xdr:row>
      <xdr:rowOff>151042</xdr:rowOff>
    </xdr:from>
    <xdr:to>
      <xdr:col>8</xdr:col>
      <xdr:colOff>526666</xdr:colOff>
      <xdr:row>42</xdr:row>
      <xdr:rowOff>151042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4610735" y="8012430"/>
          <a:ext cx="127254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57151</xdr:colOff>
      <xdr:row>44</xdr:row>
      <xdr:rowOff>182880</xdr:rowOff>
    </xdr:from>
    <xdr:to>
      <xdr:col>8</xdr:col>
      <xdr:colOff>574835</xdr:colOff>
      <xdr:row>44</xdr:row>
      <xdr:rowOff>182880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 flipH="1">
          <a:off x="4737100" y="8410575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</xdr:colOff>
      <xdr:row>40</xdr:row>
      <xdr:rowOff>167909</xdr:rowOff>
    </xdr:from>
    <xdr:to>
      <xdr:col>8</xdr:col>
      <xdr:colOff>525848</xdr:colOff>
      <xdr:row>40</xdr:row>
      <xdr:rowOff>167909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H="1">
          <a:off x="4687570" y="7663815"/>
          <a:ext cx="119507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146957</xdr:colOff>
      <xdr:row>35</xdr:row>
      <xdr:rowOff>23132</xdr:rowOff>
    </xdr:from>
    <xdr:to>
      <xdr:col>13</xdr:col>
      <xdr:colOff>560614</xdr:colOff>
      <xdr:row>35</xdr:row>
      <xdr:rowOff>24496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8126730" y="6581775"/>
          <a:ext cx="102298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208189</xdr:colOff>
      <xdr:row>30</xdr:row>
      <xdr:rowOff>182880</xdr:rowOff>
    </xdr:from>
    <xdr:to>
      <xdr:col>13</xdr:col>
      <xdr:colOff>530892</xdr:colOff>
      <xdr:row>30</xdr:row>
      <xdr:rowOff>182880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8187690" y="5827395"/>
          <a:ext cx="93281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63952</xdr:colOff>
      <xdr:row>33</xdr:row>
      <xdr:rowOff>1363</xdr:rowOff>
    </xdr:from>
    <xdr:to>
      <xdr:col>13</xdr:col>
      <xdr:colOff>435641</xdr:colOff>
      <xdr:row>33</xdr:row>
      <xdr:rowOff>1363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8043545" y="6194425"/>
          <a:ext cx="9817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25854</xdr:colOff>
      <xdr:row>40</xdr:row>
      <xdr:rowOff>121650</xdr:rowOff>
    </xdr:from>
    <xdr:to>
      <xdr:col>8</xdr:col>
      <xdr:colOff>553880</xdr:colOff>
      <xdr:row>40</xdr:row>
      <xdr:rowOff>121650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flipH="1">
          <a:off x="4705350" y="7594600"/>
          <a:ext cx="120523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35379</xdr:colOff>
      <xdr:row>42</xdr:row>
      <xdr:rowOff>81641</xdr:rowOff>
    </xdr:from>
    <xdr:to>
      <xdr:col>8</xdr:col>
      <xdr:colOff>553063</xdr:colOff>
      <xdr:row>42</xdr:row>
      <xdr:rowOff>81641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H="1">
          <a:off x="4714875" y="7920355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87086</xdr:colOff>
      <xdr:row>38</xdr:row>
      <xdr:rowOff>131170</xdr:rowOff>
    </xdr:from>
    <xdr:to>
      <xdr:col>8</xdr:col>
      <xdr:colOff>604770</xdr:colOff>
      <xdr:row>38</xdr:row>
      <xdr:rowOff>131170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 flipH="1">
          <a:off x="4766945" y="7238365"/>
          <a:ext cx="119443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0"/>
  <sheetViews>
    <sheetView zoomScale="70" zoomScaleNormal="70" workbookViewId="0">
      <pane ySplit="7" topLeftCell="A41" activePane="bottomLeft" state="frozen"/>
      <selection pane="bottomLeft" activeCell="C65" sqref="C65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6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0</v>
      </c>
      <c r="B1" s="6"/>
      <c r="C1" s="6"/>
      <c r="D1" s="6"/>
      <c r="E1" s="6"/>
      <c r="F1" s="7" t="s">
        <v>1</v>
      </c>
      <c r="G1" s="8" t="s">
        <v>2</v>
      </c>
      <c r="H1" s="8"/>
      <c r="I1" s="8"/>
      <c r="J1" s="54"/>
      <c r="K1" s="55" t="s">
        <v>3</v>
      </c>
      <c r="L1" s="55"/>
      <c r="M1" s="254">
        <v>278</v>
      </c>
      <c r="N1" s="255"/>
      <c r="O1" s="256"/>
      <c r="P1" s="56" t="s">
        <v>4</v>
      </c>
      <c r="Q1" s="74"/>
      <c r="R1" s="257" t="s">
        <v>5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6</v>
      </c>
      <c r="B2" s="10"/>
      <c r="C2" s="11">
        <v>27576</v>
      </c>
      <c r="D2" s="10" t="s">
        <v>7</v>
      </c>
      <c r="E2" s="12">
        <v>7</v>
      </c>
      <c r="F2" s="13" t="s">
        <v>8</v>
      </c>
      <c r="G2" s="14" t="s">
        <v>9</v>
      </c>
      <c r="H2" s="15"/>
      <c r="I2" s="57">
        <v>27600</v>
      </c>
      <c r="J2" s="58"/>
      <c r="K2" s="58" t="s">
        <v>10</v>
      </c>
      <c r="L2" s="58"/>
      <c r="M2" s="258" t="s">
        <v>11</v>
      </c>
      <c r="N2" s="259"/>
      <c r="O2" s="260"/>
      <c r="P2" s="58" t="s">
        <v>12</v>
      </c>
      <c r="Q2" s="58"/>
      <c r="R2" s="261" t="s">
        <v>13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27557</v>
      </c>
      <c r="D3" s="17" t="s">
        <v>15</v>
      </c>
      <c r="E3" s="19">
        <v>45</v>
      </c>
      <c r="F3" s="20" t="s">
        <v>8</v>
      </c>
      <c r="G3" s="21" t="s">
        <v>16</v>
      </c>
      <c r="H3" s="20"/>
      <c r="I3" s="59">
        <v>27300</v>
      </c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</row>
    <row r="4" spans="1:36">
      <c r="A4" s="22" t="s">
        <v>20</v>
      </c>
      <c r="B4" s="23"/>
      <c r="C4" s="24">
        <v>27515</v>
      </c>
      <c r="D4" s="23" t="s">
        <v>15</v>
      </c>
      <c r="E4" s="25">
        <v>46</v>
      </c>
      <c r="F4" s="23" t="s">
        <v>8</v>
      </c>
      <c r="G4" s="26" t="s">
        <v>21</v>
      </c>
      <c r="H4" s="27"/>
      <c r="I4" s="61">
        <f>I2-I3</f>
        <v>300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151">
        <v>46753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ht="5.4" customHeight="1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63"/>
      <c r="N7" s="34"/>
      <c r="O7" s="35"/>
      <c r="P7" s="34"/>
      <c r="Q7" s="34"/>
      <c r="R7" s="34"/>
      <c r="S7" s="34"/>
      <c r="T7" s="34"/>
      <c r="U7" s="34"/>
      <c r="V7" s="77"/>
      <c r="W7" s="78"/>
      <c r="X7" s="86"/>
      <c r="Y7" s="101"/>
      <c r="Z7" s="102"/>
      <c r="AA7" s="102"/>
      <c r="AB7" s="103"/>
      <c r="AC7" s="103"/>
      <c r="AD7" s="104"/>
      <c r="AE7" s="104"/>
      <c r="AF7" s="105"/>
      <c r="AG7" s="105"/>
      <c r="AH7" s="105"/>
      <c r="AI7" s="104"/>
    </row>
    <row r="8" spans="1:36" s="1" customFormat="1" ht="15.65" customHeight="1">
      <c r="A8" s="36">
        <v>3</v>
      </c>
      <c r="B8" s="37">
        <f>A8-D8</f>
        <v>0</v>
      </c>
      <c r="C8" s="38">
        <v>3</v>
      </c>
      <c r="D8" s="38">
        <v>3</v>
      </c>
      <c r="E8" s="37">
        <f>D8-C8</f>
        <v>0</v>
      </c>
      <c r="F8" s="38">
        <v>0</v>
      </c>
      <c r="G8" s="36">
        <v>0</v>
      </c>
      <c r="H8" s="37">
        <f>G8-F8</f>
        <v>0</v>
      </c>
      <c r="I8" s="36">
        <v>5557</v>
      </c>
      <c r="J8" s="38"/>
      <c r="K8" s="141">
        <v>22000</v>
      </c>
      <c r="L8" s="38"/>
      <c r="M8" s="36">
        <v>1</v>
      </c>
      <c r="N8" s="37">
        <f>O8-P8</f>
        <v>-35</v>
      </c>
      <c r="O8" s="36">
        <v>6</v>
      </c>
      <c r="P8" s="38">
        <v>41</v>
      </c>
      <c r="Q8" s="37">
        <f>R8-S8</f>
        <v>-31</v>
      </c>
      <c r="R8" s="38">
        <v>1278</v>
      </c>
      <c r="S8" s="38">
        <v>1309</v>
      </c>
      <c r="T8" s="87">
        <f>U8-R8</f>
        <v>0</v>
      </c>
      <c r="U8" s="36">
        <v>1278</v>
      </c>
      <c r="V8" s="38"/>
      <c r="W8" s="38"/>
      <c r="X8" s="38">
        <v>5602</v>
      </c>
      <c r="Y8" s="106">
        <f>X8*F8*50</f>
        <v>0</v>
      </c>
      <c r="Z8" s="107">
        <f>A8*I8*50</f>
        <v>833550</v>
      </c>
      <c r="AA8" s="108">
        <f>Z8-Y8</f>
        <v>833550</v>
      </c>
      <c r="AB8" s="155">
        <v>22000</v>
      </c>
      <c r="AC8" s="110">
        <f>AE8-AD8</f>
        <v>0</v>
      </c>
      <c r="AD8" s="111">
        <f>AF8*R8*50</f>
        <v>63900</v>
      </c>
      <c r="AE8" s="111">
        <f>U8*M8*50</f>
        <v>63900</v>
      </c>
      <c r="AF8" s="38">
        <v>1</v>
      </c>
      <c r="AG8" s="125">
        <f>AH8-AI8</f>
        <v>833550</v>
      </c>
      <c r="AH8" s="111">
        <f>Z8+AE8</f>
        <v>897450</v>
      </c>
      <c r="AI8" s="111">
        <f>Y8+AD8</f>
        <v>63900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7">
        <f>D9-C9</f>
        <v>0</v>
      </c>
      <c r="F9" s="38">
        <v>0</v>
      </c>
      <c r="G9" s="36">
        <v>0</v>
      </c>
      <c r="H9" s="37">
        <f>G9-F9</f>
        <v>0</v>
      </c>
      <c r="I9" s="36">
        <v>5357</v>
      </c>
      <c r="J9" s="38"/>
      <c r="K9" s="141">
        <v>22200</v>
      </c>
      <c r="L9" s="38"/>
      <c r="M9" s="36">
        <v>1</v>
      </c>
      <c r="N9" s="37">
        <f>O9-P9</f>
        <v>-44</v>
      </c>
      <c r="O9" s="36">
        <v>0</v>
      </c>
      <c r="P9" s="38">
        <v>44</v>
      </c>
      <c r="Q9" s="37">
        <f>R9-S9</f>
        <v>29</v>
      </c>
      <c r="R9" s="38">
        <v>618</v>
      </c>
      <c r="S9" s="38">
        <v>589</v>
      </c>
      <c r="T9" s="87">
        <f>U9-R9</f>
        <v>0</v>
      </c>
      <c r="U9" s="36">
        <v>618</v>
      </c>
      <c r="V9" s="38"/>
      <c r="W9" s="38"/>
      <c r="X9" s="38">
        <v>5402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55">
        <v>22200</v>
      </c>
      <c r="AC9" s="110">
        <f t="shared" ref="AC9:AC52" si="3">AE9-AD9</f>
        <v>0</v>
      </c>
      <c r="AD9" s="111">
        <f t="shared" ref="AD9:AD52" si="4">AF9*R9*50</f>
        <v>30900</v>
      </c>
      <c r="AE9" s="111">
        <f t="shared" ref="AE9:AE52" si="5">U9*M9*50</f>
        <v>30900</v>
      </c>
      <c r="AF9" s="38">
        <v>1</v>
      </c>
      <c r="AG9" s="125">
        <f t="shared" ref="AG9:AG52" si="6">AH9-AI9</f>
        <v>0</v>
      </c>
      <c r="AH9" s="111">
        <f t="shared" ref="AH9:AH52" si="7">Z9+AE9</f>
        <v>30900</v>
      </c>
      <c r="AI9" s="111">
        <f t="shared" ref="AI9:AI52" si="8">Y9+AD9</f>
        <v>30900</v>
      </c>
    </row>
    <row r="10" spans="1:36" s="1" customFormat="1" ht="15.65" customHeight="1">
      <c r="A10" s="36">
        <v>3</v>
      </c>
      <c r="B10" s="37">
        <f>A10-D10</f>
        <v>0</v>
      </c>
      <c r="C10" s="38">
        <v>3</v>
      </c>
      <c r="D10" s="38">
        <v>3</v>
      </c>
      <c r="E10" s="37">
        <f>D10-C10</f>
        <v>0</v>
      </c>
      <c r="F10" s="38">
        <v>0</v>
      </c>
      <c r="G10" s="36">
        <v>0</v>
      </c>
      <c r="H10" s="37">
        <f>G10-F10</f>
        <v>0</v>
      </c>
      <c r="I10" s="36">
        <v>5157</v>
      </c>
      <c r="J10" s="38"/>
      <c r="K10" s="141">
        <v>22400</v>
      </c>
      <c r="L10" s="38"/>
      <c r="M10" s="36">
        <v>1</v>
      </c>
      <c r="N10" s="37">
        <f>O10-P10</f>
        <v>-9</v>
      </c>
      <c r="O10" s="36">
        <v>0</v>
      </c>
      <c r="P10" s="38">
        <v>9</v>
      </c>
      <c r="Q10" s="37">
        <f>R10-S10</f>
        <v>8</v>
      </c>
      <c r="R10" s="38">
        <v>901</v>
      </c>
      <c r="S10" s="38">
        <v>893</v>
      </c>
      <c r="T10" s="87">
        <f>U10-R10</f>
        <v>0</v>
      </c>
      <c r="U10" s="36">
        <v>901</v>
      </c>
      <c r="V10" s="38"/>
      <c r="W10" s="38"/>
      <c r="X10" s="38">
        <v>5202</v>
      </c>
      <c r="Y10" s="106">
        <f t="shared" si="0"/>
        <v>0</v>
      </c>
      <c r="Z10" s="107">
        <f t="shared" si="1"/>
        <v>773550</v>
      </c>
      <c r="AA10" s="108">
        <f t="shared" si="2"/>
        <v>773550</v>
      </c>
      <c r="AB10" s="155">
        <v>22400</v>
      </c>
      <c r="AC10" s="110">
        <f t="shared" si="3"/>
        <v>0</v>
      </c>
      <c r="AD10" s="111">
        <f t="shared" si="4"/>
        <v>45050</v>
      </c>
      <c r="AE10" s="111">
        <f t="shared" si="5"/>
        <v>45050</v>
      </c>
      <c r="AF10" s="38">
        <v>1</v>
      </c>
      <c r="AG10" s="125">
        <f t="shared" si="6"/>
        <v>773550</v>
      </c>
      <c r="AH10" s="111">
        <f t="shared" si="7"/>
        <v>818600</v>
      </c>
      <c r="AI10" s="111">
        <f t="shared" si="8"/>
        <v>45050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7">
        <f>D11-C11</f>
        <v>0</v>
      </c>
      <c r="F11" s="38">
        <v>0</v>
      </c>
      <c r="G11" s="36">
        <v>0</v>
      </c>
      <c r="H11" s="37">
        <f>G11-F11</f>
        <v>0</v>
      </c>
      <c r="I11" s="36">
        <v>4957</v>
      </c>
      <c r="J11" s="38"/>
      <c r="K11" s="141">
        <v>22600</v>
      </c>
      <c r="L11" s="38"/>
      <c r="M11" s="36">
        <v>1</v>
      </c>
      <c r="N11" s="37">
        <f>O11-P11</f>
        <v>-24</v>
      </c>
      <c r="O11" s="36">
        <v>1</v>
      </c>
      <c r="P11" s="38">
        <v>25</v>
      </c>
      <c r="Q11" s="37">
        <f>R11-S11</f>
        <v>19</v>
      </c>
      <c r="R11" s="38">
        <v>2117</v>
      </c>
      <c r="S11" s="38">
        <v>2098</v>
      </c>
      <c r="T11" s="87">
        <f>U11-R11</f>
        <v>0</v>
      </c>
      <c r="U11" s="36">
        <v>2117</v>
      </c>
      <c r="V11" s="38"/>
      <c r="W11" s="38"/>
      <c r="X11" s="38">
        <v>5002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55">
        <v>22600</v>
      </c>
      <c r="AC11" s="110">
        <f t="shared" si="3"/>
        <v>0</v>
      </c>
      <c r="AD11" s="111">
        <f t="shared" si="4"/>
        <v>105850</v>
      </c>
      <c r="AE11" s="111">
        <f t="shared" si="5"/>
        <v>105850</v>
      </c>
      <c r="AF11" s="38">
        <v>1</v>
      </c>
      <c r="AG11" s="125">
        <f t="shared" si="6"/>
        <v>0</v>
      </c>
      <c r="AH11" s="111">
        <f t="shared" si="7"/>
        <v>105850</v>
      </c>
      <c r="AI11" s="111">
        <f t="shared" si="8"/>
        <v>105850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7">
        <f>D12-C12</f>
        <v>0</v>
      </c>
      <c r="F12" s="38">
        <v>0</v>
      </c>
      <c r="G12" s="36">
        <v>0</v>
      </c>
      <c r="H12" s="37">
        <f>G12-F12</f>
        <v>0</v>
      </c>
      <c r="I12" s="36">
        <v>4757</v>
      </c>
      <c r="J12" s="38"/>
      <c r="K12" s="141">
        <v>22800</v>
      </c>
      <c r="L12" s="38"/>
      <c r="M12" s="36">
        <v>1</v>
      </c>
      <c r="N12" s="37">
        <f>O12-P12</f>
        <v>-4</v>
      </c>
      <c r="O12" s="36">
        <v>10</v>
      </c>
      <c r="P12" s="38">
        <v>14</v>
      </c>
      <c r="Q12" s="37">
        <f>R12-S12</f>
        <v>-4</v>
      </c>
      <c r="R12" s="38">
        <v>1334</v>
      </c>
      <c r="S12" s="38">
        <v>1338</v>
      </c>
      <c r="T12" s="87">
        <f>U12-R12</f>
        <v>-4</v>
      </c>
      <c r="U12" s="36">
        <v>1330</v>
      </c>
      <c r="V12" s="38"/>
      <c r="W12" s="38"/>
      <c r="X12" s="38">
        <v>4802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55">
        <v>22800</v>
      </c>
      <c r="AC12" s="110">
        <f t="shared" si="3"/>
        <v>-200</v>
      </c>
      <c r="AD12" s="111">
        <f t="shared" si="4"/>
        <v>66700</v>
      </c>
      <c r="AE12" s="111">
        <f t="shared" si="5"/>
        <v>66500</v>
      </c>
      <c r="AF12" s="38">
        <v>1</v>
      </c>
      <c r="AG12" s="125">
        <f t="shared" si="6"/>
        <v>-200</v>
      </c>
      <c r="AH12" s="111">
        <f t="shared" si="7"/>
        <v>66500</v>
      </c>
      <c r="AI12" s="111">
        <f t="shared" si="8"/>
        <v>66700</v>
      </c>
    </row>
    <row r="13" spans="1:36" s="1" customFormat="1" ht="15.65" customHeight="1">
      <c r="A13" s="36">
        <v>17</v>
      </c>
      <c r="B13" s="37">
        <f t="shared" ref="B13:B52" si="9">A13-D13</f>
        <v>0</v>
      </c>
      <c r="C13" s="38">
        <v>17</v>
      </c>
      <c r="D13" s="38">
        <v>17</v>
      </c>
      <c r="E13" s="37">
        <f t="shared" ref="E13:E52" si="10">D13-C13</f>
        <v>0</v>
      </c>
      <c r="F13" s="38">
        <v>0</v>
      </c>
      <c r="G13" s="36">
        <v>0</v>
      </c>
      <c r="H13" s="37">
        <f t="shared" ref="H13:H52" si="11">G13-F13</f>
        <v>0</v>
      </c>
      <c r="I13" s="36">
        <v>4557</v>
      </c>
      <c r="J13" s="38"/>
      <c r="K13" s="141">
        <v>23000</v>
      </c>
      <c r="L13" s="38"/>
      <c r="M13" s="36">
        <v>1</v>
      </c>
      <c r="N13" s="37">
        <f t="shared" ref="N13:N52" si="12">O13-P13</f>
        <v>-4</v>
      </c>
      <c r="O13" s="36">
        <v>44</v>
      </c>
      <c r="P13" s="38">
        <v>48</v>
      </c>
      <c r="Q13" s="37">
        <f t="shared" ref="Q13:Q52" si="13">R13-S13</f>
        <v>21</v>
      </c>
      <c r="R13" s="38">
        <v>2030</v>
      </c>
      <c r="S13" s="38">
        <v>2009</v>
      </c>
      <c r="T13" s="87">
        <f t="shared" ref="T13:T52" si="14">U13-R13</f>
        <v>-10</v>
      </c>
      <c r="U13" s="36">
        <v>2020</v>
      </c>
      <c r="V13" s="38"/>
      <c r="W13" s="38"/>
      <c r="X13" s="38">
        <v>4602</v>
      </c>
      <c r="Y13" s="106">
        <f t="shared" si="0"/>
        <v>0</v>
      </c>
      <c r="Z13" s="107">
        <f t="shared" si="1"/>
        <v>3873450</v>
      </c>
      <c r="AA13" s="108">
        <f t="shared" si="2"/>
        <v>3873450</v>
      </c>
      <c r="AB13" s="155">
        <v>23000</v>
      </c>
      <c r="AC13" s="110">
        <f t="shared" si="3"/>
        <v>-500</v>
      </c>
      <c r="AD13" s="111">
        <f t="shared" si="4"/>
        <v>101500</v>
      </c>
      <c r="AE13" s="111">
        <f t="shared" si="5"/>
        <v>101000</v>
      </c>
      <c r="AF13" s="38">
        <v>1</v>
      </c>
      <c r="AG13" s="125">
        <f t="shared" si="6"/>
        <v>3872950</v>
      </c>
      <c r="AH13" s="111">
        <f t="shared" si="7"/>
        <v>3974450</v>
      </c>
      <c r="AI13" s="111">
        <f t="shared" si="8"/>
        <v>101500</v>
      </c>
    </row>
    <row r="14" spans="1:36" s="1" customFormat="1" ht="15.65" customHeight="1">
      <c r="A14" s="36">
        <v>1</v>
      </c>
      <c r="B14" s="37">
        <f t="shared" si="9"/>
        <v>0</v>
      </c>
      <c r="C14" s="38">
        <v>1</v>
      </c>
      <c r="D14" s="38">
        <v>1</v>
      </c>
      <c r="E14" s="37">
        <f t="shared" si="10"/>
        <v>0</v>
      </c>
      <c r="F14" s="38">
        <v>0</v>
      </c>
      <c r="G14" s="36">
        <v>0</v>
      </c>
      <c r="H14" s="37">
        <f t="shared" si="11"/>
        <v>0</v>
      </c>
      <c r="I14" s="36">
        <v>4357</v>
      </c>
      <c r="J14" s="38"/>
      <c r="K14" s="141">
        <v>23200</v>
      </c>
      <c r="L14" s="38"/>
      <c r="M14" s="36">
        <v>1</v>
      </c>
      <c r="N14" s="37">
        <f t="shared" si="12"/>
        <v>12</v>
      </c>
      <c r="O14" s="36">
        <v>13</v>
      </c>
      <c r="P14" s="38">
        <v>1</v>
      </c>
      <c r="Q14" s="37">
        <f t="shared" si="13"/>
        <v>0</v>
      </c>
      <c r="R14" s="38">
        <v>1710</v>
      </c>
      <c r="S14" s="38">
        <v>1710</v>
      </c>
      <c r="T14" s="87">
        <f t="shared" si="14"/>
        <v>-9</v>
      </c>
      <c r="U14" s="36">
        <v>1701</v>
      </c>
      <c r="V14" s="38"/>
      <c r="W14" s="38"/>
      <c r="X14" s="38">
        <v>4402</v>
      </c>
      <c r="Y14" s="106">
        <f t="shared" si="0"/>
        <v>0</v>
      </c>
      <c r="Z14" s="107">
        <f t="shared" si="1"/>
        <v>217850</v>
      </c>
      <c r="AA14" s="108">
        <f t="shared" si="2"/>
        <v>217850</v>
      </c>
      <c r="AB14" s="155">
        <v>23200</v>
      </c>
      <c r="AC14" s="110">
        <f t="shared" si="3"/>
        <v>-450</v>
      </c>
      <c r="AD14" s="111">
        <f t="shared" si="4"/>
        <v>85500</v>
      </c>
      <c r="AE14" s="111">
        <f t="shared" si="5"/>
        <v>85050</v>
      </c>
      <c r="AF14" s="38">
        <v>1</v>
      </c>
      <c r="AG14" s="125">
        <f t="shared" si="6"/>
        <v>217400</v>
      </c>
      <c r="AH14" s="111">
        <f t="shared" si="7"/>
        <v>302900</v>
      </c>
      <c r="AI14" s="111">
        <f t="shared" si="8"/>
        <v>85500</v>
      </c>
    </row>
    <row r="15" spans="1:36" s="1" customFormat="1" ht="15.65" customHeight="1">
      <c r="A15" s="36">
        <v>6</v>
      </c>
      <c r="B15" s="37">
        <f t="shared" si="9"/>
        <v>0</v>
      </c>
      <c r="C15" s="38">
        <v>6</v>
      </c>
      <c r="D15" s="38">
        <v>6</v>
      </c>
      <c r="E15" s="37">
        <f t="shared" si="10"/>
        <v>0</v>
      </c>
      <c r="F15" s="38">
        <v>0</v>
      </c>
      <c r="G15" s="36">
        <v>0</v>
      </c>
      <c r="H15" s="37">
        <f t="shared" si="11"/>
        <v>0</v>
      </c>
      <c r="I15" s="36">
        <v>4157</v>
      </c>
      <c r="J15" s="38"/>
      <c r="K15" s="141">
        <v>23400</v>
      </c>
      <c r="L15" s="38"/>
      <c r="M15" s="36">
        <v>1</v>
      </c>
      <c r="N15" s="37">
        <f t="shared" si="12"/>
        <v>-131</v>
      </c>
      <c r="O15" s="36">
        <v>45</v>
      </c>
      <c r="P15" s="38">
        <v>176</v>
      </c>
      <c r="Q15" s="37">
        <f t="shared" si="13"/>
        <v>162</v>
      </c>
      <c r="R15" s="38">
        <v>1061</v>
      </c>
      <c r="S15" s="38">
        <v>899</v>
      </c>
      <c r="T15" s="87">
        <f t="shared" si="14"/>
        <v>-4</v>
      </c>
      <c r="U15" s="36">
        <v>1057</v>
      </c>
      <c r="V15" s="38"/>
      <c r="W15" s="38"/>
      <c r="X15" s="38">
        <v>4202</v>
      </c>
      <c r="Y15" s="106">
        <f t="shared" si="0"/>
        <v>0</v>
      </c>
      <c r="Z15" s="107">
        <f t="shared" si="1"/>
        <v>1247100</v>
      </c>
      <c r="AA15" s="108">
        <f t="shared" si="2"/>
        <v>1247100</v>
      </c>
      <c r="AB15" s="155">
        <v>23400</v>
      </c>
      <c r="AC15" s="110">
        <f t="shared" si="3"/>
        <v>-200</v>
      </c>
      <c r="AD15" s="111">
        <f t="shared" si="4"/>
        <v>53050</v>
      </c>
      <c r="AE15" s="111">
        <f t="shared" si="5"/>
        <v>52850</v>
      </c>
      <c r="AF15" s="38">
        <v>1</v>
      </c>
      <c r="AG15" s="125">
        <f t="shared" si="6"/>
        <v>1246900</v>
      </c>
      <c r="AH15" s="111">
        <f t="shared" si="7"/>
        <v>1299950</v>
      </c>
      <c r="AI15" s="111">
        <f t="shared" si="8"/>
        <v>53050</v>
      </c>
    </row>
    <row r="16" spans="1:36" s="1" customFormat="1" ht="15.65" customHeight="1">
      <c r="A16" s="36">
        <v>3</v>
      </c>
      <c r="B16" s="37">
        <f t="shared" si="9"/>
        <v>0</v>
      </c>
      <c r="C16" s="38">
        <v>3</v>
      </c>
      <c r="D16" s="38">
        <v>3</v>
      </c>
      <c r="E16" s="37">
        <f t="shared" si="10"/>
        <v>0</v>
      </c>
      <c r="F16" s="38">
        <v>0</v>
      </c>
      <c r="G16" s="36">
        <v>0</v>
      </c>
      <c r="H16" s="37">
        <f t="shared" si="11"/>
        <v>0</v>
      </c>
      <c r="I16" s="36">
        <v>3957</v>
      </c>
      <c r="J16" s="38"/>
      <c r="K16" s="141">
        <v>23600</v>
      </c>
      <c r="L16" s="38"/>
      <c r="M16" s="36">
        <v>1</v>
      </c>
      <c r="N16" s="37">
        <f t="shared" si="12"/>
        <v>-61</v>
      </c>
      <c r="O16" s="36">
        <v>64</v>
      </c>
      <c r="P16" s="38">
        <v>125</v>
      </c>
      <c r="Q16" s="37">
        <f t="shared" si="13"/>
        <v>68</v>
      </c>
      <c r="R16" s="38">
        <v>1430</v>
      </c>
      <c r="S16" s="38">
        <v>1362</v>
      </c>
      <c r="T16" s="87">
        <f t="shared" si="14"/>
        <v>23</v>
      </c>
      <c r="U16" s="36">
        <v>1453</v>
      </c>
      <c r="V16" s="38"/>
      <c r="W16" s="38"/>
      <c r="X16" s="38">
        <v>4002</v>
      </c>
      <c r="Y16" s="106">
        <f t="shared" si="0"/>
        <v>0</v>
      </c>
      <c r="Z16" s="107">
        <f t="shared" si="1"/>
        <v>593550</v>
      </c>
      <c r="AA16" s="108">
        <f t="shared" si="2"/>
        <v>593550</v>
      </c>
      <c r="AB16" s="155">
        <v>23600</v>
      </c>
      <c r="AC16" s="110">
        <f t="shared" si="3"/>
        <v>1150</v>
      </c>
      <c r="AD16" s="111">
        <f t="shared" si="4"/>
        <v>71500</v>
      </c>
      <c r="AE16" s="111">
        <f t="shared" si="5"/>
        <v>72650</v>
      </c>
      <c r="AF16" s="38">
        <v>1</v>
      </c>
      <c r="AG16" s="125">
        <f t="shared" si="6"/>
        <v>594700</v>
      </c>
      <c r="AH16" s="111">
        <f t="shared" si="7"/>
        <v>666200</v>
      </c>
      <c r="AI16" s="111">
        <f t="shared" si="8"/>
        <v>71500</v>
      </c>
    </row>
    <row r="17" spans="1:35" s="1" customFormat="1" ht="14.5">
      <c r="A17" s="36">
        <v>6</v>
      </c>
      <c r="B17" s="37">
        <f t="shared" si="9"/>
        <v>0</v>
      </c>
      <c r="C17" s="38">
        <v>6</v>
      </c>
      <c r="D17" s="38">
        <v>6</v>
      </c>
      <c r="E17" s="37">
        <f t="shared" si="10"/>
        <v>0</v>
      </c>
      <c r="F17" s="38">
        <v>0</v>
      </c>
      <c r="G17" s="36">
        <v>0</v>
      </c>
      <c r="H17" s="37">
        <f t="shared" si="11"/>
        <v>0</v>
      </c>
      <c r="I17" s="36">
        <v>3757</v>
      </c>
      <c r="J17" s="38"/>
      <c r="K17" s="141">
        <v>23800</v>
      </c>
      <c r="L17" s="38"/>
      <c r="M17" s="36">
        <v>1</v>
      </c>
      <c r="N17" s="37">
        <f t="shared" si="12"/>
        <v>-18</v>
      </c>
      <c r="O17" s="36">
        <v>21</v>
      </c>
      <c r="P17" s="38">
        <v>39</v>
      </c>
      <c r="Q17" s="37">
        <f t="shared" si="13"/>
        <v>10</v>
      </c>
      <c r="R17" s="38">
        <v>1770</v>
      </c>
      <c r="S17" s="38">
        <v>1760</v>
      </c>
      <c r="T17" s="87">
        <f t="shared" si="14"/>
        <v>-21</v>
      </c>
      <c r="U17" s="36">
        <v>1749</v>
      </c>
      <c r="V17" s="38"/>
      <c r="W17" s="38"/>
      <c r="X17" s="38">
        <v>3802</v>
      </c>
      <c r="Y17" s="106">
        <f t="shared" si="0"/>
        <v>0</v>
      </c>
      <c r="Z17" s="107">
        <f t="shared" si="1"/>
        <v>1127100</v>
      </c>
      <c r="AA17" s="108">
        <f t="shared" si="2"/>
        <v>1127100</v>
      </c>
      <c r="AB17" s="155">
        <v>23800</v>
      </c>
      <c r="AC17" s="110">
        <f t="shared" si="3"/>
        <v>-1050</v>
      </c>
      <c r="AD17" s="111">
        <f t="shared" si="4"/>
        <v>88500</v>
      </c>
      <c r="AE17" s="111">
        <f t="shared" si="5"/>
        <v>87450</v>
      </c>
      <c r="AF17" s="38">
        <v>1</v>
      </c>
      <c r="AG17" s="125">
        <f t="shared" si="6"/>
        <v>1126050</v>
      </c>
      <c r="AH17" s="111">
        <f t="shared" si="7"/>
        <v>1214550</v>
      </c>
      <c r="AI17" s="111">
        <f t="shared" si="8"/>
        <v>88500</v>
      </c>
    </row>
    <row r="18" spans="1:35" s="1" customFormat="1" ht="14.5">
      <c r="A18" s="36">
        <v>33</v>
      </c>
      <c r="B18" s="37">
        <f t="shared" si="9"/>
        <v>-2</v>
      </c>
      <c r="C18" s="38">
        <v>35</v>
      </c>
      <c r="D18" s="38">
        <v>35</v>
      </c>
      <c r="E18" s="37">
        <f t="shared" si="10"/>
        <v>0</v>
      </c>
      <c r="F18" s="38">
        <v>0</v>
      </c>
      <c r="G18" s="36">
        <v>3</v>
      </c>
      <c r="H18" s="37">
        <f t="shared" si="11"/>
        <v>3</v>
      </c>
      <c r="I18" s="36">
        <v>3557</v>
      </c>
      <c r="J18" s="38"/>
      <c r="K18" s="143">
        <v>24000</v>
      </c>
      <c r="L18" s="38"/>
      <c r="M18" s="36">
        <v>1</v>
      </c>
      <c r="N18" s="37">
        <f t="shared" si="12"/>
        <v>343</v>
      </c>
      <c r="O18" s="36">
        <v>420</v>
      </c>
      <c r="P18" s="38">
        <v>77</v>
      </c>
      <c r="Q18" s="37">
        <f t="shared" si="13"/>
        <v>-36</v>
      </c>
      <c r="R18" s="38">
        <v>3543</v>
      </c>
      <c r="S18" s="38">
        <v>3579</v>
      </c>
      <c r="T18" s="87">
        <f t="shared" si="14"/>
        <v>-314</v>
      </c>
      <c r="U18" s="36">
        <v>3229</v>
      </c>
      <c r="V18" s="38"/>
      <c r="W18" s="38"/>
      <c r="X18" s="38">
        <v>3602</v>
      </c>
      <c r="Y18" s="106">
        <f t="shared" si="0"/>
        <v>0</v>
      </c>
      <c r="Z18" s="107">
        <f t="shared" si="1"/>
        <v>5869050</v>
      </c>
      <c r="AA18" s="108">
        <f t="shared" si="2"/>
        <v>5869050</v>
      </c>
      <c r="AB18" s="156">
        <v>24000</v>
      </c>
      <c r="AC18" s="110">
        <f t="shared" si="3"/>
        <v>-15700</v>
      </c>
      <c r="AD18" s="111">
        <f t="shared" si="4"/>
        <v>177150</v>
      </c>
      <c r="AE18" s="111">
        <f t="shared" si="5"/>
        <v>161450</v>
      </c>
      <c r="AF18" s="38">
        <v>1</v>
      </c>
      <c r="AG18" s="125">
        <f t="shared" si="6"/>
        <v>5853350</v>
      </c>
      <c r="AH18" s="111">
        <f t="shared" si="7"/>
        <v>6030500</v>
      </c>
      <c r="AI18" s="111">
        <f t="shared" si="8"/>
        <v>177150</v>
      </c>
    </row>
    <row r="19" spans="1:35" s="1" customFormat="1" ht="14.5">
      <c r="A19" s="36">
        <v>27</v>
      </c>
      <c r="B19" s="37">
        <f t="shared" si="9"/>
        <v>0</v>
      </c>
      <c r="C19" s="38">
        <v>27</v>
      </c>
      <c r="D19" s="38">
        <v>27</v>
      </c>
      <c r="E19" s="37">
        <f t="shared" si="10"/>
        <v>0</v>
      </c>
      <c r="F19" s="38">
        <v>0</v>
      </c>
      <c r="G19" s="36">
        <v>0</v>
      </c>
      <c r="H19" s="37">
        <f t="shared" si="11"/>
        <v>0</v>
      </c>
      <c r="I19" s="36">
        <v>3357</v>
      </c>
      <c r="J19" s="38"/>
      <c r="K19" s="144">
        <v>24200</v>
      </c>
      <c r="L19" s="38"/>
      <c r="M19" s="36">
        <v>1</v>
      </c>
      <c r="N19" s="37">
        <f t="shared" si="12"/>
        <v>-180</v>
      </c>
      <c r="O19" s="36">
        <v>116</v>
      </c>
      <c r="P19" s="38">
        <v>296</v>
      </c>
      <c r="Q19" s="37">
        <f t="shared" si="13"/>
        <v>151</v>
      </c>
      <c r="R19" s="38">
        <v>1242</v>
      </c>
      <c r="S19" s="38">
        <v>1091</v>
      </c>
      <c r="T19" s="87">
        <f t="shared" si="14"/>
        <v>49</v>
      </c>
      <c r="U19" s="36">
        <v>1291</v>
      </c>
      <c r="V19" s="38"/>
      <c r="W19" s="38"/>
      <c r="X19" s="38">
        <v>3402</v>
      </c>
      <c r="Y19" s="106">
        <f t="shared" si="0"/>
        <v>0</v>
      </c>
      <c r="Z19" s="107">
        <f t="shared" si="1"/>
        <v>4531950</v>
      </c>
      <c r="AA19" s="108">
        <f t="shared" si="2"/>
        <v>4531950</v>
      </c>
      <c r="AB19" s="157">
        <v>24200</v>
      </c>
      <c r="AC19" s="110">
        <f t="shared" si="3"/>
        <v>2450</v>
      </c>
      <c r="AD19" s="111">
        <f t="shared" si="4"/>
        <v>62100</v>
      </c>
      <c r="AE19" s="111">
        <f t="shared" si="5"/>
        <v>64550</v>
      </c>
      <c r="AF19" s="38">
        <v>1</v>
      </c>
      <c r="AG19" s="125">
        <f t="shared" si="6"/>
        <v>4534400</v>
      </c>
      <c r="AH19" s="111">
        <f t="shared" si="7"/>
        <v>4596500</v>
      </c>
      <c r="AI19" s="111">
        <f t="shared" si="8"/>
        <v>62100</v>
      </c>
    </row>
    <row r="20" spans="1:35" s="1" customFormat="1" ht="14.5">
      <c r="A20" s="36">
        <v>68</v>
      </c>
      <c r="B20" s="37">
        <f t="shared" si="9"/>
        <v>0</v>
      </c>
      <c r="C20" s="38">
        <v>69</v>
      </c>
      <c r="D20" s="38">
        <v>68</v>
      </c>
      <c r="E20" s="37">
        <f t="shared" si="10"/>
        <v>-1</v>
      </c>
      <c r="F20" s="38">
        <v>1</v>
      </c>
      <c r="G20" s="36">
        <v>0</v>
      </c>
      <c r="H20" s="37">
        <f t="shared" si="11"/>
        <v>-1</v>
      </c>
      <c r="I20" s="36">
        <v>3157</v>
      </c>
      <c r="J20" s="38"/>
      <c r="K20" s="144">
        <v>24400</v>
      </c>
      <c r="L20" s="38"/>
      <c r="M20" s="36">
        <v>1</v>
      </c>
      <c r="N20" s="37">
        <f t="shared" si="12"/>
        <v>-141</v>
      </c>
      <c r="O20" s="36">
        <v>36</v>
      </c>
      <c r="P20" s="38">
        <v>177</v>
      </c>
      <c r="Q20" s="37">
        <f t="shared" si="13"/>
        <v>157</v>
      </c>
      <c r="R20" s="38">
        <v>2696</v>
      </c>
      <c r="S20" s="38">
        <v>2539</v>
      </c>
      <c r="T20" s="87">
        <f t="shared" si="14"/>
        <v>7</v>
      </c>
      <c r="U20" s="36">
        <v>2703</v>
      </c>
      <c r="V20" s="38"/>
      <c r="W20" s="38"/>
      <c r="X20" s="38">
        <v>3202</v>
      </c>
      <c r="Y20" s="106">
        <f t="shared" si="0"/>
        <v>160100</v>
      </c>
      <c r="Z20" s="107">
        <f t="shared" si="1"/>
        <v>10733800</v>
      </c>
      <c r="AA20" s="108">
        <f t="shared" si="2"/>
        <v>10573700</v>
      </c>
      <c r="AB20" s="157">
        <v>24400</v>
      </c>
      <c r="AC20" s="110">
        <f t="shared" si="3"/>
        <v>350</v>
      </c>
      <c r="AD20" s="111">
        <f t="shared" si="4"/>
        <v>134800</v>
      </c>
      <c r="AE20" s="111">
        <f t="shared" si="5"/>
        <v>135150</v>
      </c>
      <c r="AF20" s="38">
        <v>1</v>
      </c>
      <c r="AG20" s="125">
        <f t="shared" si="6"/>
        <v>10574050</v>
      </c>
      <c r="AH20" s="111">
        <f t="shared" si="7"/>
        <v>10868950</v>
      </c>
      <c r="AI20" s="111">
        <f t="shared" si="8"/>
        <v>294900</v>
      </c>
    </row>
    <row r="21" spans="1:35" s="1" customFormat="1" ht="14.5">
      <c r="A21" s="36">
        <v>84</v>
      </c>
      <c r="B21" s="37">
        <f t="shared" si="9"/>
        <v>-4</v>
      </c>
      <c r="C21" s="38">
        <v>88</v>
      </c>
      <c r="D21" s="38">
        <v>88</v>
      </c>
      <c r="E21" s="37">
        <f t="shared" si="10"/>
        <v>0</v>
      </c>
      <c r="F21" s="38">
        <v>1</v>
      </c>
      <c r="G21" s="36">
        <v>9</v>
      </c>
      <c r="H21" s="37">
        <f t="shared" si="11"/>
        <v>8</v>
      </c>
      <c r="I21" s="36">
        <v>2959</v>
      </c>
      <c r="J21" s="38"/>
      <c r="K21" s="144">
        <v>24600</v>
      </c>
      <c r="L21" s="38"/>
      <c r="M21" s="36">
        <v>1</v>
      </c>
      <c r="N21" s="37">
        <f t="shared" si="12"/>
        <v>-171</v>
      </c>
      <c r="O21" s="36">
        <v>30</v>
      </c>
      <c r="P21" s="38">
        <v>201</v>
      </c>
      <c r="Q21" s="37">
        <f t="shared" si="13"/>
        <v>-84</v>
      </c>
      <c r="R21" s="38">
        <v>1821</v>
      </c>
      <c r="S21" s="38">
        <v>1905</v>
      </c>
      <c r="T21" s="87">
        <f t="shared" si="14"/>
        <v>6</v>
      </c>
      <c r="U21" s="36">
        <v>1827</v>
      </c>
      <c r="V21" s="38"/>
      <c r="W21" s="38"/>
      <c r="X21" s="38">
        <v>3002</v>
      </c>
      <c r="Y21" s="106">
        <f t="shared" si="0"/>
        <v>150100</v>
      </c>
      <c r="Z21" s="107">
        <f t="shared" si="1"/>
        <v>12427800</v>
      </c>
      <c r="AA21" s="108">
        <f t="shared" si="2"/>
        <v>12277700</v>
      </c>
      <c r="AB21" s="157">
        <v>24600</v>
      </c>
      <c r="AC21" s="110">
        <f t="shared" si="3"/>
        <v>300</v>
      </c>
      <c r="AD21" s="111">
        <f t="shared" si="4"/>
        <v>91050</v>
      </c>
      <c r="AE21" s="111">
        <f t="shared" si="5"/>
        <v>91350</v>
      </c>
      <c r="AF21" s="38">
        <v>1</v>
      </c>
      <c r="AG21" s="125">
        <f t="shared" si="6"/>
        <v>12278000</v>
      </c>
      <c r="AH21" s="111">
        <f t="shared" si="7"/>
        <v>12519150</v>
      </c>
      <c r="AI21" s="111">
        <f t="shared" si="8"/>
        <v>241150</v>
      </c>
    </row>
    <row r="22" spans="1:35" s="1" customFormat="1" ht="14.5">
      <c r="A22" s="36">
        <v>72</v>
      </c>
      <c r="B22" s="37">
        <f t="shared" si="9"/>
        <v>0</v>
      </c>
      <c r="C22" s="38">
        <v>72</v>
      </c>
      <c r="D22" s="38">
        <v>72</v>
      </c>
      <c r="E22" s="37">
        <f t="shared" si="10"/>
        <v>0</v>
      </c>
      <c r="F22" s="38">
        <v>0</v>
      </c>
      <c r="G22" s="36">
        <v>1</v>
      </c>
      <c r="H22" s="37">
        <f t="shared" si="11"/>
        <v>1</v>
      </c>
      <c r="I22" s="36">
        <v>2757</v>
      </c>
      <c r="J22" s="38"/>
      <c r="K22" s="145">
        <v>24800</v>
      </c>
      <c r="L22" s="38"/>
      <c r="M22" s="36">
        <v>1</v>
      </c>
      <c r="N22" s="37">
        <f t="shared" si="12"/>
        <v>-260</v>
      </c>
      <c r="O22" s="36">
        <v>63</v>
      </c>
      <c r="P22" s="38">
        <v>323</v>
      </c>
      <c r="Q22" s="37">
        <f t="shared" si="13"/>
        <v>99</v>
      </c>
      <c r="R22" s="38">
        <v>2035</v>
      </c>
      <c r="S22" s="38">
        <v>1936</v>
      </c>
      <c r="T22" s="87">
        <f t="shared" si="14"/>
        <v>17</v>
      </c>
      <c r="U22" s="36">
        <v>2052</v>
      </c>
      <c r="V22" s="38"/>
      <c r="W22" s="38"/>
      <c r="X22" s="38">
        <v>2802</v>
      </c>
      <c r="Y22" s="106">
        <f t="shared" si="0"/>
        <v>0</v>
      </c>
      <c r="Z22" s="107">
        <f t="shared" si="1"/>
        <v>9925200</v>
      </c>
      <c r="AA22" s="107">
        <f t="shared" si="2"/>
        <v>9925200</v>
      </c>
      <c r="AB22" s="158">
        <v>24800</v>
      </c>
      <c r="AC22" s="110">
        <f t="shared" si="3"/>
        <v>850</v>
      </c>
      <c r="AD22" s="111">
        <f t="shared" si="4"/>
        <v>101750</v>
      </c>
      <c r="AE22" s="111">
        <f t="shared" si="5"/>
        <v>102600</v>
      </c>
      <c r="AF22" s="38">
        <v>1</v>
      </c>
      <c r="AG22" s="125">
        <f t="shared" si="6"/>
        <v>9926050</v>
      </c>
      <c r="AH22" s="111">
        <f t="shared" si="7"/>
        <v>10027800</v>
      </c>
      <c r="AI22" s="111">
        <f t="shared" si="8"/>
        <v>101750</v>
      </c>
    </row>
    <row r="23" spans="1:35" s="1" customFormat="1" ht="14.5">
      <c r="A23" s="36">
        <v>1668</v>
      </c>
      <c r="B23" s="37">
        <f t="shared" si="9"/>
        <v>-3</v>
      </c>
      <c r="C23" s="38">
        <v>1671</v>
      </c>
      <c r="D23" s="38">
        <v>1671</v>
      </c>
      <c r="E23" s="37">
        <f t="shared" si="10"/>
        <v>0</v>
      </c>
      <c r="F23" s="38">
        <v>0</v>
      </c>
      <c r="G23" s="36">
        <v>2</v>
      </c>
      <c r="H23" s="37">
        <f t="shared" si="11"/>
        <v>2</v>
      </c>
      <c r="I23" s="36">
        <v>2562</v>
      </c>
      <c r="J23" s="38"/>
      <c r="K23" s="145">
        <v>25000</v>
      </c>
      <c r="L23" s="38"/>
      <c r="M23" s="36">
        <v>1</v>
      </c>
      <c r="N23" s="37">
        <f t="shared" si="12"/>
        <v>-263</v>
      </c>
      <c r="O23" s="36">
        <v>141</v>
      </c>
      <c r="P23" s="38">
        <v>404</v>
      </c>
      <c r="Q23" s="37">
        <f t="shared" si="13"/>
        <v>192</v>
      </c>
      <c r="R23" s="38">
        <v>4306</v>
      </c>
      <c r="S23" s="38">
        <v>4114</v>
      </c>
      <c r="T23" s="87">
        <f t="shared" si="14"/>
        <v>-29</v>
      </c>
      <c r="U23" s="36">
        <v>4277</v>
      </c>
      <c r="V23" s="38"/>
      <c r="W23" s="38"/>
      <c r="X23" s="38">
        <v>2609</v>
      </c>
      <c r="Y23" s="106">
        <f t="shared" si="0"/>
        <v>0</v>
      </c>
      <c r="Z23" s="107">
        <f t="shared" si="1"/>
        <v>213670800</v>
      </c>
      <c r="AA23" s="112">
        <f t="shared" si="2"/>
        <v>213670800</v>
      </c>
      <c r="AB23" s="158">
        <v>25000</v>
      </c>
      <c r="AC23" s="110">
        <f t="shared" si="3"/>
        <v>-1450</v>
      </c>
      <c r="AD23" s="111">
        <f t="shared" si="4"/>
        <v>215300</v>
      </c>
      <c r="AE23" s="111">
        <f t="shared" si="5"/>
        <v>213850</v>
      </c>
      <c r="AF23" s="38">
        <v>1</v>
      </c>
      <c r="AG23" s="126">
        <f t="shared" si="6"/>
        <v>213669350</v>
      </c>
      <c r="AH23" s="111">
        <f t="shared" si="7"/>
        <v>213884650</v>
      </c>
      <c r="AI23" s="111">
        <f t="shared" si="8"/>
        <v>215300</v>
      </c>
    </row>
    <row r="24" spans="1:35" s="1" customFormat="1" ht="14.5">
      <c r="A24" s="36">
        <v>663</v>
      </c>
      <c r="B24" s="37">
        <f t="shared" si="9"/>
        <v>-4</v>
      </c>
      <c r="C24" s="38">
        <v>667</v>
      </c>
      <c r="D24" s="38">
        <v>667</v>
      </c>
      <c r="E24" s="37">
        <f t="shared" si="10"/>
        <v>0</v>
      </c>
      <c r="F24" s="38">
        <v>2</v>
      </c>
      <c r="G24" s="36">
        <v>6</v>
      </c>
      <c r="H24" s="37">
        <f t="shared" si="11"/>
        <v>4</v>
      </c>
      <c r="I24" s="36">
        <v>2363</v>
      </c>
      <c r="J24" s="38"/>
      <c r="K24" s="145">
        <v>25200</v>
      </c>
      <c r="L24" s="38"/>
      <c r="M24" s="36">
        <v>1</v>
      </c>
      <c r="N24" s="37">
        <f t="shared" si="12"/>
        <v>-198</v>
      </c>
      <c r="O24" s="36">
        <v>113</v>
      </c>
      <c r="P24" s="38">
        <v>311</v>
      </c>
      <c r="Q24" s="37">
        <f t="shared" si="13"/>
        <v>-71</v>
      </c>
      <c r="R24" s="38">
        <v>1552</v>
      </c>
      <c r="S24" s="38">
        <v>1623</v>
      </c>
      <c r="T24" s="87">
        <f t="shared" si="14"/>
        <v>-44</v>
      </c>
      <c r="U24" s="36">
        <v>1508</v>
      </c>
      <c r="V24" s="38"/>
      <c r="W24" s="38"/>
      <c r="X24" s="38">
        <v>2413</v>
      </c>
      <c r="Y24" s="106">
        <f t="shared" si="0"/>
        <v>241300</v>
      </c>
      <c r="Z24" s="107">
        <f t="shared" si="1"/>
        <v>78333450</v>
      </c>
      <c r="AA24" s="108">
        <f t="shared" si="2"/>
        <v>78092150</v>
      </c>
      <c r="AB24" s="158">
        <v>25200</v>
      </c>
      <c r="AC24" s="110">
        <f t="shared" si="3"/>
        <v>-2200</v>
      </c>
      <c r="AD24" s="111">
        <f t="shared" si="4"/>
        <v>77600</v>
      </c>
      <c r="AE24" s="111">
        <f t="shared" si="5"/>
        <v>75400</v>
      </c>
      <c r="AF24" s="38">
        <v>1</v>
      </c>
      <c r="AG24" s="125">
        <f t="shared" si="6"/>
        <v>78089950</v>
      </c>
      <c r="AH24" s="111">
        <f t="shared" si="7"/>
        <v>78408850</v>
      </c>
      <c r="AI24" s="111">
        <f t="shared" si="8"/>
        <v>318900</v>
      </c>
    </row>
    <row r="25" spans="1:35" s="1" customFormat="1" ht="14.5">
      <c r="A25" s="36">
        <v>748</v>
      </c>
      <c r="B25" s="37">
        <f t="shared" si="9"/>
        <v>-6</v>
      </c>
      <c r="C25" s="38">
        <v>755</v>
      </c>
      <c r="D25" s="38">
        <v>754</v>
      </c>
      <c r="E25" s="37">
        <f t="shared" si="10"/>
        <v>-1</v>
      </c>
      <c r="F25" s="38">
        <v>2</v>
      </c>
      <c r="G25" s="36">
        <v>3</v>
      </c>
      <c r="H25" s="37">
        <f t="shared" si="11"/>
        <v>1</v>
      </c>
      <c r="I25" s="36">
        <v>2163</v>
      </c>
      <c r="J25" s="38"/>
      <c r="K25" s="145">
        <v>25400</v>
      </c>
      <c r="L25" s="38"/>
      <c r="M25" s="36">
        <v>1</v>
      </c>
      <c r="N25" s="37">
        <f t="shared" si="12"/>
        <v>-236</v>
      </c>
      <c r="O25" s="36">
        <v>349</v>
      </c>
      <c r="P25" s="38">
        <v>585</v>
      </c>
      <c r="Q25" s="37">
        <f t="shared" si="13"/>
        <v>-85</v>
      </c>
      <c r="R25" s="38">
        <v>2704</v>
      </c>
      <c r="S25" s="38">
        <v>2789</v>
      </c>
      <c r="T25" s="87">
        <f t="shared" si="14"/>
        <v>-13</v>
      </c>
      <c r="U25" s="36">
        <v>2691</v>
      </c>
      <c r="V25" s="38"/>
      <c r="W25" s="38"/>
      <c r="X25" s="38">
        <v>2203</v>
      </c>
      <c r="Y25" s="106">
        <f t="shared" si="0"/>
        <v>220300</v>
      </c>
      <c r="Z25" s="107">
        <f t="shared" si="1"/>
        <v>80896200</v>
      </c>
      <c r="AA25" s="108">
        <f t="shared" si="2"/>
        <v>80675900</v>
      </c>
      <c r="AB25" s="158">
        <v>25400</v>
      </c>
      <c r="AC25" s="110">
        <f t="shared" si="3"/>
        <v>-650</v>
      </c>
      <c r="AD25" s="111">
        <f t="shared" si="4"/>
        <v>135200</v>
      </c>
      <c r="AE25" s="111">
        <f t="shared" si="5"/>
        <v>134550</v>
      </c>
      <c r="AF25" s="38">
        <v>1</v>
      </c>
      <c r="AG25" s="125">
        <f t="shared" si="6"/>
        <v>80675250</v>
      </c>
      <c r="AH25" s="111">
        <f t="shared" si="7"/>
        <v>81030750</v>
      </c>
      <c r="AI25" s="111">
        <f t="shared" si="8"/>
        <v>355500</v>
      </c>
    </row>
    <row r="26" spans="1:35" s="1" customFormat="1" ht="14.5">
      <c r="A26" s="36">
        <v>1387</v>
      </c>
      <c r="B26" s="37">
        <f t="shared" si="9"/>
        <v>0</v>
      </c>
      <c r="C26" s="38">
        <v>1396</v>
      </c>
      <c r="D26" s="38">
        <v>1387</v>
      </c>
      <c r="E26" s="37">
        <f t="shared" si="10"/>
        <v>-9</v>
      </c>
      <c r="F26" s="38">
        <v>10</v>
      </c>
      <c r="G26" s="36">
        <v>7</v>
      </c>
      <c r="H26" s="37">
        <f t="shared" si="11"/>
        <v>-3</v>
      </c>
      <c r="I26" s="36">
        <v>1960</v>
      </c>
      <c r="J26" s="38"/>
      <c r="K26" s="145">
        <v>25600</v>
      </c>
      <c r="L26" s="38"/>
      <c r="M26" s="36">
        <v>1</v>
      </c>
      <c r="N26" s="37">
        <f t="shared" si="12"/>
        <v>-281</v>
      </c>
      <c r="O26" s="36">
        <v>397</v>
      </c>
      <c r="P26" s="38">
        <v>678</v>
      </c>
      <c r="Q26" s="37">
        <f t="shared" si="13"/>
        <v>-105</v>
      </c>
      <c r="R26" s="38">
        <v>2880</v>
      </c>
      <c r="S26" s="38">
        <v>2985</v>
      </c>
      <c r="T26" s="87">
        <f t="shared" si="14"/>
        <v>18</v>
      </c>
      <c r="U26" s="36">
        <v>2898</v>
      </c>
      <c r="V26" s="38"/>
      <c r="W26" s="38"/>
      <c r="X26" s="38">
        <v>2002</v>
      </c>
      <c r="Y26" s="106">
        <f t="shared" si="0"/>
        <v>1001000</v>
      </c>
      <c r="Z26" s="107">
        <f t="shared" si="1"/>
        <v>135926000</v>
      </c>
      <c r="AA26" s="107">
        <f t="shared" si="2"/>
        <v>134925000</v>
      </c>
      <c r="AB26" s="158">
        <v>25600</v>
      </c>
      <c r="AC26" s="110">
        <f t="shared" si="3"/>
        <v>-143100</v>
      </c>
      <c r="AD26" s="111">
        <f t="shared" si="4"/>
        <v>288000</v>
      </c>
      <c r="AE26" s="111">
        <f t="shared" si="5"/>
        <v>144900</v>
      </c>
      <c r="AF26" s="38">
        <v>2</v>
      </c>
      <c r="AG26" s="125">
        <f t="shared" si="6"/>
        <v>134781900</v>
      </c>
      <c r="AH26" s="111">
        <f t="shared" si="7"/>
        <v>136070900</v>
      </c>
      <c r="AI26" s="111">
        <f t="shared" si="8"/>
        <v>1289000</v>
      </c>
    </row>
    <row r="27" spans="1:35" s="1" customFormat="1" ht="14.5">
      <c r="A27" s="36">
        <v>1409</v>
      </c>
      <c r="B27" s="37">
        <f t="shared" si="9"/>
        <v>-35</v>
      </c>
      <c r="C27" s="38">
        <v>1447</v>
      </c>
      <c r="D27" s="38">
        <v>1444</v>
      </c>
      <c r="E27" s="37">
        <f t="shared" si="10"/>
        <v>-3</v>
      </c>
      <c r="F27" s="38">
        <v>10</v>
      </c>
      <c r="G27" s="36">
        <v>4</v>
      </c>
      <c r="H27" s="37">
        <f t="shared" si="11"/>
        <v>-6</v>
      </c>
      <c r="I27" s="36">
        <v>1765</v>
      </c>
      <c r="J27" s="38"/>
      <c r="K27" s="145">
        <v>25800</v>
      </c>
      <c r="L27" s="38"/>
      <c r="M27" s="36">
        <v>1</v>
      </c>
      <c r="N27" s="37">
        <f t="shared" si="12"/>
        <v>-86</v>
      </c>
      <c r="O27" s="36">
        <v>487</v>
      </c>
      <c r="P27" s="38">
        <v>573</v>
      </c>
      <c r="Q27" s="37">
        <f t="shared" si="13"/>
        <v>-46</v>
      </c>
      <c r="R27" s="38">
        <v>1931</v>
      </c>
      <c r="S27" s="38">
        <v>1977</v>
      </c>
      <c r="T27" s="87">
        <f t="shared" si="14"/>
        <v>-119</v>
      </c>
      <c r="U27" s="36">
        <v>1812</v>
      </c>
      <c r="V27" s="38"/>
      <c r="W27" s="38"/>
      <c r="X27" s="38">
        <v>1810</v>
      </c>
      <c r="Y27" s="106">
        <f t="shared" si="0"/>
        <v>905000</v>
      </c>
      <c r="Z27" s="107">
        <f t="shared" si="1"/>
        <v>124344250</v>
      </c>
      <c r="AA27" s="108">
        <f t="shared" si="2"/>
        <v>123439250</v>
      </c>
      <c r="AB27" s="158">
        <v>25800</v>
      </c>
      <c r="AC27" s="110">
        <f t="shared" si="3"/>
        <v>-199050</v>
      </c>
      <c r="AD27" s="111">
        <f t="shared" si="4"/>
        <v>289650</v>
      </c>
      <c r="AE27" s="111">
        <f t="shared" si="5"/>
        <v>90600</v>
      </c>
      <c r="AF27" s="38">
        <v>3</v>
      </c>
      <c r="AG27" s="125">
        <f t="shared" si="6"/>
        <v>123240200</v>
      </c>
      <c r="AH27" s="111">
        <f t="shared" si="7"/>
        <v>124434850</v>
      </c>
      <c r="AI27" s="111">
        <f t="shared" si="8"/>
        <v>1194650</v>
      </c>
    </row>
    <row r="28" spans="1:35" s="1" customFormat="1" ht="14.5">
      <c r="A28" s="36">
        <v>2311</v>
      </c>
      <c r="B28" s="37">
        <f t="shared" si="9"/>
        <v>-9</v>
      </c>
      <c r="C28" s="38">
        <v>2363</v>
      </c>
      <c r="D28" s="38">
        <v>2320</v>
      </c>
      <c r="E28" s="37">
        <f t="shared" si="10"/>
        <v>-43</v>
      </c>
      <c r="F28" s="38">
        <v>68</v>
      </c>
      <c r="G28" s="36">
        <v>24</v>
      </c>
      <c r="H28" s="37">
        <f t="shared" si="11"/>
        <v>-44</v>
      </c>
      <c r="I28" s="36">
        <v>1580</v>
      </c>
      <c r="J28" s="38"/>
      <c r="K28" s="145">
        <v>26000</v>
      </c>
      <c r="L28" s="38"/>
      <c r="M28" s="36">
        <v>1</v>
      </c>
      <c r="N28" s="37">
        <f t="shared" si="12"/>
        <v>-546</v>
      </c>
      <c r="O28" s="36">
        <v>433</v>
      </c>
      <c r="P28" s="38">
        <v>979</v>
      </c>
      <c r="Q28" s="37">
        <f t="shared" si="13"/>
        <v>-140</v>
      </c>
      <c r="R28" s="38">
        <v>3397</v>
      </c>
      <c r="S28" s="38">
        <v>3537</v>
      </c>
      <c r="T28" s="87">
        <f t="shared" si="14"/>
        <v>2</v>
      </c>
      <c r="U28" s="36">
        <v>3399</v>
      </c>
      <c r="V28" s="38"/>
      <c r="W28" s="38"/>
      <c r="X28" s="38">
        <v>1606</v>
      </c>
      <c r="Y28" s="106">
        <f t="shared" si="0"/>
        <v>5460400</v>
      </c>
      <c r="Z28" s="107">
        <f t="shared" si="1"/>
        <v>182569000</v>
      </c>
      <c r="AA28" s="112">
        <f t="shared" si="2"/>
        <v>177108600</v>
      </c>
      <c r="AB28" s="158">
        <v>26000</v>
      </c>
      <c r="AC28" s="110">
        <f t="shared" si="3"/>
        <v>-509450</v>
      </c>
      <c r="AD28" s="111">
        <f t="shared" si="4"/>
        <v>679400</v>
      </c>
      <c r="AE28" s="111">
        <f t="shared" si="5"/>
        <v>169950</v>
      </c>
      <c r="AF28" s="38">
        <v>4</v>
      </c>
      <c r="AG28" s="126">
        <f t="shared" si="6"/>
        <v>176599150</v>
      </c>
      <c r="AH28" s="111">
        <f t="shared" si="7"/>
        <v>182738950</v>
      </c>
      <c r="AI28" s="111">
        <f t="shared" si="8"/>
        <v>6139800</v>
      </c>
    </row>
    <row r="29" spans="1:35" s="2" customFormat="1" ht="14.5">
      <c r="A29" s="36">
        <v>1440</v>
      </c>
      <c r="B29" s="37">
        <f t="shared" si="9"/>
        <v>-3</v>
      </c>
      <c r="C29" s="38">
        <v>1454</v>
      </c>
      <c r="D29" s="38">
        <v>1443</v>
      </c>
      <c r="E29" s="37">
        <f t="shared" si="10"/>
        <v>-11</v>
      </c>
      <c r="F29" s="38">
        <v>30</v>
      </c>
      <c r="G29" s="36">
        <v>11</v>
      </c>
      <c r="H29" s="37">
        <f t="shared" si="11"/>
        <v>-19</v>
      </c>
      <c r="I29" s="36">
        <v>1383</v>
      </c>
      <c r="J29" s="38"/>
      <c r="K29" s="145">
        <v>26200</v>
      </c>
      <c r="L29" s="38"/>
      <c r="M29" s="36">
        <v>2</v>
      </c>
      <c r="N29" s="37">
        <f t="shared" si="12"/>
        <v>-462</v>
      </c>
      <c r="O29" s="36">
        <v>677</v>
      </c>
      <c r="P29" s="38">
        <v>1139</v>
      </c>
      <c r="Q29" s="37">
        <f t="shared" si="13"/>
        <v>-45</v>
      </c>
      <c r="R29" s="38">
        <v>2193</v>
      </c>
      <c r="S29" s="38">
        <v>2238</v>
      </c>
      <c r="T29" s="87">
        <f t="shared" si="14"/>
        <v>-108</v>
      </c>
      <c r="U29" s="36">
        <v>2085</v>
      </c>
      <c r="V29" s="38"/>
      <c r="W29" s="38"/>
      <c r="X29" s="38">
        <v>1418</v>
      </c>
      <c r="Y29" s="106">
        <f t="shared" si="0"/>
        <v>2127000</v>
      </c>
      <c r="Z29" s="107">
        <f t="shared" si="1"/>
        <v>99576000</v>
      </c>
      <c r="AA29" s="108">
        <f t="shared" si="2"/>
        <v>97449000</v>
      </c>
      <c r="AB29" s="158">
        <v>26200</v>
      </c>
      <c r="AC29" s="110">
        <f t="shared" si="3"/>
        <v>-449400</v>
      </c>
      <c r="AD29" s="111">
        <f t="shared" si="4"/>
        <v>657900</v>
      </c>
      <c r="AE29" s="111">
        <f t="shared" si="5"/>
        <v>208500</v>
      </c>
      <c r="AF29" s="38">
        <v>6</v>
      </c>
      <c r="AG29" s="125">
        <f t="shared" si="6"/>
        <v>96999600</v>
      </c>
      <c r="AH29" s="111">
        <f t="shared" si="7"/>
        <v>99784500</v>
      </c>
      <c r="AI29" s="111">
        <f t="shared" si="8"/>
        <v>2784900</v>
      </c>
    </row>
    <row r="30" spans="1:35" s="2" customFormat="1" ht="14.5">
      <c r="A30" s="36">
        <v>2498</v>
      </c>
      <c r="B30" s="37">
        <f t="shared" si="9"/>
        <v>-3</v>
      </c>
      <c r="C30" s="38">
        <v>2508</v>
      </c>
      <c r="D30" s="38">
        <v>2501</v>
      </c>
      <c r="E30" s="37">
        <f t="shared" si="10"/>
        <v>-7</v>
      </c>
      <c r="F30" s="38">
        <v>46</v>
      </c>
      <c r="G30" s="36">
        <v>24</v>
      </c>
      <c r="H30" s="37">
        <f t="shared" si="11"/>
        <v>-22</v>
      </c>
      <c r="I30" s="36">
        <v>1168</v>
      </c>
      <c r="J30" s="38"/>
      <c r="K30" s="145">
        <v>26400</v>
      </c>
      <c r="L30" s="38"/>
      <c r="M30" s="36">
        <v>3</v>
      </c>
      <c r="N30" s="37">
        <f t="shared" si="12"/>
        <v>-1830</v>
      </c>
      <c r="O30" s="36">
        <v>813</v>
      </c>
      <c r="P30" s="38">
        <v>2643</v>
      </c>
      <c r="Q30" s="37">
        <f t="shared" si="13"/>
        <v>421</v>
      </c>
      <c r="R30" s="38">
        <v>3386</v>
      </c>
      <c r="S30" s="38">
        <v>2965</v>
      </c>
      <c r="T30" s="87">
        <f t="shared" si="14"/>
        <v>47</v>
      </c>
      <c r="U30" s="36">
        <v>3433</v>
      </c>
      <c r="V30" s="38"/>
      <c r="W30" s="38"/>
      <c r="X30" s="38">
        <v>1222</v>
      </c>
      <c r="Y30" s="106">
        <f t="shared" si="0"/>
        <v>2810600</v>
      </c>
      <c r="Z30" s="107">
        <f t="shared" si="1"/>
        <v>145883200</v>
      </c>
      <c r="AA30" s="108">
        <f t="shared" si="2"/>
        <v>143072600</v>
      </c>
      <c r="AB30" s="158">
        <v>26400</v>
      </c>
      <c r="AC30" s="110">
        <f t="shared" si="3"/>
        <v>-1178050</v>
      </c>
      <c r="AD30" s="111">
        <f t="shared" si="4"/>
        <v>1693000</v>
      </c>
      <c r="AE30" s="111">
        <f t="shared" si="5"/>
        <v>514950</v>
      </c>
      <c r="AF30" s="38">
        <v>10</v>
      </c>
      <c r="AG30" s="125">
        <f t="shared" si="6"/>
        <v>141894550</v>
      </c>
      <c r="AH30" s="111">
        <f t="shared" si="7"/>
        <v>146398150</v>
      </c>
      <c r="AI30" s="111">
        <f t="shared" si="8"/>
        <v>4503600</v>
      </c>
    </row>
    <row r="31" spans="1:35" s="2" customFormat="1" ht="14.5">
      <c r="A31" s="36">
        <v>2919</v>
      </c>
      <c r="B31" s="37">
        <f t="shared" si="9"/>
        <v>-30</v>
      </c>
      <c r="C31" s="38">
        <v>3025</v>
      </c>
      <c r="D31" s="38">
        <v>2949</v>
      </c>
      <c r="E31" s="37">
        <f t="shared" si="10"/>
        <v>-76</v>
      </c>
      <c r="F31" s="38">
        <v>105</v>
      </c>
      <c r="G31" s="36">
        <v>42</v>
      </c>
      <c r="H31" s="37">
        <f t="shared" si="11"/>
        <v>-63</v>
      </c>
      <c r="I31" s="36">
        <v>970</v>
      </c>
      <c r="J31" s="38"/>
      <c r="K31" s="145">
        <v>26600</v>
      </c>
      <c r="L31" s="38"/>
      <c r="M31" s="36">
        <v>6</v>
      </c>
      <c r="N31" s="37">
        <f t="shared" si="12"/>
        <v>-2307</v>
      </c>
      <c r="O31" s="36">
        <v>833</v>
      </c>
      <c r="P31" s="38">
        <v>3140</v>
      </c>
      <c r="Q31" s="37">
        <f t="shared" si="13"/>
        <v>406</v>
      </c>
      <c r="R31" s="38">
        <v>4245</v>
      </c>
      <c r="S31" s="38">
        <v>3839</v>
      </c>
      <c r="T31" s="87">
        <f t="shared" si="14"/>
        <v>-86</v>
      </c>
      <c r="U31" s="36">
        <v>4159</v>
      </c>
      <c r="V31" s="38"/>
      <c r="W31" s="38"/>
      <c r="X31" s="38">
        <v>1015</v>
      </c>
      <c r="Y31" s="106">
        <f t="shared" si="0"/>
        <v>5328750</v>
      </c>
      <c r="Z31" s="107">
        <f t="shared" si="1"/>
        <v>141571500</v>
      </c>
      <c r="AA31" s="108">
        <f t="shared" si="2"/>
        <v>136242750</v>
      </c>
      <c r="AB31" s="158">
        <v>26600</v>
      </c>
      <c r="AC31" s="110">
        <f t="shared" si="3"/>
        <v>-2148300</v>
      </c>
      <c r="AD31" s="111">
        <f t="shared" si="4"/>
        <v>3396000</v>
      </c>
      <c r="AE31" s="111">
        <f t="shared" si="5"/>
        <v>1247700</v>
      </c>
      <c r="AF31" s="38">
        <v>16</v>
      </c>
      <c r="AG31" s="125">
        <f t="shared" si="6"/>
        <v>134094450</v>
      </c>
      <c r="AH31" s="111">
        <f t="shared" si="7"/>
        <v>142819200</v>
      </c>
      <c r="AI31" s="111">
        <f t="shared" si="8"/>
        <v>8724750</v>
      </c>
    </row>
    <row r="32" spans="1:35" s="2" customFormat="1" ht="14.5">
      <c r="A32" s="36">
        <v>2059</v>
      </c>
      <c r="B32" s="37">
        <f t="shared" si="9"/>
        <v>-26</v>
      </c>
      <c r="C32" s="38">
        <v>2127</v>
      </c>
      <c r="D32" s="38">
        <v>2085</v>
      </c>
      <c r="E32" s="37">
        <f t="shared" si="10"/>
        <v>-42</v>
      </c>
      <c r="F32" s="38">
        <v>289</v>
      </c>
      <c r="G32" s="36">
        <v>77</v>
      </c>
      <c r="H32" s="37">
        <f t="shared" si="11"/>
        <v>-212</v>
      </c>
      <c r="I32" s="36">
        <v>780</v>
      </c>
      <c r="J32" s="38"/>
      <c r="K32" s="145">
        <v>26800</v>
      </c>
      <c r="L32" s="38"/>
      <c r="M32" s="36">
        <v>12</v>
      </c>
      <c r="N32" s="37">
        <f t="shared" si="12"/>
        <v>-2265</v>
      </c>
      <c r="O32" s="39">
        <v>1656</v>
      </c>
      <c r="P32" s="38">
        <v>3921</v>
      </c>
      <c r="Q32" s="37">
        <f t="shared" si="13"/>
        <v>87</v>
      </c>
      <c r="R32" s="38">
        <v>2166</v>
      </c>
      <c r="S32" s="38">
        <v>2079</v>
      </c>
      <c r="T32" s="180">
        <f t="shared" si="14"/>
        <v>326</v>
      </c>
      <c r="U32" s="36">
        <v>2492</v>
      </c>
      <c r="V32" s="38"/>
      <c r="W32" s="38"/>
      <c r="X32" s="38">
        <v>823</v>
      </c>
      <c r="Y32" s="106">
        <f t="shared" si="0"/>
        <v>11892350</v>
      </c>
      <c r="Z32" s="107">
        <f t="shared" si="1"/>
        <v>80301000</v>
      </c>
      <c r="AA32" s="108">
        <f t="shared" si="2"/>
        <v>68408650</v>
      </c>
      <c r="AB32" s="158">
        <v>26800</v>
      </c>
      <c r="AC32" s="113">
        <f t="shared" si="3"/>
        <v>-1428900</v>
      </c>
      <c r="AD32" s="111">
        <f t="shared" si="4"/>
        <v>2924100</v>
      </c>
      <c r="AE32" s="111">
        <f t="shared" si="5"/>
        <v>1495200</v>
      </c>
      <c r="AF32" s="38">
        <v>27</v>
      </c>
      <c r="AG32" s="125">
        <f t="shared" si="6"/>
        <v>66979750</v>
      </c>
      <c r="AH32" s="111">
        <f t="shared" si="7"/>
        <v>81796200</v>
      </c>
      <c r="AI32" s="111">
        <f t="shared" si="8"/>
        <v>14816450</v>
      </c>
    </row>
    <row r="33" spans="1:35" s="2" customFormat="1" ht="14.5">
      <c r="A33" s="36">
        <v>2893</v>
      </c>
      <c r="B33" s="37">
        <f t="shared" si="9"/>
        <v>-129</v>
      </c>
      <c r="C33" s="38">
        <v>3159</v>
      </c>
      <c r="D33" s="38">
        <v>3022</v>
      </c>
      <c r="E33" s="37">
        <f t="shared" si="10"/>
        <v>-137</v>
      </c>
      <c r="F33" s="38">
        <v>606</v>
      </c>
      <c r="G33" s="36">
        <v>403</v>
      </c>
      <c r="H33" s="37">
        <f t="shared" si="11"/>
        <v>-203</v>
      </c>
      <c r="I33" s="36">
        <v>577</v>
      </c>
      <c r="J33" s="38"/>
      <c r="K33" s="145">
        <v>27000</v>
      </c>
      <c r="L33" s="38"/>
      <c r="M33" s="36">
        <v>24</v>
      </c>
      <c r="N33" s="37">
        <f t="shared" si="12"/>
        <v>-1000</v>
      </c>
      <c r="O33" s="40">
        <v>2906</v>
      </c>
      <c r="P33" s="38">
        <v>3906</v>
      </c>
      <c r="Q33" s="37">
        <f t="shared" si="13"/>
        <v>657</v>
      </c>
      <c r="R33" s="38">
        <v>2221</v>
      </c>
      <c r="S33" s="38">
        <v>1564</v>
      </c>
      <c r="T33" s="181">
        <f t="shared" si="14"/>
        <v>464</v>
      </c>
      <c r="U33" s="36">
        <v>2685</v>
      </c>
      <c r="V33" s="38"/>
      <c r="W33" s="38"/>
      <c r="X33" s="38">
        <v>647</v>
      </c>
      <c r="Y33" s="106">
        <f t="shared" si="0"/>
        <v>19604100</v>
      </c>
      <c r="Z33" s="107">
        <f t="shared" si="1"/>
        <v>83463050</v>
      </c>
      <c r="AA33" s="107">
        <f t="shared" si="2"/>
        <v>63858950</v>
      </c>
      <c r="AB33" s="158">
        <v>27000</v>
      </c>
      <c r="AC33" s="110">
        <f t="shared" si="3"/>
        <v>-1553150</v>
      </c>
      <c r="AD33" s="111">
        <f t="shared" si="4"/>
        <v>4775150</v>
      </c>
      <c r="AE33" s="111">
        <f t="shared" si="5"/>
        <v>3222000</v>
      </c>
      <c r="AF33" s="38">
        <v>43</v>
      </c>
      <c r="AG33" s="125">
        <f t="shared" si="6"/>
        <v>62305800</v>
      </c>
      <c r="AH33" s="111">
        <f t="shared" si="7"/>
        <v>86685050</v>
      </c>
      <c r="AI33" s="111">
        <f t="shared" si="8"/>
        <v>24379250</v>
      </c>
    </row>
    <row r="34" spans="1:35" s="2" customFormat="1" ht="14.5">
      <c r="A34" s="36">
        <v>2056</v>
      </c>
      <c r="B34" s="37">
        <f t="shared" si="9"/>
        <v>-39</v>
      </c>
      <c r="C34" s="38">
        <v>2168</v>
      </c>
      <c r="D34" s="38">
        <v>2095</v>
      </c>
      <c r="E34" s="37">
        <f t="shared" si="10"/>
        <v>-73</v>
      </c>
      <c r="F34" s="38">
        <v>1544</v>
      </c>
      <c r="G34" s="36">
        <v>302</v>
      </c>
      <c r="H34" s="37">
        <f t="shared" si="11"/>
        <v>-1242</v>
      </c>
      <c r="I34" s="36">
        <v>406</v>
      </c>
      <c r="J34" s="38"/>
      <c r="K34" s="145">
        <v>27200</v>
      </c>
      <c r="L34" s="38" t="s">
        <v>41</v>
      </c>
      <c r="M34" s="36">
        <v>44</v>
      </c>
      <c r="N34" s="37">
        <f t="shared" si="12"/>
        <v>-1119</v>
      </c>
      <c r="O34" s="40">
        <v>3695</v>
      </c>
      <c r="P34" s="38">
        <v>4814</v>
      </c>
      <c r="Q34" s="37">
        <f t="shared" si="13"/>
        <v>991</v>
      </c>
      <c r="R34" s="38">
        <v>2138</v>
      </c>
      <c r="S34" s="38">
        <v>1147</v>
      </c>
      <c r="T34" s="194">
        <f t="shared" si="14"/>
        <v>61</v>
      </c>
      <c r="U34" s="36">
        <v>2199</v>
      </c>
      <c r="V34" s="38"/>
      <c r="W34" s="38"/>
      <c r="X34" s="38">
        <v>472</v>
      </c>
      <c r="Y34" s="106">
        <f t="shared" si="0"/>
        <v>36438400</v>
      </c>
      <c r="Z34" s="107">
        <f t="shared" si="1"/>
        <v>41736800</v>
      </c>
      <c r="AA34" s="108">
        <f t="shared" si="2"/>
        <v>5298400</v>
      </c>
      <c r="AB34" s="158">
        <v>27200</v>
      </c>
      <c r="AC34" s="113">
        <f t="shared" si="3"/>
        <v>-2538300</v>
      </c>
      <c r="AD34" s="111">
        <f t="shared" si="4"/>
        <v>7376100</v>
      </c>
      <c r="AE34" s="111">
        <f t="shared" si="5"/>
        <v>4837800</v>
      </c>
      <c r="AF34" s="38">
        <v>69</v>
      </c>
      <c r="AG34" s="125">
        <f t="shared" si="6"/>
        <v>2760100</v>
      </c>
      <c r="AH34" s="111">
        <f t="shared" si="7"/>
        <v>46574600</v>
      </c>
      <c r="AI34" s="111">
        <f t="shared" si="8"/>
        <v>43814500</v>
      </c>
    </row>
    <row r="35" spans="1:35" s="2" customFormat="1" ht="14.5">
      <c r="A35" s="36">
        <v>1825</v>
      </c>
      <c r="B35" s="186">
        <f t="shared" si="9"/>
        <v>-207</v>
      </c>
      <c r="C35" s="165">
        <v>2273</v>
      </c>
      <c r="D35" s="165">
        <v>2032</v>
      </c>
      <c r="E35" s="166">
        <f t="shared" si="10"/>
        <v>-241</v>
      </c>
      <c r="F35" s="165">
        <v>3578</v>
      </c>
      <c r="G35" s="39">
        <v>1406</v>
      </c>
      <c r="H35" s="166">
        <f t="shared" si="11"/>
        <v>-2172</v>
      </c>
      <c r="I35" s="174">
        <v>240</v>
      </c>
      <c r="J35" s="246"/>
      <c r="K35" s="251">
        <v>27400</v>
      </c>
      <c r="L35" s="246">
        <v>27325</v>
      </c>
      <c r="M35" s="174">
        <v>86</v>
      </c>
      <c r="N35" s="167">
        <f t="shared" si="12"/>
        <v>2557</v>
      </c>
      <c r="O35" s="39">
        <v>6966</v>
      </c>
      <c r="P35" s="165">
        <v>4409</v>
      </c>
      <c r="Q35" s="166">
        <f t="shared" si="13"/>
        <v>1274</v>
      </c>
      <c r="R35" s="165">
        <v>1693</v>
      </c>
      <c r="S35" s="165">
        <v>419</v>
      </c>
      <c r="T35" s="180">
        <f t="shared" si="14"/>
        <v>525</v>
      </c>
      <c r="U35" s="36">
        <v>2218</v>
      </c>
      <c r="V35" s="38"/>
      <c r="W35" s="38"/>
      <c r="X35" s="38">
        <v>316</v>
      </c>
      <c r="Y35" s="106">
        <f t="shared" si="0"/>
        <v>56532400</v>
      </c>
      <c r="Z35" s="107">
        <f t="shared" si="1"/>
        <v>21900000</v>
      </c>
      <c r="AA35" s="108">
        <f t="shared" si="2"/>
        <v>-34632400</v>
      </c>
      <c r="AB35" s="158">
        <v>27400</v>
      </c>
      <c r="AC35" s="110">
        <f t="shared" si="3"/>
        <v>56600</v>
      </c>
      <c r="AD35" s="111">
        <f t="shared" si="4"/>
        <v>9480800</v>
      </c>
      <c r="AE35" s="111">
        <f t="shared" si="5"/>
        <v>9537400</v>
      </c>
      <c r="AF35" s="38">
        <v>112</v>
      </c>
      <c r="AG35" s="125">
        <f t="shared" si="6"/>
        <v>-34575800</v>
      </c>
      <c r="AH35" s="111">
        <f t="shared" si="7"/>
        <v>31437400</v>
      </c>
      <c r="AI35" s="111">
        <f t="shared" si="8"/>
        <v>66013200</v>
      </c>
    </row>
    <row r="36" spans="1:35" s="2" customFormat="1" ht="14.5">
      <c r="A36" s="36">
        <v>2316</v>
      </c>
      <c r="B36" s="212">
        <f t="shared" si="9"/>
        <v>-233</v>
      </c>
      <c r="C36" s="169">
        <v>2911</v>
      </c>
      <c r="D36" s="169">
        <v>2549</v>
      </c>
      <c r="E36" s="170">
        <f t="shared" si="10"/>
        <v>-362</v>
      </c>
      <c r="F36" s="169">
        <v>5059</v>
      </c>
      <c r="G36" s="42">
        <v>3080</v>
      </c>
      <c r="H36" s="170">
        <f t="shared" si="11"/>
        <v>-1979</v>
      </c>
      <c r="I36" s="177">
        <v>126</v>
      </c>
      <c r="J36" s="247"/>
      <c r="K36" s="252">
        <v>27600</v>
      </c>
      <c r="L36" s="247">
        <v>27582</v>
      </c>
      <c r="M36" s="177">
        <v>161</v>
      </c>
      <c r="N36" s="171">
        <f t="shared" si="12"/>
        <v>2122</v>
      </c>
      <c r="O36" s="42">
        <v>3829</v>
      </c>
      <c r="P36" s="169">
        <v>1707</v>
      </c>
      <c r="Q36" s="170">
        <f t="shared" si="13"/>
        <v>587</v>
      </c>
      <c r="R36" s="169">
        <v>686</v>
      </c>
      <c r="S36" s="169">
        <v>99</v>
      </c>
      <c r="T36" s="249">
        <f t="shared" si="14"/>
        <v>852</v>
      </c>
      <c r="U36" s="36">
        <v>1538</v>
      </c>
      <c r="V36" s="38"/>
      <c r="W36" s="38"/>
      <c r="X36" s="38">
        <v>190</v>
      </c>
      <c r="Y36" s="106">
        <f t="shared" si="0"/>
        <v>48060500</v>
      </c>
      <c r="Z36" s="107">
        <f t="shared" si="1"/>
        <v>14590800</v>
      </c>
      <c r="AA36" s="108">
        <f t="shared" si="2"/>
        <v>-33469700</v>
      </c>
      <c r="AB36" s="147">
        <v>27600</v>
      </c>
      <c r="AC36" s="110">
        <f t="shared" si="3"/>
        <v>6035400</v>
      </c>
      <c r="AD36" s="111">
        <f t="shared" si="4"/>
        <v>6345500</v>
      </c>
      <c r="AE36" s="111">
        <f t="shared" si="5"/>
        <v>12380900</v>
      </c>
      <c r="AF36" s="38">
        <v>185</v>
      </c>
      <c r="AG36" s="125">
        <f t="shared" si="6"/>
        <v>-27434300</v>
      </c>
      <c r="AH36" s="111">
        <f t="shared" si="7"/>
        <v>26971700</v>
      </c>
      <c r="AI36" s="111">
        <f t="shared" si="8"/>
        <v>54406000</v>
      </c>
    </row>
    <row r="37" spans="1:35" s="1" customFormat="1" ht="14.5">
      <c r="A37" s="36">
        <v>2375</v>
      </c>
      <c r="B37" s="41">
        <f t="shared" si="9"/>
        <v>-348</v>
      </c>
      <c r="C37" s="38">
        <v>2528</v>
      </c>
      <c r="D37" s="38">
        <v>2723</v>
      </c>
      <c r="E37" s="37">
        <f t="shared" si="10"/>
        <v>195</v>
      </c>
      <c r="F37" s="38">
        <v>5743</v>
      </c>
      <c r="G37" s="40">
        <v>5993</v>
      </c>
      <c r="H37" s="37">
        <f t="shared" si="11"/>
        <v>250</v>
      </c>
      <c r="I37" s="36">
        <v>53</v>
      </c>
      <c r="J37" s="38"/>
      <c r="K37" s="145">
        <v>27800</v>
      </c>
      <c r="L37" s="38"/>
      <c r="M37" s="36">
        <v>289</v>
      </c>
      <c r="N37" s="37">
        <f t="shared" si="12"/>
        <v>787</v>
      </c>
      <c r="O37" s="42">
        <v>1198</v>
      </c>
      <c r="P37" s="38">
        <v>411</v>
      </c>
      <c r="Q37" s="37">
        <f t="shared" si="13"/>
        <v>188</v>
      </c>
      <c r="R37" s="38">
        <v>216</v>
      </c>
      <c r="S37" s="38">
        <v>28</v>
      </c>
      <c r="T37" s="88">
        <f t="shared" si="14"/>
        <v>59</v>
      </c>
      <c r="U37" s="36">
        <v>275</v>
      </c>
      <c r="V37" s="38"/>
      <c r="W37" s="38"/>
      <c r="X37" s="38">
        <v>104</v>
      </c>
      <c r="Y37" s="106">
        <f t="shared" si="0"/>
        <v>29863600</v>
      </c>
      <c r="Z37" s="107">
        <f t="shared" si="1"/>
        <v>6293750</v>
      </c>
      <c r="AA37" s="108">
        <f t="shared" si="2"/>
        <v>-23569850</v>
      </c>
      <c r="AB37" s="158">
        <v>27800</v>
      </c>
      <c r="AC37" s="113">
        <f t="shared" si="3"/>
        <v>712150</v>
      </c>
      <c r="AD37" s="111">
        <f t="shared" si="4"/>
        <v>3261600</v>
      </c>
      <c r="AE37" s="111">
        <f t="shared" si="5"/>
        <v>3973750</v>
      </c>
      <c r="AF37" s="38">
        <v>302</v>
      </c>
      <c r="AG37" s="125">
        <f t="shared" si="6"/>
        <v>-22857700</v>
      </c>
      <c r="AH37" s="111">
        <f t="shared" si="7"/>
        <v>10267500</v>
      </c>
      <c r="AI37" s="111">
        <f t="shared" si="8"/>
        <v>33125200</v>
      </c>
    </row>
    <row r="38" spans="1:35" s="1" customFormat="1" ht="14.5">
      <c r="A38" s="36">
        <v>4194</v>
      </c>
      <c r="B38" s="41">
        <f t="shared" si="9"/>
        <v>-515</v>
      </c>
      <c r="C38" s="38">
        <v>4795</v>
      </c>
      <c r="D38" s="38">
        <v>4709</v>
      </c>
      <c r="E38" s="37">
        <f t="shared" si="10"/>
        <v>-86</v>
      </c>
      <c r="F38" s="38">
        <v>2906</v>
      </c>
      <c r="G38" s="40">
        <v>6540</v>
      </c>
      <c r="H38" s="41">
        <f t="shared" si="11"/>
        <v>3634</v>
      </c>
      <c r="I38" s="36">
        <v>20</v>
      </c>
      <c r="J38" s="38"/>
      <c r="K38" s="145">
        <v>28000</v>
      </c>
      <c r="L38" s="38"/>
      <c r="M38" s="36">
        <v>455</v>
      </c>
      <c r="N38" s="37">
        <f t="shared" si="12"/>
        <v>291</v>
      </c>
      <c r="O38" s="36">
        <v>326</v>
      </c>
      <c r="P38" s="38">
        <v>35</v>
      </c>
      <c r="Q38" s="37">
        <f t="shared" si="13"/>
        <v>10</v>
      </c>
      <c r="R38" s="38">
        <v>105</v>
      </c>
      <c r="S38" s="38">
        <v>95</v>
      </c>
      <c r="T38" s="87">
        <f t="shared" si="14"/>
        <v>51</v>
      </c>
      <c r="U38" s="36">
        <v>156</v>
      </c>
      <c r="V38" s="38"/>
      <c r="W38" s="38"/>
      <c r="X38" s="38">
        <v>53</v>
      </c>
      <c r="Y38" s="106">
        <f t="shared" si="0"/>
        <v>7700900</v>
      </c>
      <c r="Z38" s="107">
        <f t="shared" si="1"/>
        <v>4194000</v>
      </c>
      <c r="AA38" s="108">
        <f t="shared" si="2"/>
        <v>-3506900</v>
      </c>
      <c r="AB38" s="158">
        <v>28000</v>
      </c>
      <c r="AC38" s="113">
        <f t="shared" si="3"/>
        <v>1165500</v>
      </c>
      <c r="AD38" s="111">
        <f t="shared" si="4"/>
        <v>2383500</v>
      </c>
      <c r="AE38" s="111">
        <f t="shared" si="5"/>
        <v>3549000</v>
      </c>
      <c r="AF38" s="38">
        <v>454</v>
      </c>
      <c r="AG38" s="125">
        <f t="shared" si="6"/>
        <v>-2341400</v>
      </c>
      <c r="AH38" s="111">
        <f t="shared" si="7"/>
        <v>7743000</v>
      </c>
      <c r="AI38" s="111">
        <f t="shared" si="8"/>
        <v>10084400</v>
      </c>
    </row>
    <row r="39" spans="1:35" s="1" customFormat="1" ht="14.5">
      <c r="A39" s="36">
        <v>1712</v>
      </c>
      <c r="B39" s="41">
        <f t="shared" si="9"/>
        <v>-189</v>
      </c>
      <c r="C39" s="38">
        <v>1882</v>
      </c>
      <c r="D39" s="38">
        <v>1901</v>
      </c>
      <c r="E39" s="37">
        <f t="shared" si="10"/>
        <v>19</v>
      </c>
      <c r="F39" s="38">
        <v>1114</v>
      </c>
      <c r="G39" s="40">
        <v>2356</v>
      </c>
      <c r="H39" s="41">
        <f t="shared" si="11"/>
        <v>1242</v>
      </c>
      <c r="I39" s="36">
        <v>7</v>
      </c>
      <c r="J39" s="38"/>
      <c r="K39" s="145">
        <v>28200</v>
      </c>
      <c r="L39" s="38"/>
      <c r="M39" s="36">
        <v>649</v>
      </c>
      <c r="N39" s="37">
        <f t="shared" si="12"/>
        <v>-5</v>
      </c>
      <c r="O39" s="36">
        <v>3</v>
      </c>
      <c r="P39" s="38">
        <v>8</v>
      </c>
      <c r="Q39" s="37">
        <f t="shared" si="13"/>
        <v>2</v>
      </c>
      <c r="R39" s="38">
        <v>19</v>
      </c>
      <c r="S39" s="38">
        <v>17</v>
      </c>
      <c r="T39" s="87">
        <f t="shared" si="14"/>
        <v>1</v>
      </c>
      <c r="U39" s="36">
        <v>20</v>
      </c>
      <c r="V39" s="38"/>
      <c r="W39" s="38"/>
      <c r="X39" s="38">
        <v>24</v>
      </c>
      <c r="Y39" s="106">
        <f t="shared" si="0"/>
        <v>1336800</v>
      </c>
      <c r="Z39" s="107">
        <f t="shared" si="1"/>
        <v>599200</v>
      </c>
      <c r="AA39" s="108">
        <f t="shared" si="2"/>
        <v>-737600</v>
      </c>
      <c r="AB39" s="158">
        <v>28200</v>
      </c>
      <c r="AC39" s="110">
        <f t="shared" si="3"/>
        <v>53350</v>
      </c>
      <c r="AD39" s="111">
        <f t="shared" si="4"/>
        <v>595650</v>
      </c>
      <c r="AE39" s="111">
        <f t="shared" si="5"/>
        <v>649000</v>
      </c>
      <c r="AF39" s="38">
        <v>627</v>
      </c>
      <c r="AG39" s="125">
        <f t="shared" si="6"/>
        <v>-684250</v>
      </c>
      <c r="AH39" s="111">
        <f t="shared" si="7"/>
        <v>1248200</v>
      </c>
      <c r="AI39" s="111">
        <f t="shared" si="8"/>
        <v>1932450</v>
      </c>
    </row>
    <row r="40" spans="1:35" s="1" customFormat="1" ht="14.5">
      <c r="A40" s="36">
        <v>2390</v>
      </c>
      <c r="B40" s="37">
        <f t="shared" si="9"/>
        <v>77</v>
      </c>
      <c r="C40" s="38">
        <v>2467</v>
      </c>
      <c r="D40" s="38">
        <v>2313</v>
      </c>
      <c r="E40" s="37">
        <f t="shared" si="10"/>
        <v>-154</v>
      </c>
      <c r="F40" s="38">
        <v>586</v>
      </c>
      <c r="G40" s="42">
        <v>1021</v>
      </c>
      <c r="H40" s="37">
        <f t="shared" si="11"/>
        <v>435</v>
      </c>
      <c r="I40" s="36">
        <v>2</v>
      </c>
      <c r="J40" s="38"/>
      <c r="K40" s="148">
        <v>28400</v>
      </c>
      <c r="L40" s="38"/>
      <c r="M40" s="36">
        <v>843</v>
      </c>
      <c r="N40" s="37">
        <f t="shared" si="12"/>
        <v>-2</v>
      </c>
      <c r="O40" s="36">
        <v>0</v>
      </c>
      <c r="P40" s="38">
        <v>2</v>
      </c>
      <c r="Q40" s="37">
        <f t="shared" si="13"/>
        <v>0</v>
      </c>
      <c r="R40" s="38">
        <v>3</v>
      </c>
      <c r="S40" s="38">
        <v>3</v>
      </c>
      <c r="T40" s="87">
        <f t="shared" si="14"/>
        <v>0</v>
      </c>
      <c r="U40" s="36">
        <v>3</v>
      </c>
      <c r="V40" s="38"/>
      <c r="W40" s="38"/>
      <c r="X40" s="38">
        <v>10</v>
      </c>
      <c r="Y40" s="106">
        <f t="shared" si="0"/>
        <v>293000</v>
      </c>
      <c r="Z40" s="107">
        <f t="shared" si="1"/>
        <v>239000</v>
      </c>
      <c r="AA40" s="108">
        <f t="shared" si="2"/>
        <v>-54000</v>
      </c>
      <c r="AB40" s="162">
        <v>28400</v>
      </c>
      <c r="AC40" s="110">
        <f t="shared" si="3"/>
        <v>5700</v>
      </c>
      <c r="AD40" s="111">
        <f t="shared" si="4"/>
        <v>120750</v>
      </c>
      <c r="AE40" s="111">
        <f t="shared" si="5"/>
        <v>126450</v>
      </c>
      <c r="AF40" s="38">
        <v>805</v>
      </c>
      <c r="AG40" s="125">
        <f t="shared" si="6"/>
        <v>-48300</v>
      </c>
      <c r="AH40" s="111">
        <f t="shared" si="7"/>
        <v>365450</v>
      </c>
      <c r="AI40" s="111">
        <f t="shared" si="8"/>
        <v>413750</v>
      </c>
    </row>
    <row r="41" spans="1:35" s="1" customFormat="1" ht="14.5">
      <c r="A41" s="36">
        <v>2203</v>
      </c>
      <c r="B41" s="37">
        <f t="shared" si="9"/>
        <v>183</v>
      </c>
      <c r="C41" s="38">
        <v>1702</v>
      </c>
      <c r="D41" s="38">
        <v>2020</v>
      </c>
      <c r="E41" s="37">
        <f t="shared" si="10"/>
        <v>318</v>
      </c>
      <c r="F41" s="38">
        <v>776</v>
      </c>
      <c r="G41" s="36">
        <v>533</v>
      </c>
      <c r="H41" s="37">
        <f t="shared" si="11"/>
        <v>-243</v>
      </c>
      <c r="I41" s="36">
        <v>1</v>
      </c>
      <c r="J41" s="38"/>
      <c r="K41" s="145">
        <v>28600</v>
      </c>
      <c r="L41" s="38"/>
      <c r="M41" s="36">
        <v>1043</v>
      </c>
      <c r="N41" s="37">
        <f t="shared" si="12"/>
        <v>0</v>
      </c>
      <c r="O41" s="36">
        <v>0</v>
      </c>
      <c r="P41" s="38">
        <v>0</v>
      </c>
      <c r="Q41" s="37">
        <f t="shared" si="13"/>
        <v>0</v>
      </c>
      <c r="R41" s="38">
        <v>1</v>
      </c>
      <c r="S41" s="38">
        <v>1</v>
      </c>
      <c r="T41" s="87">
        <f t="shared" si="14"/>
        <v>0</v>
      </c>
      <c r="U41" s="36">
        <v>1</v>
      </c>
      <c r="V41" s="38"/>
      <c r="W41" s="38"/>
      <c r="X41" s="38">
        <v>4</v>
      </c>
      <c r="Y41" s="106">
        <f t="shared" si="0"/>
        <v>155200</v>
      </c>
      <c r="Z41" s="107">
        <f t="shared" si="1"/>
        <v>110150</v>
      </c>
      <c r="AA41" s="108">
        <f t="shared" si="2"/>
        <v>-45050</v>
      </c>
      <c r="AB41" s="158">
        <v>28600</v>
      </c>
      <c r="AC41" s="110">
        <f t="shared" si="3"/>
        <v>2200</v>
      </c>
      <c r="AD41" s="111">
        <f t="shared" si="4"/>
        <v>49950</v>
      </c>
      <c r="AE41" s="111">
        <f t="shared" si="5"/>
        <v>52150</v>
      </c>
      <c r="AF41" s="38">
        <v>999</v>
      </c>
      <c r="AG41" s="125">
        <f t="shared" si="6"/>
        <v>-42850</v>
      </c>
      <c r="AH41" s="111">
        <f t="shared" si="7"/>
        <v>162300</v>
      </c>
      <c r="AI41" s="111">
        <f t="shared" si="8"/>
        <v>205150</v>
      </c>
    </row>
    <row r="42" spans="1:35" s="1" customFormat="1" ht="14.5">
      <c r="A42" s="36">
        <v>997</v>
      </c>
      <c r="B42" s="37">
        <f t="shared" si="9"/>
        <v>20</v>
      </c>
      <c r="C42" s="38">
        <v>982</v>
      </c>
      <c r="D42" s="38">
        <v>977</v>
      </c>
      <c r="E42" s="37">
        <f t="shared" si="10"/>
        <v>-5</v>
      </c>
      <c r="F42" s="38">
        <v>103</v>
      </c>
      <c r="G42" s="36">
        <v>242</v>
      </c>
      <c r="H42" s="37">
        <f t="shared" si="11"/>
        <v>139</v>
      </c>
      <c r="I42" s="36">
        <v>1</v>
      </c>
      <c r="J42" s="38"/>
      <c r="K42" s="145">
        <v>28800</v>
      </c>
      <c r="L42" s="38"/>
      <c r="M42" s="36">
        <v>1243</v>
      </c>
      <c r="N42" s="37">
        <f t="shared" si="12"/>
        <v>0</v>
      </c>
      <c r="O42" s="36">
        <v>0</v>
      </c>
      <c r="P42" s="38">
        <v>0</v>
      </c>
      <c r="Q42" s="37">
        <f t="shared" si="13"/>
        <v>0</v>
      </c>
      <c r="R42" s="38">
        <v>6</v>
      </c>
      <c r="S42" s="38">
        <v>6</v>
      </c>
      <c r="T42" s="87">
        <f t="shared" si="14"/>
        <v>0</v>
      </c>
      <c r="U42" s="36">
        <v>6</v>
      </c>
      <c r="V42" s="38"/>
      <c r="W42" s="38"/>
      <c r="X42" s="38">
        <v>2</v>
      </c>
      <c r="Y42" s="106">
        <f t="shared" si="0"/>
        <v>10300</v>
      </c>
      <c r="Z42" s="107">
        <f t="shared" si="1"/>
        <v>49850</v>
      </c>
      <c r="AA42" s="108">
        <f t="shared" si="2"/>
        <v>39550</v>
      </c>
      <c r="AB42" s="158">
        <v>28800</v>
      </c>
      <c r="AC42" s="110">
        <f t="shared" si="3"/>
        <v>13200</v>
      </c>
      <c r="AD42" s="111">
        <f t="shared" si="4"/>
        <v>359700</v>
      </c>
      <c r="AE42" s="111">
        <f t="shared" si="5"/>
        <v>372900</v>
      </c>
      <c r="AF42" s="38">
        <v>1199</v>
      </c>
      <c r="AG42" s="125">
        <f t="shared" si="6"/>
        <v>52750</v>
      </c>
      <c r="AH42" s="111">
        <f t="shared" si="7"/>
        <v>422750</v>
      </c>
      <c r="AI42" s="111">
        <f t="shared" si="8"/>
        <v>370000</v>
      </c>
    </row>
    <row r="43" spans="1:35" s="1" customFormat="1" ht="14.5">
      <c r="A43" s="36">
        <v>1372</v>
      </c>
      <c r="B43" s="37">
        <f t="shared" si="9"/>
        <v>0</v>
      </c>
      <c r="C43" s="38">
        <v>1521</v>
      </c>
      <c r="D43" s="38">
        <v>1372</v>
      </c>
      <c r="E43" s="37">
        <f t="shared" si="10"/>
        <v>-149</v>
      </c>
      <c r="F43" s="38">
        <v>215</v>
      </c>
      <c r="G43" s="36">
        <v>28</v>
      </c>
      <c r="H43" s="37">
        <f t="shared" si="11"/>
        <v>-187</v>
      </c>
      <c r="I43" s="36">
        <v>1</v>
      </c>
      <c r="J43" s="38"/>
      <c r="K43" s="145">
        <v>29000</v>
      </c>
      <c r="L43" s="38"/>
      <c r="M43" s="36">
        <v>1443</v>
      </c>
      <c r="N43" s="37">
        <f t="shared" si="12"/>
        <v>0</v>
      </c>
      <c r="O43" s="36">
        <v>0</v>
      </c>
      <c r="P43" s="38">
        <v>0</v>
      </c>
      <c r="Q43" s="37">
        <f t="shared" si="13"/>
        <v>0</v>
      </c>
      <c r="R43" s="38">
        <v>0</v>
      </c>
      <c r="S43" s="38">
        <v>0</v>
      </c>
      <c r="T43" s="87">
        <f t="shared" si="14"/>
        <v>0</v>
      </c>
      <c r="U43" s="36">
        <v>0</v>
      </c>
      <c r="V43" s="38"/>
      <c r="W43" s="38"/>
      <c r="X43" s="38">
        <v>1</v>
      </c>
      <c r="Y43" s="106">
        <f t="shared" si="0"/>
        <v>10750</v>
      </c>
      <c r="Z43" s="107">
        <f t="shared" si="1"/>
        <v>68600</v>
      </c>
      <c r="AA43" s="108">
        <f t="shared" si="2"/>
        <v>57850</v>
      </c>
      <c r="AB43" s="158">
        <v>29000</v>
      </c>
      <c r="AC43" s="110">
        <f t="shared" si="3"/>
        <v>0</v>
      </c>
      <c r="AD43" s="111">
        <f t="shared" si="4"/>
        <v>0</v>
      </c>
      <c r="AE43" s="111">
        <f t="shared" si="5"/>
        <v>0</v>
      </c>
      <c r="AF43" s="38">
        <v>1398</v>
      </c>
      <c r="AG43" s="125">
        <f t="shared" si="6"/>
        <v>57850</v>
      </c>
      <c r="AH43" s="111">
        <f t="shared" si="7"/>
        <v>68600</v>
      </c>
      <c r="AI43" s="111">
        <f t="shared" si="8"/>
        <v>10750</v>
      </c>
    </row>
    <row r="44" spans="1:35" s="1" customFormat="1" ht="14.5">
      <c r="A44" s="36">
        <v>1190</v>
      </c>
      <c r="B44" s="37">
        <f t="shared" si="9"/>
        <v>-31</v>
      </c>
      <c r="C44" s="38">
        <v>1218</v>
      </c>
      <c r="D44" s="38">
        <v>1221</v>
      </c>
      <c r="E44" s="37">
        <f t="shared" si="10"/>
        <v>3</v>
      </c>
      <c r="F44" s="38">
        <v>10</v>
      </c>
      <c r="G44" s="36">
        <v>80</v>
      </c>
      <c r="H44" s="37">
        <f t="shared" si="11"/>
        <v>70</v>
      </c>
      <c r="I44" s="36">
        <v>1</v>
      </c>
      <c r="J44" s="38"/>
      <c r="K44" s="145">
        <v>29200</v>
      </c>
      <c r="L44" s="38"/>
      <c r="M44" s="36">
        <v>1643</v>
      </c>
      <c r="N44" s="37">
        <f t="shared" si="12"/>
        <v>0</v>
      </c>
      <c r="O44" s="36">
        <v>0</v>
      </c>
      <c r="P44" s="38">
        <v>0</v>
      </c>
      <c r="Q44" s="37">
        <f t="shared" si="13"/>
        <v>0</v>
      </c>
      <c r="R44" s="38">
        <v>0</v>
      </c>
      <c r="S44" s="38">
        <v>0</v>
      </c>
      <c r="T44" s="87">
        <f t="shared" si="14"/>
        <v>0</v>
      </c>
      <c r="U44" s="36">
        <v>0</v>
      </c>
      <c r="V44" s="38"/>
      <c r="W44" s="38"/>
      <c r="X44" s="38">
        <v>1</v>
      </c>
      <c r="Y44" s="106">
        <f t="shared" si="0"/>
        <v>500</v>
      </c>
      <c r="Z44" s="107">
        <f t="shared" si="1"/>
        <v>59500</v>
      </c>
      <c r="AA44" s="108">
        <f t="shared" si="2"/>
        <v>59000</v>
      </c>
      <c r="AB44" s="158">
        <v>29200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8">
        <v>1598</v>
      </c>
      <c r="AG44" s="125">
        <f t="shared" si="6"/>
        <v>59000</v>
      </c>
      <c r="AH44" s="111">
        <f t="shared" si="7"/>
        <v>59500</v>
      </c>
      <c r="AI44" s="111">
        <f t="shared" si="8"/>
        <v>500</v>
      </c>
    </row>
    <row r="45" spans="1:35" s="1" customFormat="1" ht="14.5">
      <c r="A45" s="36">
        <v>578</v>
      </c>
      <c r="B45" s="37">
        <f t="shared" si="9"/>
        <v>22</v>
      </c>
      <c r="C45" s="38">
        <v>553</v>
      </c>
      <c r="D45" s="38">
        <v>556</v>
      </c>
      <c r="E45" s="37">
        <f t="shared" si="10"/>
        <v>3</v>
      </c>
      <c r="F45" s="38">
        <v>15</v>
      </c>
      <c r="G45" s="36">
        <v>74</v>
      </c>
      <c r="H45" s="37">
        <f t="shared" si="11"/>
        <v>59</v>
      </c>
      <c r="I45" s="36">
        <v>1</v>
      </c>
      <c r="J45" s="38"/>
      <c r="K45" s="145">
        <v>29400</v>
      </c>
      <c r="L45" s="38"/>
      <c r="M45" s="36">
        <v>1843</v>
      </c>
      <c r="N45" s="37">
        <f t="shared" si="12"/>
        <v>0</v>
      </c>
      <c r="O45" s="36">
        <v>0</v>
      </c>
      <c r="P45" s="38">
        <v>0</v>
      </c>
      <c r="Q45" s="37">
        <f t="shared" si="13"/>
        <v>0</v>
      </c>
      <c r="R45" s="38">
        <v>0</v>
      </c>
      <c r="S45" s="38">
        <v>0</v>
      </c>
      <c r="T45" s="87">
        <f t="shared" si="14"/>
        <v>0</v>
      </c>
      <c r="U45" s="36">
        <v>0</v>
      </c>
      <c r="V45" s="38"/>
      <c r="W45" s="38"/>
      <c r="X45" s="38">
        <v>1</v>
      </c>
      <c r="Y45" s="106">
        <f t="shared" si="0"/>
        <v>750</v>
      </c>
      <c r="Z45" s="107">
        <f t="shared" si="1"/>
        <v>28900</v>
      </c>
      <c r="AA45" s="108">
        <f t="shared" si="2"/>
        <v>28150</v>
      </c>
      <c r="AB45" s="158">
        <v>29400</v>
      </c>
      <c r="AC45" s="110">
        <f t="shared" si="3"/>
        <v>0</v>
      </c>
      <c r="AD45" s="111">
        <f t="shared" si="4"/>
        <v>0</v>
      </c>
      <c r="AE45" s="111">
        <f t="shared" si="5"/>
        <v>0</v>
      </c>
      <c r="AF45" s="38">
        <v>1798</v>
      </c>
      <c r="AG45" s="125">
        <f t="shared" si="6"/>
        <v>28150</v>
      </c>
      <c r="AH45" s="111">
        <f t="shared" si="7"/>
        <v>28900</v>
      </c>
      <c r="AI45" s="111">
        <f t="shared" si="8"/>
        <v>750</v>
      </c>
    </row>
    <row r="46" spans="1:35" s="1" customFormat="1" ht="14.5">
      <c r="A46" s="36">
        <v>389</v>
      </c>
      <c r="B46" s="37">
        <f t="shared" si="9"/>
        <v>-6</v>
      </c>
      <c r="C46" s="38">
        <v>438</v>
      </c>
      <c r="D46" s="38">
        <v>395</v>
      </c>
      <c r="E46" s="37">
        <f t="shared" si="10"/>
        <v>-43</v>
      </c>
      <c r="F46" s="38">
        <v>27</v>
      </c>
      <c r="G46" s="36">
        <v>6</v>
      </c>
      <c r="H46" s="37">
        <f t="shared" si="11"/>
        <v>-21</v>
      </c>
      <c r="I46" s="36">
        <v>1</v>
      </c>
      <c r="J46" s="38"/>
      <c r="K46" s="145">
        <v>29600</v>
      </c>
      <c r="L46" s="38"/>
      <c r="M46" s="36">
        <v>2043</v>
      </c>
      <c r="N46" s="37">
        <f t="shared" si="12"/>
        <v>0</v>
      </c>
      <c r="O46" s="36">
        <v>0</v>
      </c>
      <c r="P46" s="38">
        <v>0</v>
      </c>
      <c r="Q46" s="37">
        <f t="shared" si="13"/>
        <v>0</v>
      </c>
      <c r="R46" s="38">
        <v>1</v>
      </c>
      <c r="S46" s="38">
        <v>1</v>
      </c>
      <c r="T46" s="87">
        <f t="shared" si="14"/>
        <v>0</v>
      </c>
      <c r="U46" s="36">
        <v>1</v>
      </c>
      <c r="V46" s="38"/>
      <c r="W46" s="38"/>
      <c r="X46" s="38">
        <v>1</v>
      </c>
      <c r="Y46" s="106">
        <f t="shared" si="0"/>
        <v>1350</v>
      </c>
      <c r="Z46" s="107">
        <f t="shared" si="1"/>
        <v>19450</v>
      </c>
      <c r="AA46" s="108">
        <f t="shared" si="2"/>
        <v>18100</v>
      </c>
      <c r="AB46" s="158">
        <v>29600</v>
      </c>
      <c r="AC46" s="110">
        <f t="shared" si="3"/>
        <v>2250</v>
      </c>
      <c r="AD46" s="111">
        <f t="shared" si="4"/>
        <v>99900</v>
      </c>
      <c r="AE46" s="111">
        <f t="shared" si="5"/>
        <v>102150</v>
      </c>
      <c r="AF46" s="38">
        <v>1998</v>
      </c>
      <c r="AG46" s="125">
        <f t="shared" si="6"/>
        <v>20350</v>
      </c>
      <c r="AH46" s="111">
        <f t="shared" si="7"/>
        <v>121600</v>
      </c>
      <c r="AI46" s="111">
        <f t="shared" si="8"/>
        <v>101250</v>
      </c>
    </row>
    <row r="47" spans="1:35" s="1" customFormat="1" ht="14.5">
      <c r="A47" s="36">
        <v>305</v>
      </c>
      <c r="B47" s="37">
        <f t="shared" si="9"/>
        <v>6</v>
      </c>
      <c r="C47" s="38">
        <v>299</v>
      </c>
      <c r="D47" s="38">
        <v>299</v>
      </c>
      <c r="E47" s="37">
        <f t="shared" si="10"/>
        <v>0</v>
      </c>
      <c r="F47" s="38">
        <v>0</v>
      </c>
      <c r="G47" s="36">
        <v>13</v>
      </c>
      <c r="H47" s="37">
        <f t="shared" si="11"/>
        <v>13</v>
      </c>
      <c r="I47" s="36">
        <v>1</v>
      </c>
      <c r="J47" s="38"/>
      <c r="K47" s="145">
        <v>29800</v>
      </c>
      <c r="L47" s="38"/>
      <c r="M47" s="36">
        <v>2243</v>
      </c>
      <c r="N47" s="37">
        <f t="shared" si="12"/>
        <v>0</v>
      </c>
      <c r="O47" s="36">
        <v>0</v>
      </c>
      <c r="P47" s="38">
        <v>0</v>
      </c>
      <c r="Q47" s="37">
        <f t="shared" si="13"/>
        <v>0</v>
      </c>
      <c r="R47" s="38">
        <v>0</v>
      </c>
      <c r="S47" s="38">
        <v>0</v>
      </c>
      <c r="T47" s="87">
        <f t="shared" si="14"/>
        <v>0</v>
      </c>
      <c r="U47" s="36">
        <v>0</v>
      </c>
      <c r="V47" s="38"/>
      <c r="W47" s="38"/>
      <c r="X47" s="38">
        <v>1</v>
      </c>
      <c r="Y47" s="106">
        <f t="shared" si="0"/>
        <v>0</v>
      </c>
      <c r="Z47" s="107">
        <f t="shared" si="1"/>
        <v>15250</v>
      </c>
      <c r="AA47" s="108">
        <f t="shared" si="2"/>
        <v>15250</v>
      </c>
      <c r="AB47" s="158">
        <v>29800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8">
        <v>2198</v>
      </c>
      <c r="AG47" s="125">
        <f t="shared" si="6"/>
        <v>15250</v>
      </c>
      <c r="AH47" s="111">
        <f t="shared" si="7"/>
        <v>15250</v>
      </c>
      <c r="AI47" s="111">
        <f t="shared" si="8"/>
        <v>0</v>
      </c>
    </row>
    <row r="48" spans="1:35" s="1" customFormat="1" ht="14.5">
      <c r="A48" s="36">
        <v>250</v>
      </c>
      <c r="B48" s="37">
        <f t="shared" si="9"/>
        <v>0</v>
      </c>
      <c r="C48" s="38">
        <v>251</v>
      </c>
      <c r="D48" s="38">
        <v>250</v>
      </c>
      <c r="E48" s="37">
        <f t="shared" si="10"/>
        <v>-1</v>
      </c>
      <c r="F48" s="38">
        <v>1</v>
      </c>
      <c r="G48" s="36">
        <v>0</v>
      </c>
      <c r="H48" s="37">
        <f t="shared" si="11"/>
        <v>-1</v>
      </c>
      <c r="I48" s="36">
        <v>1</v>
      </c>
      <c r="J48" s="38"/>
      <c r="K48" s="145">
        <v>30000</v>
      </c>
      <c r="L48" s="66"/>
      <c r="M48" s="36">
        <v>2443</v>
      </c>
      <c r="N48" s="37">
        <f t="shared" si="12"/>
        <v>0</v>
      </c>
      <c r="O48" s="36">
        <v>0</v>
      </c>
      <c r="P48" s="38">
        <v>0</v>
      </c>
      <c r="Q48" s="37">
        <f t="shared" si="13"/>
        <v>0</v>
      </c>
      <c r="R48" s="38">
        <v>6</v>
      </c>
      <c r="S48" s="38">
        <v>6</v>
      </c>
      <c r="T48" s="87">
        <f t="shared" si="14"/>
        <v>0</v>
      </c>
      <c r="U48" s="36">
        <v>6</v>
      </c>
      <c r="V48" s="38"/>
      <c r="W48" s="38"/>
      <c r="X48" s="38">
        <v>1</v>
      </c>
      <c r="Y48" s="106">
        <f t="shared" si="0"/>
        <v>50</v>
      </c>
      <c r="Z48" s="107">
        <f t="shared" si="1"/>
        <v>12500</v>
      </c>
      <c r="AA48" s="108">
        <f t="shared" si="2"/>
        <v>12450</v>
      </c>
      <c r="AB48" s="158">
        <v>30000</v>
      </c>
      <c r="AC48" s="110">
        <f t="shared" si="3"/>
        <v>13500</v>
      </c>
      <c r="AD48" s="111">
        <f t="shared" si="4"/>
        <v>719400</v>
      </c>
      <c r="AE48" s="111">
        <f t="shared" si="5"/>
        <v>732900</v>
      </c>
      <c r="AF48" s="38">
        <v>2398</v>
      </c>
      <c r="AG48" s="125">
        <f t="shared" si="6"/>
        <v>25950</v>
      </c>
      <c r="AH48" s="111">
        <f t="shared" si="7"/>
        <v>745400</v>
      </c>
      <c r="AI48" s="111">
        <f t="shared" si="8"/>
        <v>719450</v>
      </c>
    </row>
    <row r="49" spans="1:35" s="1" customFormat="1" ht="14.5">
      <c r="A49" s="36">
        <v>795</v>
      </c>
      <c r="B49" s="37">
        <f t="shared" si="9"/>
        <v>0</v>
      </c>
      <c r="C49" s="38">
        <v>795</v>
      </c>
      <c r="D49" s="38">
        <v>795</v>
      </c>
      <c r="E49" s="37">
        <f t="shared" si="10"/>
        <v>0</v>
      </c>
      <c r="F49" s="38">
        <v>0</v>
      </c>
      <c r="G49" s="36">
        <v>0</v>
      </c>
      <c r="H49" s="37">
        <f t="shared" si="11"/>
        <v>0</v>
      </c>
      <c r="I49" s="36">
        <v>1</v>
      </c>
      <c r="J49" s="38"/>
      <c r="K49" s="145">
        <v>30200</v>
      </c>
      <c r="L49" s="66"/>
      <c r="M49" s="36">
        <v>2643</v>
      </c>
      <c r="N49" s="37">
        <f t="shared" si="12"/>
        <v>0</v>
      </c>
      <c r="O49" s="36">
        <v>0</v>
      </c>
      <c r="P49" s="38">
        <v>0</v>
      </c>
      <c r="Q49" s="37">
        <f t="shared" si="13"/>
        <v>0</v>
      </c>
      <c r="R49" s="38">
        <v>0</v>
      </c>
      <c r="S49" s="38">
        <v>0</v>
      </c>
      <c r="T49" s="87">
        <f t="shared" si="14"/>
        <v>0</v>
      </c>
      <c r="U49" s="36">
        <v>0</v>
      </c>
      <c r="V49" s="38"/>
      <c r="W49" s="38"/>
      <c r="X49" s="38">
        <v>1</v>
      </c>
      <c r="Y49" s="106">
        <f t="shared" si="0"/>
        <v>0</v>
      </c>
      <c r="Z49" s="107">
        <f t="shared" si="1"/>
        <v>39750</v>
      </c>
      <c r="AA49" s="108">
        <f t="shared" si="2"/>
        <v>39750</v>
      </c>
      <c r="AB49" s="158">
        <v>30200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8">
        <v>2598</v>
      </c>
      <c r="AG49" s="125">
        <f t="shared" si="6"/>
        <v>39750</v>
      </c>
      <c r="AH49" s="111">
        <f t="shared" si="7"/>
        <v>39750</v>
      </c>
      <c r="AI49" s="111">
        <f t="shared" si="8"/>
        <v>0</v>
      </c>
    </row>
    <row r="50" spans="1:35" s="1" customFormat="1" ht="14.5">
      <c r="A50" s="36">
        <v>393</v>
      </c>
      <c r="B50" s="37">
        <f t="shared" si="9"/>
        <v>0</v>
      </c>
      <c r="C50" s="38">
        <v>393</v>
      </c>
      <c r="D50" s="38">
        <v>393</v>
      </c>
      <c r="E50" s="37">
        <f t="shared" si="10"/>
        <v>0</v>
      </c>
      <c r="F50" s="38">
        <v>0</v>
      </c>
      <c r="G50" s="36">
        <v>0</v>
      </c>
      <c r="H50" s="37">
        <f t="shared" si="11"/>
        <v>0</v>
      </c>
      <c r="I50" s="36">
        <v>1</v>
      </c>
      <c r="J50" s="38"/>
      <c r="K50" s="145">
        <v>30400</v>
      </c>
      <c r="L50" s="66"/>
      <c r="M50" s="36">
        <v>2843</v>
      </c>
      <c r="N50" s="37">
        <f t="shared" si="12"/>
        <v>0</v>
      </c>
      <c r="O50" s="36">
        <v>0</v>
      </c>
      <c r="P50" s="38">
        <v>0</v>
      </c>
      <c r="Q50" s="37">
        <f t="shared" si="13"/>
        <v>0</v>
      </c>
      <c r="R50" s="38">
        <v>0</v>
      </c>
      <c r="S50" s="38">
        <v>0</v>
      </c>
      <c r="T50" s="87">
        <f t="shared" si="14"/>
        <v>0</v>
      </c>
      <c r="U50" s="36">
        <v>0</v>
      </c>
      <c r="V50" s="38"/>
      <c r="W50" s="38"/>
      <c r="X50" s="38">
        <v>1</v>
      </c>
      <c r="Y50" s="106">
        <f t="shared" si="0"/>
        <v>0</v>
      </c>
      <c r="Z50" s="107">
        <f t="shared" si="1"/>
        <v>19650</v>
      </c>
      <c r="AA50" s="108">
        <f t="shared" si="2"/>
        <v>19650</v>
      </c>
      <c r="AB50" s="158">
        <v>30400</v>
      </c>
      <c r="AC50" s="110">
        <f t="shared" si="3"/>
        <v>0</v>
      </c>
      <c r="AD50" s="111">
        <f t="shared" si="4"/>
        <v>0</v>
      </c>
      <c r="AE50" s="111">
        <f t="shared" si="5"/>
        <v>0</v>
      </c>
      <c r="AF50" s="38">
        <v>2798</v>
      </c>
      <c r="AG50" s="125">
        <f t="shared" si="6"/>
        <v>19650</v>
      </c>
      <c r="AH50" s="111">
        <f t="shared" si="7"/>
        <v>19650</v>
      </c>
      <c r="AI50" s="111">
        <f t="shared" si="8"/>
        <v>0</v>
      </c>
    </row>
    <row r="51" spans="1:35" s="1" customFormat="1" ht="14.5">
      <c r="A51" s="36">
        <v>330</v>
      </c>
      <c r="B51" s="37">
        <f t="shared" si="9"/>
        <v>0</v>
      </c>
      <c r="C51" s="38">
        <v>330</v>
      </c>
      <c r="D51" s="38">
        <v>330</v>
      </c>
      <c r="E51" s="37">
        <f t="shared" si="10"/>
        <v>0</v>
      </c>
      <c r="F51" s="38">
        <v>0</v>
      </c>
      <c r="G51" s="36">
        <v>0</v>
      </c>
      <c r="H51" s="37">
        <f t="shared" si="11"/>
        <v>0</v>
      </c>
      <c r="I51" s="36">
        <v>1</v>
      </c>
      <c r="J51" s="38"/>
      <c r="K51" s="145">
        <v>30600</v>
      </c>
      <c r="L51" s="66"/>
      <c r="M51" s="36">
        <v>3043</v>
      </c>
      <c r="N51" s="37">
        <f t="shared" si="12"/>
        <v>0</v>
      </c>
      <c r="O51" s="36">
        <v>0</v>
      </c>
      <c r="P51" s="38">
        <v>0</v>
      </c>
      <c r="Q51" s="37">
        <f t="shared" si="13"/>
        <v>0</v>
      </c>
      <c r="R51" s="38">
        <v>0</v>
      </c>
      <c r="S51" s="38">
        <v>0</v>
      </c>
      <c r="T51" s="87">
        <f t="shared" si="14"/>
        <v>0</v>
      </c>
      <c r="U51" s="36">
        <v>0</v>
      </c>
      <c r="V51" s="38"/>
      <c r="W51" s="38"/>
      <c r="X51" s="38">
        <v>1</v>
      </c>
      <c r="Y51" s="106">
        <f t="shared" si="0"/>
        <v>0</v>
      </c>
      <c r="Z51" s="107">
        <f t="shared" si="1"/>
        <v>16500</v>
      </c>
      <c r="AA51" s="108">
        <f t="shared" si="2"/>
        <v>16500</v>
      </c>
      <c r="AB51" s="158">
        <v>30600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8">
        <v>2998</v>
      </c>
      <c r="AG51" s="125">
        <f t="shared" si="6"/>
        <v>16500</v>
      </c>
      <c r="AH51" s="111">
        <f t="shared" si="7"/>
        <v>16500</v>
      </c>
      <c r="AI51" s="111">
        <f t="shared" si="8"/>
        <v>0</v>
      </c>
    </row>
    <row r="52" spans="1:35" s="1" customFormat="1" ht="14.5">
      <c r="A52" s="36">
        <v>175</v>
      </c>
      <c r="B52" s="37">
        <f t="shared" si="9"/>
        <v>0</v>
      </c>
      <c r="C52" s="38">
        <v>175</v>
      </c>
      <c r="D52" s="38">
        <v>175</v>
      </c>
      <c r="E52" s="37">
        <f t="shared" si="10"/>
        <v>0</v>
      </c>
      <c r="F52" s="38">
        <v>0</v>
      </c>
      <c r="G52" s="36">
        <v>0</v>
      </c>
      <c r="H52" s="37">
        <f t="shared" si="11"/>
        <v>0</v>
      </c>
      <c r="I52" s="36">
        <v>1</v>
      </c>
      <c r="J52" s="38"/>
      <c r="K52" s="145">
        <v>30800</v>
      </c>
      <c r="L52" s="66"/>
      <c r="M52" s="36">
        <v>3243</v>
      </c>
      <c r="N52" s="37">
        <f t="shared" si="12"/>
        <v>0</v>
      </c>
      <c r="O52" s="36">
        <v>0</v>
      </c>
      <c r="P52" s="38">
        <v>0</v>
      </c>
      <c r="Q52" s="37">
        <f t="shared" si="13"/>
        <v>0</v>
      </c>
      <c r="R52" s="38">
        <v>0</v>
      </c>
      <c r="S52" s="38">
        <v>0</v>
      </c>
      <c r="T52" s="87">
        <f t="shared" si="14"/>
        <v>0</v>
      </c>
      <c r="U52" s="36">
        <v>0</v>
      </c>
      <c r="V52" s="38"/>
      <c r="W52" s="38"/>
      <c r="X52" s="38">
        <v>1</v>
      </c>
      <c r="Y52" s="106">
        <f t="shared" si="0"/>
        <v>0</v>
      </c>
      <c r="Z52" s="107">
        <f t="shared" si="1"/>
        <v>8750</v>
      </c>
      <c r="AA52" s="108">
        <f t="shared" si="2"/>
        <v>8750</v>
      </c>
      <c r="AB52" s="158">
        <v>30800</v>
      </c>
      <c r="AC52" s="110">
        <f t="shared" si="3"/>
        <v>0</v>
      </c>
      <c r="AD52" s="111">
        <f t="shared" si="4"/>
        <v>0</v>
      </c>
      <c r="AE52" s="111">
        <f t="shared" si="5"/>
        <v>0</v>
      </c>
      <c r="AF52" s="38">
        <v>3198</v>
      </c>
      <c r="AG52" s="125">
        <f t="shared" si="6"/>
        <v>8750</v>
      </c>
      <c r="AH52" s="111">
        <f t="shared" si="7"/>
        <v>8750</v>
      </c>
      <c r="AI52" s="111">
        <f t="shared" si="8"/>
        <v>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22847</v>
      </c>
      <c r="G53" s="45">
        <f>SUM(G8:G52)</f>
        <v>22290</v>
      </c>
      <c r="H53" s="46">
        <f>SUM(H8:H52)</f>
        <v>-557</v>
      </c>
      <c r="I53" s="67"/>
      <c r="J53" s="43"/>
      <c r="K53" s="43"/>
      <c r="L53" s="43"/>
      <c r="M53" s="67"/>
      <c r="N53" s="46">
        <f>SUM(N8:N52)</f>
        <v>-5570</v>
      </c>
      <c r="O53" s="42">
        <f>SUM(O8:O52)</f>
        <v>25691</v>
      </c>
      <c r="P53" s="45">
        <f>SUM(P8:P52)</f>
        <v>31261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43</v>
      </c>
      <c r="D57" s="28"/>
      <c r="E57" s="28" t="s">
        <v>44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47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7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>
        <v>166</v>
      </c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27329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27582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27325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27566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257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9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-27325</v>
      </c>
      <c r="I67" s="134">
        <f>H66-C62</f>
        <v>-27582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70"/>
  <sheetViews>
    <sheetView zoomScale="70" zoomScaleNormal="70" workbookViewId="0">
      <pane ySplit="7" topLeftCell="A8" activePane="bottomLeft" state="frozen"/>
      <selection pane="bottomLeft" activeCell="K33" sqref="K33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7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147</v>
      </c>
      <c r="B1" s="6"/>
      <c r="C1" s="6"/>
      <c r="D1" s="6"/>
      <c r="E1" s="6"/>
      <c r="F1" s="7" t="s">
        <v>116</v>
      </c>
      <c r="G1" s="8" t="s">
        <v>2</v>
      </c>
      <c r="H1" s="8"/>
      <c r="I1" s="8"/>
      <c r="J1" s="54"/>
      <c r="K1" s="55" t="s">
        <v>3</v>
      </c>
      <c r="L1" s="55"/>
      <c r="M1" s="254"/>
      <c r="N1" s="255"/>
      <c r="O1" s="256"/>
      <c r="P1" s="56" t="s">
        <v>4</v>
      </c>
      <c r="Q1" s="74"/>
      <c r="R1" s="257" t="s">
        <v>148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103</v>
      </c>
      <c r="B2" s="10"/>
      <c r="C2" s="11">
        <v>11063</v>
      </c>
      <c r="D2" s="10" t="s">
        <v>7</v>
      </c>
      <c r="E2" s="12">
        <v>28</v>
      </c>
      <c r="F2" s="13" t="s">
        <v>8</v>
      </c>
      <c r="G2" s="14" t="s">
        <v>9</v>
      </c>
      <c r="H2" s="15"/>
      <c r="I2" s="57"/>
      <c r="J2" s="58"/>
      <c r="K2" s="58" t="s">
        <v>10</v>
      </c>
      <c r="L2" s="58"/>
      <c r="M2" s="258"/>
      <c r="N2" s="259"/>
      <c r="O2" s="260"/>
      <c r="P2" s="58" t="s">
        <v>12</v>
      </c>
      <c r="Q2" s="58"/>
      <c r="R2" s="270" t="s">
        <v>138</v>
      </c>
      <c r="S2" s="271"/>
      <c r="T2" s="271"/>
      <c r="U2" s="271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11060</v>
      </c>
      <c r="D3" s="17" t="s">
        <v>15</v>
      </c>
      <c r="E3" s="19">
        <v>41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</row>
    <row r="4" spans="1:36">
      <c r="A4" s="22" t="s">
        <v>20</v>
      </c>
      <c r="B4" s="23"/>
      <c r="C4" s="24">
        <v>11072</v>
      </c>
      <c r="D4" s="23" t="s">
        <v>15</v>
      </c>
      <c r="E4" s="25">
        <v>40</v>
      </c>
      <c r="F4" s="23" t="s">
        <v>8</v>
      </c>
      <c r="G4" s="26" t="s">
        <v>21</v>
      </c>
      <c r="H4" s="27"/>
      <c r="I4" s="61">
        <f>I2-I3</f>
        <v>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78" t="s">
        <v>144</v>
      </c>
      <c r="AC4" s="264" t="s">
        <v>22</v>
      </c>
      <c r="AD4" s="264"/>
      <c r="AE4" s="264"/>
      <c r="AF4" s="264"/>
      <c r="AG4" s="120" t="s">
        <v>149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ht="5.4" customHeight="1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63"/>
      <c r="N7" s="34"/>
      <c r="O7" s="35"/>
      <c r="P7" s="34"/>
      <c r="Q7" s="34"/>
      <c r="R7" s="34"/>
      <c r="S7" s="34"/>
      <c r="T7" s="34"/>
      <c r="U7" s="34"/>
      <c r="V7" s="77"/>
      <c r="W7" s="78"/>
      <c r="X7" s="86"/>
      <c r="Y7" s="101"/>
      <c r="Z7" s="102"/>
      <c r="AA7" s="102"/>
      <c r="AB7" s="103"/>
      <c r="AC7" s="103"/>
      <c r="AD7" s="104"/>
      <c r="AE7" s="104"/>
      <c r="AF7" s="105"/>
      <c r="AG7" s="105"/>
      <c r="AH7" s="105"/>
      <c r="AI7" s="104"/>
    </row>
    <row r="8" spans="1:36" s="1" customFormat="1" ht="15.65" customHeight="1">
      <c r="A8" s="36">
        <v>41</v>
      </c>
      <c r="B8" s="37">
        <f>A8-D8</f>
        <v>0</v>
      </c>
      <c r="C8" s="38">
        <v>41</v>
      </c>
      <c r="D8" s="38">
        <v>41</v>
      </c>
      <c r="E8" s="38">
        <v>10</v>
      </c>
      <c r="F8" s="38">
        <v>0</v>
      </c>
      <c r="G8" s="36">
        <v>0</v>
      </c>
      <c r="H8" s="37">
        <f>G8-F8</f>
        <v>0</v>
      </c>
      <c r="I8" s="36">
        <v>3260</v>
      </c>
      <c r="J8" s="38"/>
      <c r="K8" s="38">
        <v>7800</v>
      </c>
      <c r="L8" s="38"/>
      <c r="M8" s="36">
        <v>1</v>
      </c>
      <c r="N8" s="37">
        <f>O8-P8</f>
        <v>0</v>
      </c>
      <c r="O8" s="36">
        <v>0</v>
      </c>
      <c r="P8" s="38">
        <v>0</v>
      </c>
      <c r="Q8" s="37">
        <f>R8-S8</f>
        <v>0</v>
      </c>
      <c r="R8" s="38">
        <v>440</v>
      </c>
      <c r="S8" s="38">
        <v>440</v>
      </c>
      <c r="T8" s="87">
        <f>U8-R8</f>
        <v>0</v>
      </c>
      <c r="U8" s="36">
        <v>440</v>
      </c>
      <c r="V8" s="38"/>
      <c r="W8" s="38"/>
      <c r="X8" s="38">
        <v>3301</v>
      </c>
      <c r="Y8" s="106">
        <f>X8*F8*50</f>
        <v>0</v>
      </c>
      <c r="Z8" s="107">
        <f>A8*I8*50</f>
        <v>6683000</v>
      </c>
      <c r="AA8" s="108">
        <f>Z8-Y8</f>
        <v>6683000</v>
      </c>
      <c r="AB8" s="109">
        <v>7800</v>
      </c>
      <c r="AC8" s="110">
        <f>AE8-AD8</f>
        <v>0</v>
      </c>
      <c r="AD8" s="111">
        <f>AF8*R8*50</f>
        <v>22000</v>
      </c>
      <c r="AE8" s="111">
        <f>U8*M8*50</f>
        <v>22000</v>
      </c>
      <c r="AF8" s="38">
        <v>1</v>
      </c>
      <c r="AG8" s="125">
        <f>AH8-AI8</f>
        <v>6683000</v>
      </c>
      <c r="AH8" s="111">
        <f>Z8+AE8</f>
        <v>6705000</v>
      </c>
      <c r="AI8" s="111">
        <f>Y8+AD8</f>
        <v>22000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8">
        <v>99</v>
      </c>
      <c r="F9" s="38">
        <v>0</v>
      </c>
      <c r="G9" s="36">
        <v>0</v>
      </c>
      <c r="H9" s="37">
        <f>G9-F9</f>
        <v>0</v>
      </c>
      <c r="I9" s="36">
        <v>3160</v>
      </c>
      <c r="J9" s="38"/>
      <c r="K9" s="38">
        <v>7900</v>
      </c>
      <c r="L9" s="38"/>
      <c r="M9" s="36">
        <v>1</v>
      </c>
      <c r="N9" s="37">
        <f>O9-P9</f>
        <v>-4</v>
      </c>
      <c r="O9" s="36">
        <v>0</v>
      </c>
      <c r="P9" s="38">
        <v>4</v>
      </c>
      <c r="Q9" s="37">
        <f>R9-S9</f>
        <v>-4</v>
      </c>
      <c r="R9" s="38">
        <v>346</v>
      </c>
      <c r="S9" s="38">
        <v>350</v>
      </c>
      <c r="T9" s="87">
        <f>U9-R9</f>
        <v>0</v>
      </c>
      <c r="U9" s="36">
        <v>346</v>
      </c>
      <c r="V9" s="38"/>
      <c r="W9" s="38"/>
      <c r="X9" s="38">
        <v>3201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09">
        <v>7900</v>
      </c>
      <c r="AC9" s="110">
        <f t="shared" ref="AC9:AC52" si="3">AE9-AD9</f>
        <v>0</v>
      </c>
      <c r="AD9" s="111">
        <f t="shared" ref="AD9:AD52" si="4">AF9*R9*50</f>
        <v>17300</v>
      </c>
      <c r="AE9" s="111">
        <f t="shared" ref="AE9:AE52" si="5">U9*M9*50</f>
        <v>17300</v>
      </c>
      <c r="AF9" s="38">
        <v>1</v>
      </c>
      <c r="AG9" s="125">
        <f t="shared" ref="AG9:AG52" si="6">AH9-AI9</f>
        <v>0</v>
      </c>
      <c r="AH9" s="111">
        <f t="shared" ref="AH9:AH52" si="7">Z9+AE9</f>
        <v>17300</v>
      </c>
      <c r="AI9" s="111">
        <f t="shared" ref="AI9:AI52" si="8">Y9+AD9</f>
        <v>17300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8">
        <v>294</v>
      </c>
      <c r="F10" s="38">
        <v>0</v>
      </c>
      <c r="G10" s="36">
        <v>0</v>
      </c>
      <c r="H10" s="37">
        <f>G10-F10</f>
        <v>0</v>
      </c>
      <c r="I10" s="36">
        <v>3060</v>
      </c>
      <c r="J10" s="38"/>
      <c r="K10" s="38">
        <v>8000</v>
      </c>
      <c r="L10" s="38"/>
      <c r="M10" s="36">
        <v>1</v>
      </c>
      <c r="N10" s="37">
        <f>O10-P10</f>
        <v>0</v>
      </c>
      <c r="O10" s="36">
        <v>0</v>
      </c>
      <c r="P10" s="38">
        <v>0</v>
      </c>
      <c r="Q10" s="37">
        <f>R10-S10</f>
        <v>0</v>
      </c>
      <c r="R10" s="38">
        <v>418</v>
      </c>
      <c r="S10" s="38">
        <v>418</v>
      </c>
      <c r="T10" s="87">
        <f>U10-R10</f>
        <v>0</v>
      </c>
      <c r="U10" s="36">
        <v>418</v>
      </c>
      <c r="V10" s="38"/>
      <c r="W10" s="38"/>
      <c r="X10" s="38">
        <v>3101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09">
        <v>8000</v>
      </c>
      <c r="AC10" s="110">
        <f t="shared" si="3"/>
        <v>0</v>
      </c>
      <c r="AD10" s="111">
        <f t="shared" si="4"/>
        <v>20900</v>
      </c>
      <c r="AE10" s="111">
        <f t="shared" si="5"/>
        <v>20900</v>
      </c>
      <c r="AF10" s="38">
        <v>1</v>
      </c>
      <c r="AG10" s="125">
        <f t="shared" si="6"/>
        <v>0</v>
      </c>
      <c r="AH10" s="111">
        <f t="shared" si="7"/>
        <v>20900</v>
      </c>
      <c r="AI10" s="111">
        <f t="shared" si="8"/>
        <v>20900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8">
        <v>3135</v>
      </c>
      <c r="F11" s="38">
        <v>0</v>
      </c>
      <c r="G11" s="36">
        <v>0</v>
      </c>
      <c r="H11" s="37">
        <f>G11-F11</f>
        <v>0</v>
      </c>
      <c r="I11" s="36">
        <v>2960</v>
      </c>
      <c r="J11" s="38"/>
      <c r="K11" s="38">
        <v>8100</v>
      </c>
      <c r="L11" s="38"/>
      <c r="M11" s="36">
        <v>1</v>
      </c>
      <c r="N11" s="37">
        <f>O11-P11</f>
        <v>-109</v>
      </c>
      <c r="O11" s="36">
        <v>13</v>
      </c>
      <c r="P11" s="38">
        <v>122</v>
      </c>
      <c r="Q11" s="37">
        <f>R11-S11</f>
        <v>118</v>
      </c>
      <c r="R11" s="38">
        <v>177</v>
      </c>
      <c r="S11" s="38">
        <v>59</v>
      </c>
      <c r="T11" s="87">
        <f>U11-R11</f>
        <v>13</v>
      </c>
      <c r="U11" s="36">
        <v>190</v>
      </c>
      <c r="V11" s="38"/>
      <c r="W11" s="38"/>
      <c r="X11" s="38">
        <v>3001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09">
        <v>8100</v>
      </c>
      <c r="AC11" s="110">
        <f t="shared" si="3"/>
        <v>650</v>
      </c>
      <c r="AD11" s="111">
        <f t="shared" si="4"/>
        <v>8850</v>
      </c>
      <c r="AE11" s="111">
        <f t="shared" si="5"/>
        <v>9500</v>
      </c>
      <c r="AF11" s="38">
        <v>1</v>
      </c>
      <c r="AG11" s="125">
        <f t="shared" si="6"/>
        <v>650</v>
      </c>
      <c r="AH11" s="111">
        <f t="shared" si="7"/>
        <v>9500</v>
      </c>
      <c r="AI11" s="111">
        <f t="shared" si="8"/>
        <v>8850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8">
        <v>830</v>
      </c>
      <c r="F12" s="38">
        <v>0</v>
      </c>
      <c r="G12" s="36">
        <v>0</v>
      </c>
      <c r="H12" s="37">
        <f>G12-F12</f>
        <v>0</v>
      </c>
      <c r="I12" s="36">
        <v>2860</v>
      </c>
      <c r="J12" s="38"/>
      <c r="K12" s="38">
        <v>8200</v>
      </c>
      <c r="L12" s="38"/>
      <c r="M12" s="36">
        <v>1</v>
      </c>
      <c r="N12" s="37">
        <f>O12-P12</f>
        <v>-2</v>
      </c>
      <c r="O12" s="36">
        <v>0</v>
      </c>
      <c r="P12" s="38">
        <v>2</v>
      </c>
      <c r="Q12" s="37">
        <f>R12-S12</f>
        <v>-2</v>
      </c>
      <c r="R12" s="38">
        <v>598</v>
      </c>
      <c r="S12" s="38">
        <v>600</v>
      </c>
      <c r="T12" s="87">
        <f>U12-R12</f>
        <v>0</v>
      </c>
      <c r="U12" s="36">
        <v>598</v>
      </c>
      <c r="V12" s="38"/>
      <c r="W12" s="38"/>
      <c r="X12" s="38">
        <v>2901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09">
        <v>8200</v>
      </c>
      <c r="AC12" s="110">
        <f t="shared" si="3"/>
        <v>0</v>
      </c>
      <c r="AD12" s="111">
        <f t="shared" si="4"/>
        <v>29900</v>
      </c>
      <c r="AE12" s="111">
        <f t="shared" si="5"/>
        <v>29900</v>
      </c>
      <c r="AF12" s="38">
        <v>1</v>
      </c>
      <c r="AG12" s="125">
        <f t="shared" si="6"/>
        <v>0</v>
      </c>
      <c r="AH12" s="111">
        <f t="shared" si="7"/>
        <v>29900</v>
      </c>
      <c r="AI12" s="111">
        <f t="shared" si="8"/>
        <v>29900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8">
        <v>4937</v>
      </c>
      <c r="F13" s="38">
        <v>0</v>
      </c>
      <c r="G13" s="36">
        <v>0</v>
      </c>
      <c r="H13" s="37">
        <f t="shared" ref="H13:H52" si="10">G13-F13</f>
        <v>0</v>
      </c>
      <c r="I13" s="36">
        <v>2760</v>
      </c>
      <c r="J13" s="38"/>
      <c r="K13" s="38">
        <v>8300</v>
      </c>
      <c r="L13" s="38"/>
      <c r="M13" s="36">
        <v>1</v>
      </c>
      <c r="N13" s="37">
        <f t="shared" ref="N13:N52" si="11">O13-P13</f>
        <v>-1</v>
      </c>
      <c r="O13" s="36">
        <v>0</v>
      </c>
      <c r="P13" s="38">
        <v>1</v>
      </c>
      <c r="Q13" s="37">
        <f t="shared" ref="Q13:Q52" si="12">R13-S13</f>
        <v>-1</v>
      </c>
      <c r="R13" s="38">
        <v>81</v>
      </c>
      <c r="S13" s="38">
        <v>82</v>
      </c>
      <c r="T13" s="87">
        <f t="shared" ref="T13:T52" si="13">U13-R13</f>
        <v>0</v>
      </c>
      <c r="U13" s="36">
        <v>81</v>
      </c>
      <c r="V13" s="38"/>
      <c r="W13" s="38"/>
      <c r="X13" s="38">
        <v>2801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09">
        <v>8300</v>
      </c>
      <c r="AC13" s="110">
        <f t="shared" si="3"/>
        <v>0</v>
      </c>
      <c r="AD13" s="111">
        <f t="shared" si="4"/>
        <v>4050</v>
      </c>
      <c r="AE13" s="111">
        <f t="shared" si="5"/>
        <v>4050</v>
      </c>
      <c r="AF13" s="38">
        <v>1</v>
      </c>
      <c r="AG13" s="125">
        <f t="shared" si="6"/>
        <v>0</v>
      </c>
      <c r="AH13" s="111">
        <f t="shared" si="7"/>
        <v>4050</v>
      </c>
      <c r="AI13" s="111">
        <f t="shared" si="8"/>
        <v>4050</v>
      </c>
    </row>
    <row r="14" spans="1:36" s="1" customFormat="1" ht="15.65" customHeight="1">
      <c r="A14" s="36">
        <v>0</v>
      </c>
      <c r="B14" s="37">
        <f t="shared" si="9"/>
        <v>0</v>
      </c>
      <c r="C14" s="38">
        <v>0</v>
      </c>
      <c r="D14" s="38">
        <v>0</v>
      </c>
      <c r="E14" s="38">
        <v>2152</v>
      </c>
      <c r="F14" s="38">
        <v>0</v>
      </c>
      <c r="G14" s="36">
        <v>0</v>
      </c>
      <c r="H14" s="37">
        <f t="shared" si="10"/>
        <v>0</v>
      </c>
      <c r="I14" s="36">
        <v>2660</v>
      </c>
      <c r="J14" s="38"/>
      <c r="K14" s="38">
        <v>8400</v>
      </c>
      <c r="L14" s="38"/>
      <c r="M14" s="36">
        <v>1</v>
      </c>
      <c r="N14" s="37">
        <f t="shared" si="11"/>
        <v>-51</v>
      </c>
      <c r="O14" s="36">
        <v>0</v>
      </c>
      <c r="P14" s="38">
        <v>51</v>
      </c>
      <c r="Q14" s="37">
        <f t="shared" si="12"/>
        <v>-15</v>
      </c>
      <c r="R14" s="38">
        <v>575</v>
      </c>
      <c r="S14" s="38">
        <v>590</v>
      </c>
      <c r="T14" s="87">
        <f t="shared" si="13"/>
        <v>0</v>
      </c>
      <c r="U14" s="36">
        <v>575</v>
      </c>
      <c r="V14" s="38"/>
      <c r="W14" s="38"/>
      <c r="X14" s="38">
        <v>2701</v>
      </c>
      <c r="Y14" s="106">
        <f t="shared" si="0"/>
        <v>0</v>
      </c>
      <c r="Z14" s="107">
        <f t="shared" si="1"/>
        <v>0</v>
      </c>
      <c r="AA14" s="108">
        <f t="shared" si="2"/>
        <v>0</v>
      </c>
      <c r="AB14" s="109">
        <v>8400</v>
      </c>
      <c r="AC14" s="110">
        <f t="shared" si="3"/>
        <v>0</v>
      </c>
      <c r="AD14" s="111">
        <f t="shared" si="4"/>
        <v>28750</v>
      </c>
      <c r="AE14" s="111">
        <f t="shared" si="5"/>
        <v>28750</v>
      </c>
      <c r="AF14" s="38">
        <v>1</v>
      </c>
      <c r="AG14" s="125">
        <f t="shared" si="6"/>
        <v>0</v>
      </c>
      <c r="AH14" s="111">
        <f t="shared" si="7"/>
        <v>28750</v>
      </c>
      <c r="AI14" s="111">
        <f t="shared" si="8"/>
        <v>28750</v>
      </c>
    </row>
    <row r="15" spans="1:36" s="1" customFormat="1" ht="15.65" customHeight="1">
      <c r="A15" s="36">
        <v>0</v>
      </c>
      <c r="B15" s="37">
        <f t="shared" si="9"/>
        <v>0</v>
      </c>
      <c r="C15" s="38">
        <v>0</v>
      </c>
      <c r="D15" s="38">
        <v>0</v>
      </c>
      <c r="E15" s="38">
        <v>3435</v>
      </c>
      <c r="F15" s="38">
        <v>0</v>
      </c>
      <c r="G15" s="36">
        <v>0</v>
      </c>
      <c r="H15" s="37">
        <f t="shared" si="10"/>
        <v>0</v>
      </c>
      <c r="I15" s="36">
        <v>2560</v>
      </c>
      <c r="J15" s="38"/>
      <c r="K15" s="38">
        <v>8500</v>
      </c>
      <c r="L15" s="38"/>
      <c r="M15" s="36">
        <v>1</v>
      </c>
      <c r="N15" s="37">
        <f t="shared" si="11"/>
        <v>-52</v>
      </c>
      <c r="O15" s="36">
        <v>0</v>
      </c>
      <c r="P15" s="38">
        <v>52</v>
      </c>
      <c r="Q15" s="37">
        <f t="shared" si="12"/>
        <v>0</v>
      </c>
      <c r="R15" s="38">
        <v>79</v>
      </c>
      <c r="S15" s="38">
        <v>79</v>
      </c>
      <c r="T15" s="87">
        <f t="shared" si="13"/>
        <v>0</v>
      </c>
      <c r="U15" s="36">
        <v>79</v>
      </c>
      <c r="V15" s="38"/>
      <c r="W15" s="38"/>
      <c r="X15" s="38">
        <v>2601</v>
      </c>
      <c r="Y15" s="106">
        <f t="shared" si="0"/>
        <v>0</v>
      </c>
      <c r="Z15" s="107">
        <f t="shared" si="1"/>
        <v>0</v>
      </c>
      <c r="AA15" s="108">
        <f t="shared" si="2"/>
        <v>0</v>
      </c>
      <c r="AB15" s="109">
        <v>8500</v>
      </c>
      <c r="AC15" s="110">
        <f t="shared" si="3"/>
        <v>0</v>
      </c>
      <c r="AD15" s="111">
        <f t="shared" si="4"/>
        <v>3950</v>
      </c>
      <c r="AE15" s="111">
        <f t="shared" si="5"/>
        <v>3950</v>
      </c>
      <c r="AF15" s="38">
        <v>1</v>
      </c>
      <c r="AG15" s="125">
        <f t="shared" si="6"/>
        <v>0</v>
      </c>
      <c r="AH15" s="111">
        <f t="shared" si="7"/>
        <v>3950</v>
      </c>
      <c r="AI15" s="111">
        <f t="shared" si="8"/>
        <v>3950</v>
      </c>
    </row>
    <row r="16" spans="1:36" s="1" customFormat="1" ht="15.65" customHeight="1">
      <c r="A16" s="36">
        <v>0</v>
      </c>
      <c r="B16" s="37">
        <f t="shared" si="9"/>
        <v>0</v>
      </c>
      <c r="C16" s="38">
        <v>0</v>
      </c>
      <c r="D16" s="38">
        <v>0</v>
      </c>
      <c r="E16" s="38">
        <v>2411</v>
      </c>
      <c r="F16" s="38">
        <v>0</v>
      </c>
      <c r="G16" s="36">
        <v>0</v>
      </c>
      <c r="H16" s="37">
        <f t="shared" si="10"/>
        <v>0</v>
      </c>
      <c r="I16" s="36">
        <v>2460</v>
      </c>
      <c r="J16" s="38"/>
      <c r="K16" s="38">
        <v>8600</v>
      </c>
      <c r="L16" s="38"/>
      <c r="M16" s="36">
        <v>1</v>
      </c>
      <c r="N16" s="37">
        <f t="shared" si="11"/>
        <v>-55</v>
      </c>
      <c r="O16" s="36">
        <v>0</v>
      </c>
      <c r="P16" s="38">
        <v>55</v>
      </c>
      <c r="Q16" s="37">
        <f t="shared" si="12"/>
        <v>1</v>
      </c>
      <c r="R16" s="38">
        <v>411</v>
      </c>
      <c r="S16" s="38">
        <v>410</v>
      </c>
      <c r="T16" s="87">
        <f t="shared" si="13"/>
        <v>0</v>
      </c>
      <c r="U16" s="36">
        <v>411</v>
      </c>
      <c r="V16" s="38"/>
      <c r="W16" s="38"/>
      <c r="X16" s="38">
        <v>2501</v>
      </c>
      <c r="Y16" s="106">
        <f t="shared" si="0"/>
        <v>0</v>
      </c>
      <c r="Z16" s="107">
        <f t="shared" si="1"/>
        <v>0</v>
      </c>
      <c r="AA16" s="108">
        <f t="shared" si="2"/>
        <v>0</v>
      </c>
      <c r="AB16" s="109">
        <v>8600</v>
      </c>
      <c r="AC16" s="110">
        <f t="shared" si="3"/>
        <v>0</v>
      </c>
      <c r="AD16" s="111">
        <f t="shared" si="4"/>
        <v>20550</v>
      </c>
      <c r="AE16" s="111">
        <f t="shared" si="5"/>
        <v>20550</v>
      </c>
      <c r="AF16" s="38">
        <v>1</v>
      </c>
      <c r="AG16" s="125">
        <f t="shared" si="6"/>
        <v>0</v>
      </c>
      <c r="AH16" s="111">
        <f t="shared" si="7"/>
        <v>20550</v>
      </c>
      <c r="AI16" s="111">
        <f t="shared" si="8"/>
        <v>20550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8">
        <v>10040</v>
      </c>
      <c r="F17" s="38">
        <v>0</v>
      </c>
      <c r="G17" s="36">
        <v>0</v>
      </c>
      <c r="H17" s="37">
        <f t="shared" si="10"/>
        <v>0</v>
      </c>
      <c r="I17" s="36">
        <v>2360</v>
      </c>
      <c r="J17" s="38"/>
      <c r="K17" s="38">
        <v>8700</v>
      </c>
      <c r="L17" s="38"/>
      <c r="M17" s="36">
        <v>1</v>
      </c>
      <c r="N17" s="37">
        <f t="shared" si="11"/>
        <v>-186</v>
      </c>
      <c r="O17" s="36">
        <v>179</v>
      </c>
      <c r="P17" s="38">
        <v>365</v>
      </c>
      <c r="Q17" s="37">
        <f t="shared" si="12"/>
        <v>349</v>
      </c>
      <c r="R17" s="38">
        <v>763</v>
      </c>
      <c r="S17" s="38">
        <v>414</v>
      </c>
      <c r="T17" s="87">
        <f t="shared" si="13"/>
        <v>179</v>
      </c>
      <c r="U17" s="36">
        <v>942</v>
      </c>
      <c r="V17" s="38"/>
      <c r="W17" s="38"/>
      <c r="X17" s="38">
        <v>2401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09">
        <v>8700</v>
      </c>
      <c r="AC17" s="110">
        <f t="shared" si="3"/>
        <v>8950</v>
      </c>
      <c r="AD17" s="111">
        <f t="shared" si="4"/>
        <v>38150</v>
      </c>
      <c r="AE17" s="111">
        <f t="shared" si="5"/>
        <v>47100</v>
      </c>
      <c r="AF17" s="38">
        <v>1</v>
      </c>
      <c r="AG17" s="125">
        <f t="shared" si="6"/>
        <v>8950</v>
      </c>
      <c r="AH17" s="111">
        <f t="shared" si="7"/>
        <v>47100</v>
      </c>
      <c r="AI17" s="111">
        <f t="shared" si="8"/>
        <v>38150</v>
      </c>
    </row>
    <row r="18" spans="1:35" s="1" customFormat="1" ht="14.5">
      <c r="A18" s="36">
        <v>0</v>
      </c>
      <c r="B18" s="37">
        <f t="shared" si="9"/>
        <v>0</v>
      </c>
      <c r="C18" s="38">
        <v>0</v>
      </c>
      <c r="D18" s="38">
        <v>0</v>
      </c>
      <c r="E18" s="38">
        <v>7956</v>
      </c>
      <c r="F18" s="38">
        <v>0</v>
      </c>
      <c r="G18" s="36">
        <v>0</v>
      </c>
      <c r="H18" s="37">
        <f t="shared" si="10"/>
        <v>0</v>
      </c>
      <c r="I18" s="36">
        <v>2261</v>
      </c>
      <c r="J18" s="38"/>
      <c r="K18" s="38">
        <v>8800</v>
      </c>
      <c r="L18" s="38"/>
      <c r="M18" s="36">
        <v>1</v>
      </c>
      <c r="N18" s="37">
        <f t="shared" si="11"/>
        <v>-41</v>
      </c>
      <c r="O18" s="36">
        <v>105</v>
      </c>
      <c r="P18" s="38">
        <v>146</v>
      </c>
      <c r="Q18" s="37">
        <f t="shared" si="12"/>
        <v>0</v>
      </c>
      <c r="R18" s="38">
        <v>1872</v>
      </c>
      <c r="S18" s="38">
        <v>1872</v>
      </c>
      <c r="T18" s="87">
        <f t="shared" si="13"/>
        <v>0</v>
      </c>
      <c r="U18" s="36">
        <v>1872</v>
      </c>
      <c r="V18" s="38"/>
      <c r="W18" s="38"/>
      <c r="X18" s="38">
        <v>2301</v>
      </c>
      <c r="Y18" s="106">
        <f t="shared" si="0"/>
        <v>0</v>
      </c>
      <c r="Z18" s="107">
        <f t="shared" si="1"/>
        <v>0</v>
      </c>
      <c r="AA18" s="108">
        <f t="shared" si="2"/>
        <v>0</v>
      </c>
      <c r="AB18" s="109">
        <v>8800</v>
      </c>
      <c r="AC18" s="110">
        <f t="shared" si="3"/>
        <v>0</v>
      </c>
      <c r="AD18" s="111">
        <f t="shared" si="4"/>
        <v>93600</v>
      </c>
      <c r="AE18" s="111">
        <f t="shared" si="5"/>
        <v>93600</v>
      </c>
      <c r="AF18" s="38">
        <v>1</v>
      </c>
      <c r="AG18" s="125">
        <f t="shared" si="6"/>
        <v>0</v>
      </c>
      <c r="AH18" s="111">
        <f t="shared" si="7"/>
        <v>93600</v>
      </c>
      <c r="AI18" s="111">
        <f t="shared" si="8"/>
        <v>93600</v>
      </c>
    </row>
    <row r="19" spans="1:35" s="1" customFormat="1" ht="14.5">
      <c r="A19" s="36">
        <v>0</v>
      </c>
      <c r="B19" s="37">
        <f t="shared" si="9"/>
        <v>0</v>
      </c>
      <c r="C19" s="38">
        <v>0</v>
      </c>
      <c r="D19" s="38">
        <v>0</v>
      </c>
      <c r="E19" s="38">
        <v>5474</v>
      </c>
      <c r="F19" s="38">
        <v>0</v>
      </c>
      <c r="G19" s="36">
        <v>0</v>
      </c>
      <c r="H19" s="37">
        <f t="shared" si="10"/>
        <v>0</v>
      </c>
      <c r="I19" s="36">
        <v>2161</v>
      </c>
      <c r="J19" s="38"/>
      <c r="K19" s="38">
        <v>8900</v>
      </c>
      <c r="L19" s="38"/>
      <c r="M19" s="36">
        <v>1</v>
      </c>
      <c r="N19" s="37">
        <f t="shared" si="11"/>
        <v>20</v>
      </c>
      <c r="O19" s="36">
        <v>21</v>
      </c>
      <c r="P19" s="38">
        <v>1</v>
      </c>
      <c r="Q19" s="37">
        <f t="shared" si="12"/>
        <v>0</v>
      </c>
      <c r="R19" s="38">
        <v>91</v>
      </c>
      <c r="S19" s="38">
        <v>91</v>
      </c>
      <c r="T19" s="87">
        <f t="shared" si="13"/>
        <v>20</v>
      </c>
      <c r="U19" s="36">
        <v>111</v>
      </c>
      <c r="V19" s="38"/>
      <c r="W19" s="38"/>
      <c r="X19" s="38">
        <v>2201</v>
      </c>
      <c r="Y19" s="106">
        <f t="shared" si="0"/>
        <v>0</v>
      </c>
      <c r="Z19" s="107">
        <f t="shared" si="1"/>
        <v>0</v>
      </c>
      <c r="AA19" s="108">
        <f t="shared" si="2"/>
        <v>0</v>
      </c>
      <c r="AB19" s="109">
        <v>8900</v>
      </c>
      <c r="AC19" s="110">
        <f t="shared" si="3"/>
        <v>1000</v>
      </c>
      <c r="AD19" s="111">
        <f t="shared" si="4"/>
        <v>4550</v>
      </c>
      <c r="AE19" s="111">
        <f t="shared" si="5"/>
        <v>5550</v>
      </c>
      <c r="AF19" s="38">
        <v>1</v>
      </c>
      <c r="AG19" s="125">
        <f t="shared" si="6"/>
        <v>1000</v>
      </c>
      <c r="AH19" s="111">
        <f t="shared" si="7"/>
        <v>5550</v>
      </c>
      <c r="AI19" s="111">
        <f t="shared" si="8"/>
        <v>4550</v>
      </c>
    </row>
    <row r="20" spans="1:35" s="1" customFormat="1" ht="14.5">
      <c r="A20" s="36">
        <v>4</v>
      </c>
      <c r="B20" s="37">
        <f t="shared" si="9"/>
        <v>0</v>
      </c>
      <c r="C20" s="38">
        <v>4</v>
      </c>
      <c r="D20" s="38">
        <v>4</v>
      </c>
      <c r="E20" s="38">
        <v>3762</v>
      </c>
      <c r="F20" s="38">
        <v>0</v>
      </c>
      <c r="G20" s="36">
        <v>0</v>
      </c>
      <c r="H20" s="37">
        <f t="shared" si="10"/>
        <v>0</v>
      </c>
      <c r="I20" s="36">
        <v>2061</v>
      </c>
      <c r="J20" s="38"/>
      <c r="K20" s="38">
        <v>9000</v>
      </c>
      <c r="L20" s="38"/>
      <c r="M20" s="36">
        <v>1</v>
      </c>
      <c r="N20" s="37">
        <f t="shared" si="11"/>
        <v>267</v>
      </c>
      <c r="O20" s="36">
        <v>429</v>
      </c>
      <c r="P20" s="38">
        <v>162</v>
      </c>
      <c r="Q20" s="37">
        <f t="shared" si="12"/>
        <v>51</v>
      </c>
      <c r="R20" s="38">
        <v>2189</v>
      </c>
      <c r="S20" s="38">
        <v>2138</v>
      </c>
      <c r="T20" s="87">
        <f t="shared" si="13"/>
        <v>428</v>
      </c>
      <c r="U20" s="36">
        <v>2617</v>
      </c>
      <c r="V20" s="38"/>
      <c r="W20" s="38"/>
      <c r="X20" s="38">
        <v>2101</v>
      </c>
      <c r="Y20" s="106">
        <f t="shared" si="0"/>
        <v>0</v>
      </c>
      <c r="Z20" s="107">
        <f t="shared" si="1"/>
        <v>412200</v>
      </c>
      <c r="AA20" s="108">
        <f t="shared" si="2"/>
        <v>412200</v>
      </c>
      <c r="AB20" s="109">
        <v>9000</v>
      </c>
      <c r="AC20" s="110">
        <f t="shared" si="3"/>
        <v>21400</v>
      </c>
      <c r="AD20" s="111">
        <f t="shared" si="4"/>
        <v>109450</v>
      </c>
      <c r="AE20" s="111">
        <f t="shared" si="5"/>
        <v>130850</v>
      </c>
      <c r="AF20" s="38">
        <v>1</v>
      </c>
      <c r="AG20" s="125">
        <f t="shared" si="6"/>
        <v>433600</v>
      </c>
      <c r="AH20" s="111">
        <f t="shared" si="7"/>
        <v>543050</v>
      </c>
      <c r="AI20" s="111">
        <f t="shared" si="8"/>
        <v>109450</v>
      </c>
    </row>
    <row r="21" spans="1:35" s="1" customFormat="1" ht="14.5">
      <c r="A21" s="36">
        <v>0</v>
      </c>
      <c r="B21" s="37">
        <f t="shared" si="9"/>
        <v>0</v>
      </c>
      <c r="C21" s="38">
        <v>0</v>
      </c>
      <c r="D21" s="38">
        <v>0</v>
      </c>
      <c r="E21" s="38">
        <v>7568</v>
      </c>
      <c r="F21" s="38">
        <v>0</v>
      </c>
      <c r="G21" s="36">
        <v>0</v>
      </c>
      <c r="H21" s="37">
        <f t="shared" si="10"/>
        <v>0</v>
      </c>
      <c r="I21" s="36">
        <v>1961</v>
      </c>
      <c r="J21" s="38"/>
      <c r="K21" s="38">
        <v>9100</v>
      </c>
      <c r="L21" s="38"/>
      <c r="M21" s="36">
        <v>1</v>
      </c>
      <c r="N21" s="37">
        <f t="shared" si="11"/>
        <v>35</v>
      </c>
      <c r="O21" s="36">
        <v>49</v>
      </c>
      <c r="P21" s="38">
        <v>14</v>
      </c>
      <c r="Q21" s="37">
        <f t="shared" si="12"/>
        <v>3</v>
      </c>
      <c r="R21" s="38">
        <v>1797</v>
      </c>
      <c r="S21" s="38">
        <v>1794</v>
      </c>
      <c r="T21" s="87">
        <f t="shared" si="13"/>
        <v>-1</v>
      </c>
      <c r="U21" s="36">
        <v>1796</v>
      </c>
      <c r="V21" s="38"/>
      <c r="W21" s="38"/>
      <c r="X21" s="38">
        <v>2002</v>
      </c>
      <c r="Y21" s="106">
        <f t="shared" si="0"/>
        <v>0</v>
      </c>
      <c r="Z21" s="107">
        <f t="shared" si="1"/>
        <v>0</v>
      </c>
      <c r="AA21" s="108">
        <f t="shared" si="2"/>
        <v>0</v>
      </c>
      <c r="AB21" s="109">
        <v>9100</v>
      </c>
      <c r="AC21" s="110">
        <f t="shared" si="3"/>
        <v>-50</v>
      </c>
      <c r="AD21" s="111">
        <f t="shared" si="4"/>
        <v>89850</v>
      </c>
      <c r="AE21" s="111">
        <f t="shared" si="5"/>
        <v>89800</v>
      </c>
      <c r="AF21" s="38">
        <v>1</v>
      </c>
      <c r="AG21" s="125">
        <f t="shared" si="6"/>
        <v>-50</v>
      </c>
      <c r="AH21" s="111">
        <f t="shared" si="7"/>
        <v>89800</v>
      </c>
      <c r="AI21" s="111">
        <f t="shared" si="8"/>
        <v>89850</v>
      </c>
    </row>
    <row r="22" spans="1:35" s="1" customFormat="1" ht="14.5">
      <c r="A22" s="36">
        <v>1</v>
      </c>
      <c r="B22" s="37">
        <f t="shared" si="9"/>
        <v>0</v>
      </c>
      <c r="C22" s="38">
        <v>1</v>
      </c>
      <c r="D22" s="38">
        <v>1</v>
      </c>
      <c r="E22" s="38">
        <v>5214</v>
      </c>
      <c r="F22" s="38">
        <v>0</v>
      </c>
      <c r="G22" s="36">
        <v>0</v>
      </c>
      <c r="H22" s="37">
        <f t="shared" si="10"/>
        <v>0</v>
      </c>
      <c r="I22" s="36">
        <v>1862</v>
      </c>
      <c r="J22" s="38"/>
      <c r="K22" s="38">
        <v>9200</v>
      </c>
      <c r="L22" s="38"/>
      <c r="M22" s="36">
        <v>1</v>
      </c>
      <c r="N22" s="37">
        <f t="shared" si="11"/>
        <v>123</v>
      </c>
      <c r="O22" s="36">
        <v>215</v>
      </c>
      <c r="P22" s="38">
        <v>92</v>
      </c>
      <c r="Q22" s="37">
        <f t="shared" si="12"/>
        <v>-62</v>
      </c>
      <c r="R22" s="38">
        <v>1118</v>
      </c>
      <c r="S22" s="38">
        <v>1180</v>
      </c>
      <c r="T22" s="87">
        <f t="shared" si="13"/>
        <v>112</v>
      </c>
      <c r="U22" s="36">
        <v>1230</v>
      </c>
      <c r="V22" s="38"/>
      <c r="W22" s="38"/>
      <c r="X22" s="38">
        <v>1902</v>
      </c>
      <c r="Y22" s="106">
        <f t="shared" si="0"/>
        <v>0</v>
      </c>
      <c r="Z22" s="107">
        <f t="shared" si="1"/>
        <v>93100</v>
      </c>
      <c r="AA22" s="107">
        <f t="shared" si="2"/>
        <v>93100</v>
      </c>
      <c r="AB22" s="109">
        <v>9200</v>
      </c>
      <c r="AC22" s="110">
        <f t="shared" si="3"/>
        <v>5600</v>
      </c>
      <c r="AD22" s="111">
        <f t="shared" si="4"/>
        <v>55900</v>
      </c>
      <c r="AE22" s="111">
        <f t="shared" si="5"/>
        <v>61500</v>
      </c>
      <c r="AF22" s="38">
        <v>1</v>
      </c>
      <c r="AG22" s="125">
        <f t="shared" si="6"/>
        <v>98700</v>
      </c>
      <c r="AH22" s="111">
        <f t="shared" si="7"/>
        <v>154600</v>
      </c>
      <c r="AI22" s="111">
        <f t="shared" si="8"/>
        <v>55900</v>
      </c>
    </row>
    <row r="23" spans="1:35" s="1" customFormat="1" ht="14.5">
      <c r="A23" s="36">
        <v>0</v>
      </c>
      <c r="B23" s="37">
        <f t="shared" si="9"/>
        <v>0</v>
      </c>
      <c r="C23" s="38">
        <v>0</v>
      </c>
      <c r="D23" s="38">
        <v>0</v>
      </c>
      <c r="E23" s="38">
        <v>4870</v>
      </c>
      <c r="F23" s="38">
        <v>0</v>
      </c>
      <c r="G23" s="36">
        <v>0</v>
      </c>
      <c r="H23" s="37">
        <f t="shared" si="10"/>
        <v>0</v>
      </c>
      <c r="I23" s="36">
        <v>1762</v>
      </c>
      <c r="J23" s="38"/>
      <c r="K23" s="38">
        <v>9300</v>
      </c>
      <c r="L23" s="38"/>
      <c r="M23" s="36">
        <v>2</v>
      </c>
      <c r="N23" s="37">
        <f t="shared" si="11"/>
        <v>-15</v>
      </c>
      <c r="O23" s="36">
        <v>80</v>
      </c>
      <c r="P23" s="38">
        <v>95</v>
      </c>
      <c r="Q23" s="37">
        <f t="shared" si="12"/>
        <v>80</v>
      </c>
      <c r="R23" s="38">
        <v>1381</v>
      </c>
      <c r="S23" s="38">
        <v>1301</v>
      </c>
      <c r="T23" s="87">
        <f t="shared" si="13"/>
        <v>65</v>
      </c>
      <c r="U23" s="36">
        <v>1446</v>
      </c>
      <c r="V23" s="38"/>
      <c r="W23" s="38"/>
      <c r="X23" s="38">
        <v>1802</v>
      </c>
      <c r="Y23" s="106">
        <f t="shared" si="0"/>
        <v>0</v>
      </c>
      <c r="Z23" s="107">
        <f t="shared" si="1"/>
        <v>0</v>
      </c>
      <c r="AA23" s="112">
        <f t="shared" si="2"/>
        <v>0</v>
      </c>
      <c r="AB23" s="109">
        <v>9300</v>
      </c>
      <c r="AC23" s="110">
        <f t="shared" si="3"/>
        <v>75550</v>
      </c>
      <c r="AD23" s="111">
        <f t="shared" si="4"/>
        <v>69050</v>
      </c>
      <c r="AE23" s="111">
        <f t="shared" si="5"/>
        <v>144600</v>
      </c>
      <c r="AF23" s="38">
        <v>1</v>
      </c>
      <c r="AG23" s="126">
        <f t="shared" si="6"/>
        <v>75550</v>
      </c>
      <c r="AH23" s="111">
        <f t="shared" si="7"/>
        <v>144600</v>
      </c>
      <c r="AI23" s="111">
        <f t="shared" si="8"/>
        <v>69050</v>
      </c>
    </row>
    <row r="24" spans="1:35" s="1" customFormat="1" ht="14.5">
      <c r="A24" s="36">
        <v>500</v>
      </c>
      <c r="B24" s="37">
        <f t="shared" si="9"/>
        <v>0</v>
      </c>
      <c r="C24" s="38">
        <v>500</v>
      </c>
      <c r="D24" s="38">
        <v>500</v>
      </c>
      <c r="E24" s="38">
        <v>4067</v>
      </c>
      <c r="F24" s="38">
        <v>0</v>
      </c>
      <c r="G24" s="36">
        <v>0</v>
      </c>
      <c r="H24" s="37">
        <f t="shared" si="10"/>
        <v>0</v>
      </c>
      <c r="I24" s="36">
        <v>1663</v>
      </c>
      <c r="J24" s="38"/>
      <c r="K24" s="38">
        <v>9400</v>
      </c>
      <c r="L24" s="38"/>
      <c r="M24" s="36">
        <v>3</v>
      </c>
      <c r="N24" s="37">
        <f t="shared" si="11"/>
        <v>11</v>
      </c>
      <c r="O24" s="36">
        <v>42</v>
      </c>
      <c r="P24" s="38">
        <v>31</v>
      </c>
      <c r="Q24" s="37">
        <f t="shared" si="12"/>
        <v>14</v>
      </c>
      <c r="R24" s="38">
        <v>1118</v>
      </c>
      <c r="S24" s="38">
        <v>1104</v>
      </c>
      <c r="T24" s="87">
        <f t="shared" si="13"/>
        <v>0</v>
      </c>
      <c r="U24" s="36">
        <v>1118</v>
      </c>
      <c r="V24" s="38"/>
      <c r="W24" s="38"/>
      <c r="X24" s="38">
        <v>1703</v>
      </c>
      <c r="Y24" s="106">
        <f t="shared" si="0"/>
        <v>0</v>
      </c>
      <c r="Z24" s="107">
        <f t="shared" si="1"/>
        <v>41575000</v>
      </c>
      <c r="AA24" s="108">
        <f t="shared" si="2"/>
        <v>41575000</v>
      </c>
      <c r="AB24" s="109">
        <v>9400</v>
      </c>
      <c r="AC24" s="110">
        <f t="shared" si="3"/>
        <v>55900</v>
      </c>
      <c r="AD24" s="111">
        <f t="shared" si="4"/>
        <v>111800</v>
      </c>
      <c r="AE24" s="111">
        <f t="shared" si="5"/>
        <v>167700</v>
      </c>
      <c r="AF24" s="38">
        <v>2</v>
      </c>
      <c r="AG24" s="125">
        <f t="shared" si="6"/>
        <v>41630900</v>
      </c>
      <c r="AH24" s="111">
        <f t="shared" si="7"/>
        <v>41742700</v>
      </c>
      <c r="AI24" s="111">
        <f t="shared" si="8"/>
        <v>111800</v>
      </c>
    </row>
    <row r="25" spans="1:35" s="1" customFormat="1" ht="14.5">
      <c r="A25" s="36">
        <v>0</v>
      </c>
      <c r="B25" s="37">
        <f t="shared" si="9"/>
        <v>0</v>
      </c>
      <c r="C25" s="38">
        <v>0</v>
      </c>
      <c r="D25" s="38">
        <v>0</v>
      </c>
      <c r="E25" s="38">
        <v>7605</v>
      </c>
      <c r="F25" s="38">
        <v>0</v>
      </c>
      <c r="G25" s="36">
        <v>0</v>
      </c>
      <c r="H25" s="37">
        <f t="shared" si="10"/>
        <v>0</v>
      </c>
      <c r="I25" s="36">
        <v>1564</v>
      </c>
      <c r="J25" s="38"/>
      <c r="K25" s="38">
        <v>9500</v>
      </c>
      <c r="L25" s="38"/>
      <c r="M25" s="36">
        <v>4</v>
      </c>
      <c r="N25" s="37">
        <f t="shared" si="11"/>
        <v>-98</v>
      </c>
      <c r="O25" s="36">
        <v>64</v>
      </c>
      <c r="P25" s="38">
        <v>162</v>
      </c>
      <c r="Q25" s="37">
        <f t="shared" si="12"/>
        <v>-84</v>
      </c>
      <c r="R25" s="38">
        <v>5504</v>
      </c>
      <c r="S25" s="38">
        <v>5588</v>
      </c>
      <c r="T25" s="87">
        <f t="shared" si="13"/>
        <v>26</v>
      </c>
      <c r="U25" s="36">
        <v>5530</v>
      </c>
      <c r="V25" s="38"/>
      <c r="W25" s="38"/>
      <c r="X25" s="38">
        <v>1603</v>
      </c>
      <c r="Y25" s="106">
        <f t="shared" si="0"/>
        <v>0</v>
      </c>
      <c r="Z25" s="107">
        <f t="shared" si="1"/>
        <v>0</v>
      </c>
      <c r="AA25" s="108">
        <f t="shared" si="2"/>
        <v>0</v>
      </c>
      <c r="AB25" s="109">
        <v>9500</v>
      </c>
      <c r="AC25" s="110">
        <f t="shared" si="3"/>
        <v>280400</v>
      </c>
      <c r="AD25" s="111">
        <f t="shared" si="4"/>
        <v>825600</v>
      </c>
      <c r="AE25" s="111">
        <f t="shared" si="5"/>
        <v>1106000</v>
      </c>
      <c r="AF25" s="38">
        <v>3</v>
      </c>
      <c r="AG25" s="125">
        <f t="shared" si="6"/>
        <v>280400</v>
      </c>
      <c r="AH25" s="111">
        <f t="shared" si="7"/>
        <v>1106000</v>
      </c>
      <c r="AI25" s="111">
        <f t="shared" si="8"/>
        <v>825600</v>
      </c>
    </row>
    <row r="26" spans="1:35" s="1" customFormat="1" ht="14.5">
      <c r="A26" s="36">
        <v>9</v>
      </c>
      <c r="B26" s="37">
        <f t="shared" si="9"/>
        <v>0</v>
      </c>
      <c r="C26" s="38">
        <v>9</v>
      </c>
      <c r="D26" s="38">
        <v>9</v>
      </c>
      <c r="E26" s="38">
        <v>1255</v>
      </c>
      <c r="F26" s="38">
        <v>0</v>
      </c>
      <c r="G26" s="36">
        <v>0</v>
      </c>
      <c r="H26" s="37">
        <f t="shared" si="10"/>
        <v>0</v>
      </c>
      <c r="I26" s="36">
        <v>1465</v>
      </c>
      <c r="J26" s="38"/>
      <c r="K26" s="38">
        <v>9600</v>
      </c>
      <c r="L26" s="38"/>
      <c r="M26" s="36">
        <v>6</v>
      </c>
      <c r="N26" s="37">
        <f t="shared" si="11"/>
        <v>4</v>
      </c>
      <c r="O26" s="36">
        <v>149</v>
      </c>
      <c r="P26" s="38">
        <v>145</v>
      </c>
      <c r="Q26" s="37">
        <f t="shared" si="12"/>
        <v>64</v>
      </c>
      <c r="R26" s="38">
        <v>7090</v>
      </c>
      <c r="S26" s="38">
        <v>7026</v>
      </c>
      <c r="T26" s="87">
        <f t="shared" si="13"/>
        <v>55</v>
      </c>
      <c r="U26" s="36">
        <v>7145</v>
      </c>
      <c r="V26" s="38"/>
      <c r="W26" s="38"/>
      <c r="X26" s="38">
        <v>1504</v>
      </c>
      <c r="Y26" s="106">
        <f t="shared" si="0"/>
        <v>0</v>
      </c>
      <c r="Z26" s="107">
        <f t="shared" si="1"/>
        <v>659250</v>
      </c>
      <c r="AA26" s="107">
        <f t="shared" si="2"/>
        <v>659250</v>
      </c>
      <c r="AB26" s="109">
        <v>9600</v>
      </c>
      <c r="AC26" s="110">
        <f t="shared" si="3"/>
        <v>725500</v>
      </c>
      <c r="AD26" s="111">
        <f t="shared" si="4"/>
        <v>1418000</v>
      </c>
      <c r="AE26" s="111">
        <f t="shared" si="5"/>
        <v>2143500</v>
      </c>
      <c r="AF26" s="38">
        <v>4</v>
      </c>
      <c r="AG26" s="125">
        <f t="shared" si="6"/>
        <v>1384750</v>
      </c>
      <c r="AH26" s="111">
        <f t="shared" si="7"/>
        <v>2802750</v>
      </c>
      <c r="AI26" s="111">
        <f t="shared" si="8"/>
        <v>1418000</v>
      </c>
    </row>
    <row r="27" spans="1:35" s="1" customFormat="1" ht="14.5">
      <c r="A27" s="36">
        <v>58</v>
      </c>
      <c r="B27" s="37">
        <f t="shared" si="9"/>
        <v>0</v>
      </c>
      <c r="C27" s="38">
        <v>58</v>
      </c>
      <c r="D27" s="38">
        <v>58</v>
      </c>
      <c r="E27" s="38">
        <v>4146</v>
      </c>
      <c r="F27" s="38">
        <v>0</v>
      </c>
      <c r="G27" s="36">
        <v>0</v>
      </c>
      <c r="H27" s="37">
        <f t="shared" si="10"/>
        <v>0</v>
      </c>
      <c r="I27" s="36">
        <v>1367</v>
      </c>
      <c r="J27" s="38"/>
      <c r="K27" s="38">
        <v>9700</v>
      </c>
      <c r="L27" s="38"/>
      <c r="M27" s="36">
        <v>7</v>
      </c>
      <c r="N27" s="37">
        <f t="shared" si="11"/>
        <v>-38</v>
      </c>
      <c r="O27" s="36">
        <v>60</v>
      </c>
      <c r="P27" s="38">
        <v>98</v>
      </c>
      <c r="Q27" s="37">
        <f t="shared" si="12"/>
        <v>98</v>
      </c>
      <c r="R27" s="38">
        <v>1371</v>
      </c>
      <c r="S27" s="38">
        <v>1273</v>
      </c>
      <c r="T27" s="87">
        <f t="shared" si="13"/>
        <v>58</v>
      </c>
      <c r="U27" s="36">
        <v>1429</v>
      </c>
      <c r="V27" s="38"/>
      <c r="W27" s="38"/>
      <c r="X27" s="38">
        <v>1406</v>
      </c>
      <c r="Y27" s="106">
        <f t="shared" si="0"/>
        <v>0</v>
      </c>
      <c r="Z27" s="107">
        <f t="shared" si="1"/>
        <v>3964300</v>
      </c>
      <c r="AA27" s="108">
        <f t="shared" si="2"/>
        <v>3964300</v>
      </c>
      <c r="AB27" s="109">
        <v>9700</v>
      </c>
      <c r="AC27" s="110">
        <f t="shared" si="3"/>
        <v>157400</v>
      </c>
      <c r="AD27" s="111">
        <f t="shared" si="4"/>
        <v>342750</v>
      </c>
      <c r="AE27" s="111">
        <f t="shared" si="5"/>
        <v>500150</v>
      </c>
      <c r="AF27" s="38">
        <v>5</v>
      </c>
      <c r="AG27" s="125">
        <f t="shared" si="6"/>
        <v>4121700</v>
      </c>
      <c r="AH27" s="111">
        <f t="shared" si="7"/>
        <v>4464450</v>
      </c>
      <c r="AI27" s="111">
        <f t="shared" si="8"/>
        <v>342750</v>
      </c>
    </row>
    <row r="28" spans="1:35" s="1" customFormat="1" ht="14.5">
      <c r="A28" s="36">
        <v>526</v>
      </c>
      <c r="B28" s="37">
        <f t="shared" si="9"/>
        <v>0</v>
      </c>
      <c r="C28" s="38">
        <v>526</v>
      </c>
      <c r="D28" s="38">
        <v>526</v>
      </c>
      <c r="E28" s="38">
        <v>1235</v>
      </c>
      <c r="F28" s="38">
        <v>0</v>
      </c>
      <c r="G28" s="36">
        <v>0</v>
      </c>
      <c r="H28" s="37">
        <f t="shared" si="10"/>
        <v>0</v>
      </c>
      <c r="I28" s="36">
        <v>1269</v>
      </c>
      <c r="J28" s="38"/>
      <c r="K28" s="38">
        <v>9800</v>
      </c>
      <c r="L28" s="38"/>
      <c r="M28" s="36">
        <v>9</v>
      </c>
      <c r="N28" s="37">
        <f t="shared" si="11"/>
        <v>-1144</v>
      </c>
      <c r="O28" s="36">
        <v>64</v>
      </c>
      <c r="P28" s="38">
        <v>1208</v>
      </c>
      <c r="Q28" s="37">
        <f t="shared" si="12"/>
        <v>-199</v>
      </c>
      <c r="R28" s="38">
        <v>7364</v>
      </c>
      <c r="S28" s="38">
        <v>7563</v>
      </c>
      <c r="T28" s="87">
        <f t="shared" si="13"/>
        <v>44</v>
      </c>
      <c r="U28" s="36">
        <v>7408</v>
      </c>
      <c r="V28" s="38"/>
      <c r="W28" s="38"/>
      <c r="X28" s="38">
        <v>1307</v>
      </c>
      <c r="Y28" s="106">
        <f t="shared" si="0"/>
        <v>0</v>
      </c>
      <c r="Z28" s="107">
        <f t="shared" si="1"/>
        <v>33374700</v>
      </c>
      <c r="AA28" s="112">
        <f t="shared" si="2"/>
        <v>33374700</v>
      </c>
      <c r="AB28" s="109">
        <v>9800</v>
      </c>
      <c r="AC28" s="110">
        <f t="shared" si="3"/>
        <v>756200</v>
      </c>
      <c r="AD28" s="111">
        <f t="shared" si="4"/>
        <v>2577400</v>
      </c>
      <c r="AE28" s="111">
        <f t="shared" si="5"/>
        <v>3333600</v>
      </c>
      <c r="AF28" s="38">
        <v>7</v>
      </c>
      <c r="AG28" s="126">
        <f t="shared" si="6"/>
        <v>34130900</v>
      </c>
      <c r="AH28" s="111">
        <f t="shared" si="7"/>
        <v>36708300</v>
      </c>
      <c r="AI28" s="111">
        <f t="shared" si="8"/>
        <v>2577400</v>
      </c>
    </row>
    <row r="29" spans="1:35" s="2" customFormat="1" ht="14.5">
      <c r="A29" s="36">
        <v>31</v>
      </c>
      <c r="B29" s="37">
        <f t="shared" si="9"/>
        <v>0</v>
      </c>
      <c r="C29" s="38">
        <v>31</v>
      </c>
      <c r="D29" s="38">
        <v>31</v>
      </c>
      <c r="E29" s="38">
        <v>1070</v>
      </c>
      <c r="F29" s="38">
        <v>0</v>
      </c>
      <c r="G29" s="36">
        <v>0</v>
      </c>
      <c r="H29" s="37">
        <f t="shared" si="10"/>
        <v>0</v>
      </c>
      <c r="I29" s="36">
        <v>1172</v>
      </c>
      <c r="J29" s="38"/>
      <c r="K29" s="38">
        <v>9900</v>
      </c>
      <c r="L29" s="38"/>
      <c r="M29" s="36">
        <v>12</v>
      </c>
      <c r="N29" s="37">
        <f t="shared" si="11"/>
        <v>275</v>
      </c>
      <c r="O29" s="36">
        <v>348</v>
      </c>
      <c r="P29" s="38">
        <v>73</v>
      </c>
      <c r="Q29" s="37">
        <f t="shared" si="12"/>
        <v>18</v>
      </c>
      <c r="R29" s="38">
        <v>1704</v>
      </c>
      <c r="S29" s="38">
        <v>1686</v>
      </c>
      <c r="T29" s="87">
        <f t="shared" si="13"/>
        <v>203</v>
      </c>
      <c r="U29" s="36">
        <v>1907</v>
      </c>
      <c r="V29" s="38"/>
      <c r="W29" s="38"/>
      <c r="X29" s="38">
        <v>1210</v>
      </c>
      <c r="Y29" s="106">
        <f t="shared" si="0"/>
        <v>0</v>
      </c>
      <c r="Z29" s="107">
        <f t="shared" si="1"/>
        <v>1816600</v>
      </c>
      <c r="AA29" s="108">
        <f t="shared" si="2"/>
        <v>1816600</v>
      </c>
      <c r="AB29" s="109">
        <v>9900</v>
      </c>
      <c r="AC29" s="110">
        <f t="shared" si="3"/>
        <v>377400</v>
      </c>
      <c r="AD29" s="111">
        <f t="shared" si="4"/>
        <v>766800</v>
      </c>
      <c r="AE29" s="111">
        <f t="shared" si="5"/>
        <v>1144200</v>
      </c>
      <c r="AF29" s="38">
        <v>9</v>
      </c>
      <c r="AG29" s="125">
        <f t="shared" si="6"/>
        <v>2194000</v>
      </c>
      <c r="AH29" s="111">
        <f t="shared" si="7"/>
        <v>2960800</v>
      </c>
      <c r="AI29" s="111">
        <f t="shared" si="8"/>
        <v>766800</v>
      </c>
    </row>
    <row r="30" spans="1:35" s="2" customFormat="1" ht="14.5">
      <c r="A30" s="36">
        <v>3138</v>
      </c>
      <c r="B30" s="37">
        <f t="shared" si="9"/>
        <v>0</v>
      </c>
      <c r="C30" s="38">
        <v>3138</v>
      </c>
      <c r="D30" s="38">
        <v>3138</v>
      </c>
      <c r="E30" s="38">
        <v>278</v>
      </c>
      <c r="F30" s="38">
        <v>1</v>
      </c>
      <c r="G30" s="36">
        <v>2</v>
      </c>
      <c r="H30" s="37">
        <f t="shared" si="10"/>
        <v>1</v>
      </c>
      <c r="I30" s="36">
        <v>1075</v>
      </c>
      <c r="J30" s="38"/>
      <c r="K30" s="38">
        <v>10000</v>
      </c>
      <c r="L30" s="38"/>
      <c r="M30" s="36">
        <v>16</v>
      </c>
      <c r="N30" s="37">
        <f t="shared" si="11"/>
        <v>-2484</v>
      </c>
      <c r="O30" s="36">
        <v>28</v>
      </c>
      <c r="P30" s="38">
        <v>2512</v>
      </c>
      <c r="Q30" s="37">
        <f t="shared" si="12"/>
        <v>-88</v>
      </c>
      <c r="R30" s="38">
        <v>11035</v>
      </c>
      <c r="S30" s="38">
        <v>11123</v>
      </c>
      <c r="T30" s="87">
        <f t="shared" si="13"/>
        <v>2</v>
      </c>
      <c r="U30" s="36">
        <v>11037</v>
      </c>
      <c r="V30" s="38"/>
      <c r="W30" s="38"/>
      <c r="X30" s="38">
        <v>1113</v>
      </c>
      <c r="Y30" s="106">
        <f t="shared" si="0"/>
        <v>55650</v>
      </c>
      <c r="Z30" s="107">
        <f t="shared" si="1"/>
        <v>168667500</v>
      </c>
      <c r="AA30" s="108">
        <f t="shared" si="2"/>
        <v>168611850</v>
      </c>
      <c r="AB30" s="109">
        <v>10000</v>
      </c>
      <c r="AC30" s="110">
        <f t="shared" si="3"/>
        <v>2208600</v>
      </c>
      <c r="AD30" s="111">
        <f t="shared" si="4"/>
        <v>6621000</v>
      </c>
      <c r="AE30" s="111">
        <f t="shared" si="5"/>
        <v>8829600</v>
      </c>
      <c r="AF30" s="38">
        <v>12</v>
      </c>
      <c r="AG30" s="125">
        <f t="shared" si="6"/>
        <v>170820450</v>
      </c>
      <c r="AH30" s="111">
        <f t="shared" si="7"/>
        <v>177497100</v>
      </c>
      <c r="AI30" s="111">
        <f t="shared" si="8"/>
        <v>6676650</v>
      </c>
    </row>
    <row r="31" spans="1:35" s="2" customFormat="1" ht="14.5">
      <c r="A31" s="36">
        <v>359</v>
      </c>
      <c r="B31" s="37">
        <f t="shared" si="9"/>
        <v>0</v>
      </c>
      <c r="C31" s="38">
        <v>359</v>
      </c>
      <c r="D31" s="38">
        <v>359</v>
      </c>
      <c r="E31" s="38">
        <v>4696</v>
      </c>
      <c r="F31" s="38">
        <v>0</v>
      </c>
      <c r="G31" s="36">
        <v>0</v>
      </c>
      <c r="H31" s="37">
        <f t="shared" si="10"/>
        <v>0</v>
      </c>
      <c r="I31" s="36">
        <v>977</v>
      </c>
      <c r="J31" s="38"/>
      <c r="K31" s="38">
        <v>10100</v>
      </c>
      <c r="L31" s="38"/>
      <c r="M31" s="36">
        <v>20</v>
      </c>
      <c r="N31" s="37">
        <f t="shared" si="11"/>
        <v>-24</v>
      </c>
      <c r="O31" s="36">
        <v>89</v>
      </c>
      <c r="P31" s="38">
        <v>113</v>
      </c>
      <c r="Q31" s="37">
        <f t="shared" si="12"/>
        <v>9</v>
      </c>
      <c r="R31" s="38">
        <v>4597</v>
      </c>
      <c r="S31" s="38">
        <v>4588</v>
      </c>
      <c r="T31" s="87">
        <f t="shared" si="13"/>
        <v>35</v>
      </c>
      <c r="U31" s="36">
        <v>4632</v>
      </c>
      <c r="V31" s="38"/>
      <c r="W31" s="38"/>
      <c r="X31" s="38">
        <v>1020</v>
      </c>
      <c r="Y31" s="106">
        <f t="shared" si="0"/>
        <v>0</v>
      </c>
      <c r="Z31" s="107">
        <f t="shared" si="1"/>
        <v>17537150</v>
      </c>
      <c r="AA31" s="108">
        <f t="shared" si="2"/>
        <v>17537150</v>
      </c>
      <c r="AB31" s="109">
        <v>10100</v>
      </c>
      <c r="AC31" s="110">
        <f t="shared" si="3"/>
        <v>724550</v>
      </c>
      <c r="AD31" s="111">
        <f t="shared" si="4"/>
        <v>3907450</v>
      </c>
      <c r="AE31" s="111">
        <f t="shared" si="5"/>
        <v>4632000</v>
      </c>
      <c r="AF31" s="38">
        <v>17</v>
      </c>
      <c r="AG31" s="125">
        <f t="shared" si="6"/>
        <v>18261700</v>
      </c>
      <c r="AH31" s="111">
        <f t="shared" si="7"/>
        <v>22169150</v>
      </c>
      <c r="AI31" s="111">
        <f t="shared" si="8"/>
        <v>3907450</v>
      </c>
    </row>
    <row r="32" spans="1:35" s="2" customFormat="1" ht="14.5">
      <c r="A32" s="36">
        <v>3862</v>
      </c>
      <c r="B32" s="37">
        <f t="shared" si="9"/>
        <v>-1</v>
      </c>
      <c r="C32" s="38">
        <v>3863</v>
      </c>
      <c r="D32" s="38">
        <v>3863</v>
      </c>
      <c r="E32" s="38">
        <v>395</v>
      </c>
      <c r="F32" s="38">
        <v>4</v>
      </c>
      <c r="G32" s="36">
        <v>1</v>
      </c>
      <c r="H32" s="37">
        <f t="shared" si="10"/>
        <v>-3</v>
      </c>
      <c r="I32" s="36">
        <v>883</v>
      </c>
      <c r="J32" s="38"/>
      <c r="K32" s="38">
        <v>10200</v>
      </c>
      <c r="L32" s="38"/>
      <c r="M32" s="36">
        <v>26</v>
      </c>
      <c r="N32" s="37">
        <f t="shared" si="11"/>
        <v>-333</v>
      </c>
      <c r="O32" s="36">
        <v>385</v>
      </c>
      <c r="P32" s="38">
        <v>718</v>
      </c>
      <c r="Q32" s="37">
        <f t="shared" si="12"/>
        <v>-15</v>
      </c>
      <c r="R32" s="38">
        <v>4080</v>
      </c>
      <c r="S32" s="38">
        <v>4095</v>
      </c>
      <c r="T32" s="87">
        <f t="shared" si="13"/>
        <v>116</v>
      </c>
      <c r="U32" s="36">
        <v>4196</v>
      </c>
      <c r="V32" s="38"/>
      <c r="W32" s="38"/>
      <c r="X32" s="38">
        <v>920</v>
      </c>
      <c r="Y32" s="106">
        <f t="shared" si="0"/>
        <v>184000</v>
      </c>
      <c r="Z32" s="107">
        <f t="shared" si="1"/>
        <v>170507300</v>
      </c>
      <c r="AA32" s="108">
        <f t="shared" si="2"/>
        <v>170323300</v>
      </c>
      <c r="AB32" s="109">
        <v>10200</v>
      </c>
      <c r="AC32" s="113">
        <f t="shared" si="3"/>
        <v>966800</v>
      </c>
      <c r="AD32" s="111">
        <f t="shared" si="4"/>
        <v>4488000</v>
      </c>
      <c r="AE32" s="111">
        <f t="shared" si="5"/>
        <v>5454800</v>
      </c>
      <c r="AF32" s="38">
        <v>22</v>
      </c>
      <c r="AG32" s="125">
        <f t="shared" si="6"/>
        <v>171290100</v>
      </c>
      <c r="AH32" s="111">
        <f t="shared" si="7"/>
        <v>175962100</v>
      </c>
      <c r="AI32" s="111">
        <f t="shared" si="8"/>
        <v>4672000</v>
      </c>
    </row>
    <row r="33" spans="1:35" s="2" customFormat="1" ht="14.5">
      <c r="A33" s="36">
        <v>2118</v>
      </c>
      <c r="B33" s="37">
        <f t="shared" si="9"/>
        <v>0</v>
      </c>
      <c r="C33" s="38">
        <v>2118</v>
      </c>
      <c r="D33" s="38">
        <v>2118</v>
      </c>
      <c r="E33" s="38">
        <v>1741</v>
      </c>
      <c r="F33" s="38">
        <v>0</v>
      </c>
      <c r="G33" s="36">
        <v>0</v>
      </c>
      <c r="H33" s="37">
        <f t="shared" si="10"/>
        <v>0</v>
      </c>
      <c r="I33" s="36">
        <v>790</v>
      </c>
      <c r="J33" s="38"/>
      <c r="K33" s="38">
        <v>10300</v>
      </c>
      <c r="L33" s="38"/>
      <c r="M33" s="36">
        <v>32</v>
      </c>
      <c r="N33" s="37">
        <f t="shared" si="11"/>
        <v>-630</v>
      </c>
      <c r="O33" s="36">
        <v>425</v>
      </c>
      <c r="P33" s="38">
        <v>1055</v>
      </c>
      <c r="Q33" s="37">
        <f t="shared" si="12"/>
        <v>-250</v>
      </c>
      <c r="R33" s="38">
        <v>5693</v>
      </c>
      <c r="S33" s="38">
        <v>5943</v>
      </c>
      <c r="T33" s="87">
        <f t="shared" si="13"/>
        <v>217</v>
      </c>
      <c r="U33" s="36">
        <v>5910</v>
      </c>
      <c r="V33" s="38"/>
      <c r="W33" s="38"/>
      <c r="X33" s="38">
        <v>824</v>
      </c>
      <c r="Y33" s="106">
        <f t="shared" si="0"/>
        <v>0</v>
      </c>
      <c r="Z33" s="107">
        <f t="shared" si="1"/>
        <v>83661000</v>
      </c>
      <c r="AA33" s="107">
        <f t="shared" si="2"/>
        <v>83661000</v>
      </c>
      <c r="AB33" s="109">
        <v>10300</v>
      </c>
      <c r="AC33" s="110">
        <f t="shared" si="3"/>
        <v>1201150</v>
      </c>
      <c r="AD33" s="111">
        <f t="shared" si="4"/>
        <v>8254850</v>
      </c>
      <c r="AE33" s="111">
        <f t="shared" si="5"/>
        <v>9456000</v>
      </c>
      <c r="AF33" s="38">
        <v>29</v>
      </c>
      <c r="AG33" s="125">
        <f t="shared" si="6"/>
        <v>84862150</v>
      </c>
      <c r="AH33" s="111">
        <f t="shared" si="7"/>
        <v>93117000</v>
      </c>
      <c r="AI33" s="111">
        <f t="shared" si="8"/>
        <v>8254850</v>
      </c>
    </row>
    <row r="34" spans="1:35" s="2" customFormat="1" ht="14.5">
      <c r="A34" s="36">
        <v>3928</v>
      </c>
      <c r="B34" s="37">
        <f t="shared" si="9"/>
        <v>29</v>
      </c>
      <c r="C34" s="38">
        <v>3899</v>
      </c>
      <c r="D34" s="38">
        <v>3899</v>
      </c>
      <c r="E34" s="38">
        <v>94</v>
      </c>
      <c r="F34" s="38">
        <v>16</v>
      </c>
      <c r="G34" s="36">
        <v>300</v>
      </c>
      <c r="H34" s="37">
        <f t="shared" si="10"/>
        <v>284</v>
      </c>
      <c r="I34" s="36">
        <v>697</v>
      </c>
      <c r="J34" s="38"/>
      <c r="K34" s="38">
        <v>10400</v>
      </c>
      <c r="L34" s="38"/>
      <c r="M34" s="36">
        <v>42</v>
      </c>
      <c r="N34" s="37">
        <f t="shared" si="11"/>
        <v>920</v>
      </c>
      <c r="O34" s="36">
        <v>1529</v>
      </c>
      <c r="P34" s="38">
        <v>609</v>
      </c>
      <c r="Q34" s="37">
        <f t="shared" si="12"/>
        <v>-112</v>
      </c>
      <c r="R34" s="38">
        <v>4945</v>
      </c>
      <c r="S34" s="38">
        <v>5057</v>
      </c>
      <c r="T34" s="87">
        <f t="shared" si="13"/>
        <v>627</v>
      </c>
      <c r="U34" s="36">
        <v>5572</v>
      </c>
      <c r="V34" s="38"/>
      <c r="W34" s="38"/>
      <c r="X34" s="38">
        <v>734</v>
      </c>
      <c r="Y34" s="106">
        <f t="shared" si="0"/>
        <v>587200</v>
      </c>
      <c r="Z34" s="107">
        <f t="shared" si="1"/>
        <v>136890800</v>
      </c>
      <c r="AA34" s="108">
        <f t="shared" si="2"/>
        <v>136303600</v>
      </c>
      <c r="AB34" s="109">
        <v>10400</v>
      </c>
      <c r="AC34" s="113">
        <f t="shared" si="3"/>
        <v>2552950</v>
      </c>
      <c r="AD34" s="111">
        <f t="shared" si="4"/>
        <v>9148250</v>
      </c>
      <c r="AE34" s="111">
        <f t="shared" si="5"/>
        <v>11701200</v>
      </c>
      <c r="AF34" s="38">
        <v>37</v>
      </c>
      <c r="AG34" s="125">
        <f t="shared" si="6"/>
        <v>138856550</v>
      </c>
      <c r="AH34" s="111">
        <f t="shared" si="7"/>
        <v>148592000</v>
      </c>
      <c r="AI34" s="111">
        <f t="shared" si="8"/>
        <v>9735450</v>
      </c>
    </row>
    <row r="35" spans="1:35" s="2" customFormat="1" ht="14.5">
      <c r="A35" s="36">
        <v>4122</v>
      </c>
      <c r="B35" s="37">
        <f t="shared" si="9"/>
        <v>-311</v>
      </c>
      <c r="C35" s="38">
        <v>4433</v>
      </c>
      <c r="D35" s="38">
        <v>4433</v>
      </c>
      <c r="E35" s="38">
        <v>17</v>
      </c>
      <c r="F35" s="38">
        <v>3</v>
      </c>
      <c r="G35" s="36">
        <v>336</v>
      </c>
      <c r="H35" s="37">
        <f t="shared" si="10"/>
        <v>333</v>
      </c>
      <c r="I35" s="36">
        <v>610</v>
      </c>
      <c r="J35" s="38"/>
      <c r="K35" s="38">
        <v>10500</v>
      </c>
      <c r="L35" s="38"/>
      <c r="M35" s="36">
        <v>54</v>
      </c>
      <c r="N35" s="37">
        <f t="shared" si="11"/>
        <v>-1588</v>
      </c>
      <c r="O35" s="36">
        <v>464</v>
      </c>
      <c r="P35" s="38">
        <v>2052</v>
      </c>
      <c r="Q35" s="37">
        <f t="shared" si="12"/>
        <v>245</v>
      </c>
      <c r="R35" s="38">
        <v>4970</v>
      </c>
      <c r="S35" s="38">
        <v>4725</v>
      </c>
      <c r="T35" s="87">
        <f t="shared" si="13"/>
        <v>-53</v>
      </c>
      <c r="U35" s="36">
        <v>4917</v>
      </c>
      <c r="V35" s="38"/>
      <c r="W35" s="38"/>
      <c r="X35" s="38">
        <v>651</v>
      </c>
      <c r="Y35" s="106">
        <f t="shared" si="0"/>
        <v>97650</v>
      </c>
      <c r="Z35" s="107">
        <f t="shared" si="1"/>
        <v>125721000</v>
      </c>
      <c r="AA35" s="108">
        <f t="shared" si="2"/>
        <v>125623350</v>
      </c>
      <c r="AB35" s="109">
        <v>10500</v>
      </c>
      <c r="AC35" s="110">
        <f t="shared" si="3"/>
        <v>1347900</v>
      </c>
      <c r="AD35" s="111">
        <f t="shared" si="4"/>
        <v>11928000</v>
      </c>
      <c r="AE35" s="111">
        <f t="shared" si="5"/>
        <v>13275900</v>
      </c>
      <c r="AF35" s="38">
        <v>48</v>
      </c>
      <c r="AG35" s="125">
        <f t="shared" si="6"/>
        <v>126971250</v>
      </c>
      <c r="AH35" s="111">
        <f t="shared" si="7"/>
        <v>138996900</v>
      </c>
      <c r="AI35" s="111">
        <f t="shared" si="8"/>
        <v>12025650</v>
      </c>
    </row>
    <row r="36" spans="1:35" s="2" customFormat="1" ht="14.5">
      <c r="A36" s="36">
        <v>4286</v>
      </c>
      <c r="B36" s="37">
        <f t="shared" si="9"/>
        <v>166</v>
      </c>
      <c r="C36" s="38">
        <v>5126</v>
      </c>
      <c r="D36" s="38">
        <v>4120</v>
      </c>
      <c r="E36" s="38">
        <v>81</v>
      </c>
      <c r="F36" s="38">
        <v>1007</v>
      </c>
      <c r="G36" s="36">
        <v>313</v>
      </c>
      <c r="H36" s="37">
        <f t="shared" si="10"/>
        <v>-694</v>
      </c>
      <c r="I36" s="36">
        <v>526</v>
      </c>
      <c r="J36" s="38"/>
      <c r="K36" s="38">
        <v>10600</v>
      </c>
      <c r="L36" s="38"/>
      <c r="M36" s="36">
        <v>70</v>
      </c>
      <c r="N36" s="37">
        <f t="shared" si="11"/>
        <v>-1815</v>
      </c>
      <c r="O36" s="36">
        <v>452</v>
      </c>
      <c r="P36" s="38">
        <v>2267</v>
      </c>
      <c r="Q36" s="37">
        <f t="shared" si="12"/>
        <v>545</v>
      </c>
      <c r="R36" s="38">
        <v>2921</v>
      </c>
      <c r="S36" s="38">
        <v>2376</v>
      </c>
      <c r="T36" s="87">
        <f t="shared" si="13"/>
        <v>259</v>
      </c>
      <c r="U36" s="36">
        <v>3180</v>
      </c>
      <c r="V36" s="38"/>
      <c r="W36" s="38"/>
      <c r="X36" s="38">
        <v>574</v>
      </c>
      <c r="Y36" s="106">
        <f t="shared" si="0"/>
        <v>28900900</v>
      </c>
      <c r="Z36" s="107">
        <f t="shared" si="1"/>
        <v>112721800</v>
      </c>
      <c r="AA36" s="108">
        <f t="shared" si="2"/>
        <v>83820900</v>
      </c>
      <c r="AB36" s="109">
        <v>10600</v>
      </c>
      <c r="AC36" s="110">
        <f t="shared" si="3"/>
        <v>1928850</v>
      </c>
      <c r="AD36" s="111">
        <f t="shared" si="4"/>
        <v>9201150</v>
      </c>
      <c r="AE36" s="111">
        <f t="shared" si="5"/>
        <v>11130000</v>
      </c>
      <c r="AF36" s="38">
        <v>63</v>
      </c>
      <c r="AG36" s="125">
        <f t="shared" si="6"/>
        <v>85749750</v>
      </c>
      <c r="AH36" s="111">
        <f t="shared" si="7"/>
        <v>123851800</v>
      </c>
      <c r="AI36" s="111">
        <f t="shared" si="8"/>
        <v>38102050</v>
      </c>
    </row>
    <row r="37" spans="1:35" s="1" customFormat="1" ht="14.5">
      <c r="A37" s="36">
        <v>3836</v>
      </c>
      <c r="B37" s="37">
        <f t="shared" si="9"/>
        <v>-22</v>
      </c>
      <c r="C37" s="38">
        <v>3861</v>
      </c>
      <c r="D37" s="38">
        <v>3858</v>
      </c>
      <c r="E37" s="38">
        <v>403</v>
      </c>
      <c r="F37" s="38">
        <v>31</v>
      </c>
      <c r="G37" s="36">
        <v>35</v>
      </c>
      <c r="H37" s="37">
        <f t="shared" si="10"/>
        <v>4</v>
      </c>
      <c r="I37" s="36">
        <v>449</v>
      </c>
      <c r="J37" s="38"/>
      <c r="K37" s="64">
        <v>10700</v>
      </c>
      <c r="L37" s="38"/>
      <c r="M37" s="36">
        <v>89</v>
      </c>
      <c r="N37" s="37">
        <f t="shared" si="11"/>
        <v>142</v>
      </c>
      <c r="O37" s="109">
        <v>943</v>
      </c>
      <c r="P37" s="38">
        <v>801</v>
      </c>
      <c r="Q37" s="37">
        <f t="shared" si="12"/>
        <v>-35</v>
      </c>
      <c r="R37" s="38">
        <v>1267</v>
      </c>
      <c r="S37" s="38">
        <v>1302</v>
      </c>
      <c r="T37" s="87">
        <f t="shared" si="13"/>
        <v>75</v>
      </c>
      <c r="U37" s="36">
        <v>1342</v>
      </c>
      <c r="V37" s="38"/>
      <c r="W37" s="38"/>
      <c r="X37" s="38">
        <v>481</v>
      </c>
      <c r="Y37" s="106">
        <f t="shared" si="0"/>
        <v>745550</v>
      </c>
      <c r="Z37" s="107">
        <f t="shared" si="1"/>
        <v>86118200</v>
      </c>
      <c r="AA37" s="108">
        <f t="shared" si="2"/>
        <v>85372650</v>
      </c>
      <c r="AB37" s="114">
        <v>10700</v>
      </c>
      <c r="AC37" s="113">
        <f t="shared" si="3"/>
        <v>840550</v>
      </c>
      <c r="AD37" s="111">
        <f t="shared" si="4"/>
        <v>5131350</v>
      </c>
      <c r="AE37" s="111">
        <f t="shared" si="5"/>
        <v>5971900</v>
      </c>
      <c r="AF37" s="38">
        <v>81</v>
      </c>
      <c r="AG37" s="125">
        <f t="shared" si="6"/>
        <v>86213200</v>
      </c>
      <c r="AH37" s="111">
        <f t="shared" si="7"/>
        <v>92090100</v>
      </c>
      <c r="AI37" s="111">
        <f t="shared" si="8"/>
        <v>5876900</v>
      </c>
    </row>
    <row r="38" spans="1:35" s="1" customFormat="1" ht="14.5">
      <c r="A38" s="36">
        <v>5839</v>
      </c>
      <c r="B38" s="37">
        <f t="shared" si="9"/>
        <v>-67</v>
      </c>
      <c r="C38" s="38">
        <v>5957</v>
      </c>
      <c r="D38" s="38">
        <v>5906</v>
      </c>
      <c r="E38" s="38">
        <v>2</v>
      </c>
      <c r="F38" s="38">
        <v>136</v>
      </c>
      <c r="G38" s="36">
        <v>98</v>
      </c>
      <c r="H38" s="37">
        <f t="shared" si="10"/>
        <v>-38</v>
      </c>
      <c r="I38" s="36">
        <v>372</v>
      </c>
      <c r="J38" s="38"/>
      <c r="K38" s="38">
        <v>10800</v>
      </c>
      <c r="L38" s="38"/>
      <c r="M38" s="36">
        <v>113</v>
      </c>
      <c r="N38" s="37">
        <f t="shared" si="11"/>
        <v>131</v>
      </c>
      <c r="O38" s="109">
        <v>1689</v>
      </c>
      <c r="P38" s="38">
        <v>1558</v>
      </c>
      <c r="Q38" s="37">
        <f t="shared" si="12"/>
        <v>-241</v>
      </c>
      <c r="R38" s="38">
        <v>4913</v>
      </c>
      <c r="S38" s="38">
        <v>5154</v>
      </c>
      <c r="T38" s="87">
        <f t="shared" si="13"/>
        <v>845</v>
      </c>
      <c r="U38" s="36">
        <v>5758</v>
      </c>
      <c r="V38" s="38"/>
      <c r="W38" s="38"/>
      <c r="X38" s="38">
        <v>404</v>
      </c>
      <c r="Y38" s="106">
        <f t="shared" si="0"/>
        <v>2747200</v>
      </c>
      <c r="Z38" s="107">
        <f t="shared" si="1"/>
        <v>108605400</v>
      </c>
      <c r="AA38" s="108">
        <f t="shared" si="2"/>
        <v>105858200</v>
      </c>
      <c r="AB38" s="109">
        <v>10800</v>
      </c>
      <c r="AC38" s="113">
        <f t="shared" si="3"/>
        <v>6739450</v>
      </c>
      <c r="AD38" s="111">
        <f t="shared" si="4"/>
        <v>25793250</v>
      </c>
      <c r="AE38" s="111">
        <f t="shared" si="5"/>
        <v>32532700</v>
      </c>
      <c r="AF38" s="38">
        <v>105</v>
      </c>
      <c r="AG38" s="125">
        <f t="shared" si="6"/>
        <v>112597650</v>
      </c>
      <c r="AH38" s="111">
        <f t="shared" si="7"/>
        <v>141138100</v>
      </c>
      <c r="AI38" s="111">
        <f t="shared" si="8"/>
        <v>28540450</v>
      </c>
    </row>
    <row r="39" spans="1:35" s="1" customFormat="1" ht="14.5">
      <c r="A39" s="36">
        <v>1798</v>
      </c>
      <c r="B39" s="37">
        <f t="shared" si="9"/>
        <v>-40</v>
      </c>
      <c r="C39" s="38">
        <v>1609</v>
      </c>
      <c r="D39" s="38">
        <v>1838</v>
      </c>
      <c r="E39" s="37">
        <f t="shared" ref="E39:E52" si="14">D39-C39</f>
        <v>229</v>
      </c>
      <c r="F39" s="38">
        <v>468</v>
      </c>
      <c r="G39" s="36">
        <v>714</v>
      </c>
      <c r="H39" s="41">
        <f t="shared" si="10"/>
        <v>246</v>
      </c>
      <c r="I39" s="36">
        <v>303</v>
      </c>
      <c r="J39" s="38" t="s">
        <v>41</v>
      </c>
      <c r="K39" s="64">
        <v>10900</v>
      </c>
      <c r="L39" s="38"/>
      <c r="M39" s="36">
        <v>145</v>
      </c>
      <c r="N39" s="37">
        <f t="shared" si="11"/>
        <v>3899</v>
      </c>
      <c r="O39" s="39">
        <v>5135</v>
      </c>
      <c r="P39" s="38">
        <v>1236</v>
      </c>
      <c r="Q39" s="37">
        <f t="shared" si="12"/>
        <v>861</v>
      </c>
      <c r="R39" s="38">
        <v>1898</v>
      </c>
      <c r="S39" s="38">
        <v>1037</v>
      </c>
      <c r="T39" s="88">
        <f t="shared" si="13"/>
        <v>3055</v>
      </c>
      <c r="U39" s="36">
        <v>4953</v>
      </c>
      <c r="V39" s="38"/>
      <c r="W39" s="38"/>
      <c r="X39" s="38">
        <v>336</v>
      </c>
      <c r="Y39" s="106">
        <f t="shared" si="0"/>
        <v>7862400</v>
      </c>
      <c r="Z39" s="107">
        <f t="shared" si="1"/>
        <v>27239700</v>
      </c>
      <c r="AA39" s="108">
        <f t="shared" si="2"/>
        <v>19377300</v>
      </c>
      <c r="AB39" s="114">
        <v>10900</v>
      </c>
      <c r="AC39" s="110">
        <f t="shared" si="3"/>
        <v>23382450</v>
      </c>
      <c r="AD39" s="111">
        <f t="shared" si="4"/>
        <v>12526800</v>
      </c>
      <c r="AE39" s="111">
        <f t="shared" si="5"/>
        <v>35909250</v>
      </c>
      <c r="AF39" s="38">
        <v>132</v>
      </c>
      <c r="AG39" s="125">
        <f t="shared" si="6"/>
        <v>42759750</v>
      </c>
      <c r="AH39" s="111">
        <f t="shared" si="7"/>
        <v>63148950</v>
      </c>
      <c r="AI39" s="111">
        <f t="shared" si="8"/>
        <v>20389200</v>
      </c>
    </row>
    <row r="40" spans="1:35" s="1" customFormat="1" ht="14.5">
      <c r="A40" s="36">
        <v>8197</v>
      </c>
      <c r="B40" s="186">
        <f t="shared" si="9"/>
        <v>25</v>
      </c>
      <c r="C40" s="165">
        <v>8031</v>
      </c>
      <c r="D40" s="165">
        <v>8172</v>
      </c>
      <c r="E40" s="166">
        <f t="shared" si="14"/>
        <v>141</v>
      </c>
      <c r="F40" s="165">
        <v>924</v>
      </c>
      <c r="G40" s="174">
        <v>231</v>
      </c>
      <c r="H40" s="166">
        <f t="shared" si="10"/>
        <v>-693</v>
      </c>
      <c r="I40" s="174">
        <v>243</v>
      </c>
      <c r="J40" s="213">
        <v>10984</v>
      </c>
      <c r="K40" s="175">
        <v>11000</v>
      </c>
      <c r="L40" s="175"/>
      <c r="M40" s="174">
        <v>182</v>
      </c>
      <c r="N40" s="166">
        <f t="shared" si="11"/>
        <v>1727</v>
      </c>
      <c r="O40" s="109">
        <v>2619</v>
      </c>
      <c r="P40" s="165">
        <v>892</v>
      </c>
      <c r="Q40" s="166">
        <f t="shared" si="12"/>
        <v>496</v>
      </c>
      <c r="R40" s="165">
        <v>1160</v>
      </c>
      <c r="S40" s="165">
        <v>664</v>
      </c>
      <c r="T40" s="215">
        <f t="shared" si="13"/>
        <v>1334</v>
      </c>
      <c r="U40" s="36">
        <v>2494</v>
      </c>
      <c r="V40" s="38"/>
      <c r="W40" s="38"/>
      <c r="X40" s="38">
        <v>266</v>
      </c>
      <c r="Y40" s="106">
        <f t="shared" si="0"/>
        <v>12289200</v>
      </c>
      <c r="Z40" s="107">
        <f t="shared" si="1"/>
        <v>99593550</v>
      </c>
      <c r="AA40" s="108">
        <f t="shared" si="2"/>
        <v>87304350</v>
      </c>
      <c r="AB40" s="109">
        <v>11000</v>
      </c>
      <c r="AC40" s="110">
        <f t="shared" si="3"/>
        <v>12951400</v>
      </c>
      <c r="AD40" s="111">
        <f t="shared" si="4"/>
        <v>9744000</v>
      </c>
      <c r="AE40" s="111">
        <f t="shared" si="5"/>
        <v>22695400</v>
      </c>
      <c r="AF40" s="38">
        <v>168</v>
      </c>
      <c r="AG40" s="125">
        <f t="shared" si="6"/>
        <v>100255750</v>
      </c>
      <c r="AH40" s="111">
        <f t="shared" si="7"/>
        <v>122288950</v>
      </c>
      <c r="AI40" s="111">
        <f t="shared" si="8"/>
        <v>22033200</v>
      </c>
    </row>
    <row r="41" spans="1:35" s="1" customFormat="1" ht="14.5">
      <c r="A41" s="36">
        <v>2803</v>
      </c>
      <c r="B41" s="212">
        <f t="shared" si="9"/>
        <v>311</v>
      </c>
      <c r="C41" s="169">
        <v>2224</v>
      </c>
      <c r="D41" s="169">
        <v>2492</v>
      </c>
      <c r="E41" s="170">
        <f t="shared" si="14"/>
        <v>268</v>
      </c>
      <c r="F41" s="169">
        <v>694</v>
      </c>
      <c r="G41" s="109">
        <v>600</v>
      </c>
      <c r="H41" s="170">
        <f t="shared" si="10"/>
        <v>-94</v>
      </c>
      <c r="I41" s="177">
        <v>191</v>
      </c>
      <c r="J41" s="214">
        <v>11100</v>
      </c>
      <c r="K41" s="179">
        <v>11100</v>
      </c>
      <c r="L41" s="178"/>
      <c r="M41" s="177">
        <v>222</v>
      </c>
      <c r="N41" s="170">
        <f t="shared" si="11"/>
        <v>616</v>
      </c>
      <c r="O41" s="109">
        <v>859</v>
      </c>
      <c r="P41" s="169">
        <v>243</v>
      </c>
      <c r="Q41" s="170">
        <f t="shared" si="12"/>
        <v>85</v>
      </c>
      <c r="R41" s="169">
        <v>254</v>
      </c>
      <c r="S41" s="169">
        <v>169</v>
      </c>
      <c r="T41" s="185">
        <f t="shared" si="13"/>
        <v>567</v>
      </c>
      <c r="U41" s="36">
        <v>821</v>
      </c>
      <c r="V41" s="38"/>
      <c r="W41" s="38"/>
      <c r="X41" s="38">
        <v>214</v>
      </c>
      <c r="Y41" s="106">
        <f t="shared" si="0"/>
        <v>7425800</v>
      </c>
      <c r="Z41" s="107">
        <f t="shared" si="1"/>
        <v>26768650</v>
      </c>
      <c r="AA41" s="108">
        <f t="shared" si="2"/>
        <v>19342850</v>
      </c>
      <c r="AB41" s="115">
        <v>11100</v>
      </c>
      <c r="AC41" s="110">
        <f t="shared" si="3"/>
        <v>6395300</v>
      </c>
      <c r="AD41" s="111">
        <f t="shared" si="4"/>
        <v>2717800</v>
      </c>
      <c r="AE41" s="111">
        <f t="shared" si="5"/>
        <v>9113100</v>
      </c>
      <c r="AF41" s="38">
        <v>214</v>
      </c>
      <c r="AG41" s="125">
        <f t="shared" si="6"/>
        <v>25738150</v>
      </c>
      <c r="AH41" s="111">
        <f t="shared" si="7"/>
        <v>35881750</v>
      </c>
      <c r="AI41" s="111">
        <f t="shared" si="8"/>
        <v>10143600</v>
      </c>
    </row>
    <row r="42" spans="1:35" s="1" customFormat="1" ht="14.5">
      <c r="A42" s="36">
        <v>7498</v>
      </c>
      <c r="B42" s="37">
        <f t="shared" si="9"/>
        <v>-246</v>
      </c>
      <c r="C42" s="38">
        <v>6281</v>
      </c>
      <c r="D42" s="38">
        <v>7744</v>
      </c>
      <c r="E42" s="37">
        <f t="shared" si="14"/>
        <v>1463</v>
      </c>
      <c r="F42" s="38">
        <v>3043</v>
      </c>
      <c r="G42" s="42">
        <v>2526</v>
      </c>
      <c r="H42" s="37">
        <f t="shared" si="10"/>
        <v>-517</v>
      </c>
      <c r="I42" s="36">
        <v>145</v>
      </c>
      <c r="J42" s="38"/>
      <c r="K42" s="38">
        <v>11200</v>
      </c>
      <c r="L42" s="38"/>
      <c r="M42" s="36">
        <v>289</v>
      </c>
      <c r="N42" s="37">
        <f t="shared" si="11"/>
        <v>603</v>
      </c>
      <c r="O42" s="42">
        <v>640</v>
      </c>
      <c r="P42" s="38">
        <v>37</v>
      </c>
      <c r="Q42" s="37">
        <f t="shared" si="12"/>
        <v>12</v>
      </c>
      <c r="R42" s="38">
        <v>35</v>
      </c>
      <c r="S42" s="38">
        <v>23</v>
      </c>
      <c r="T42" s="87">
        <f t="shared" si="13"/>
        <v>508</v>
      </c>
      <c r="U42" s="36">
        <v>543</v>
      </c>
      <c r="V42" s="38"/>
      <c r="W42" s="38"/>
      <c r="X42" s="38">
        <v>165</v>
      </c>
      <c r="Y42" s="106">
        <f t="shared" si="0"/>
        <v>25104750</v>
      </c>
      <c r="Z42" s="107">
        <f t="shared" si="1"/>
        <v>54360500</v>
      </c>
      <c r="AA42" s="108">
        <f t="shared" si="2"/>
        <v>29255750</v>
      </c>
      <c r="AB42" s="109">
        <v>11200</v>
      </c>
      <c r="AC42" s="110">
        <f t="shared" si="3"/>
        <v>7379100</v>
      </c>
      <c r="AD42" s="111">
        <f t="shared" si="4"/>
        <v>467250</v>
      </c>
      <c r="AE42" s="111">
        <f t="shared" si="5"/>
        <v>7846350</v>
      </c>
      <c r="AF42" s="38">
        <v>267</v>
      </c>
      <c r="AG42" s="125">
        <f t="shared" si="6"/>
        <v>36634850</v>
      </c>
      <c r="AH42" s="111">
        <f t="shared" si="7"/>
        <v>62206850</v>
      </c>
      <c r="AI42" s="111">
        <f t="shared" si="8"/>
        <v>25572000</v>
      </c>
    </row>
    <row r="43" spans="1:35" s="1" customFormat="1" ht="14.5">
      <c r="A43" s="36">
        <v>7259</v>
      </c>
      <c r="B43" s="37">
        <f t="shared" si="9"/>
        <v>1</v>
      </c>
      <c r="C43" s="38">
        <v>6611</v>
      </c>
      <c r="D43" s="38">
        <v>7258</v>
      </c>
      <c r="E43" s="37">
        <f t="shared" si="14"/>
        <v>647</v>
      </c>
      <c r="F43" s="38">
        <v>1453</v>
      </c>
      <c r="G43" s="109">
        <v>513</v>
      </c>
      <c r="H43" s="37">
        <f t="shared" si="10"/>
        <v>-940</v>
      </c>
      <c r="I43" s="36">
        <v>107</v>
      </c>
      <c r="J43" s="38"/>
      <c r="K43" s="38">
        <v>11300</v>
      </c>
      <c r="L43" s="38"/>
      <c r="M43" s="36">
        <v>350</v>
      </c>
      <c r="N43" s="37">
        <f t="shared" si="11"/>
        <v>16</v>
      </c>
      <c r="O43" s="36">
        <v>20</v>
      </c>
      <c r="P43" s="38">
        <v>4</v>
      </c>
      <c r="Q43" s="37">
        <f t="shared" si="12"/>
        <v>2</v>
      </c>
      <c r="R43" s="38">
        <v>7</v>
      </c>
      <c r="S43" s="38">
        <v>5</v>
      </c>
      <c r="T43" s="87">
        <f t="shared" si="13"/>
        <v>10</v>
      </c>
      <c r="U43" s="36">
        <v>17</v>
      </c>
      <c r="V43" s="38"/>
      <c r="W43" s="38"/>
      <c r="X43" s="38">
        <v>124</v>
      </c>
      <c r="Y43" s="106">
        <f t="shared" si="0"/>
        <v>9008600</v>
      </c>
      <c r="Z43" s="107">
        <f t="shared" si="1"/>
        <v>38835650</v>
      </c>
      <c r="AA43" s="108">
        <f t="shared" si="2"/>
        <v>29827050</v>
      </c>
      <c r="AB43" s="109">
        <v>11300</v>
      </c>
      <c r="AC43" s="110">
        <f t="shared" si="3"/>
        <v>183750</v>
      </c>
      <c r="AD43" s="111">
        <f t="shared" si="4"/>
        <v>113750</v>
      </c>
      <c r="AE43" s="111">
        <f t="shared" si="5"/>
        <v>297500</v>
      </c>
      <c r="AF43" s="38">
        <v>325</v>
      </c>
      <c r="AG43" s="125">
        <f t="shared" si="6"/>
        <v>30010800</v>
      </c>
      <c r="AH43" s="111">
        <f t="shared" si="7"/>
        <v>39133150</v>
      </c>
      <c r="AI43" s="111">
        <f t="shared" si="8"/>
        <v>9122350</v>
      </c>
    </row>
    <row r="44" spans="1:35" s="1" customFormat="1" ht="14.5">
      <c r="A44" s="36">
        <v>3357</v>
      </c>
      <c r="B44" s="37">
        <f t="shared" si="9"/>
        <v>-5</v>
      </c>
      <c r="C44" s="38">
        <v>3491</v>
      </c>
      <c r="D44" s="38">
        <v>3362</v>
      </c>
      <c r="E44" s="37">
        <f t="shared" si="14"/>
        <v>-129</v>
      </c>
      <c r="F44" s="38">
        <v>1338</v>
      </c>
      <c r="G44" s="109">
        <v>1418</v>
      </c>
      <c r="H44" s="41">
        <f t="shared" si="10"/>
        <v>80</v>
      </c>
      <c r="I44" s="36">
        <v>77</v>
      </c>
      <c r="J44" s="38"/>
      <c r="K44" s="38">
        <v>11400</v>
      </c>
      <c r="L44" s="38"/>
      <c r="M44" s="36">
        <v>421</v>
      </c>
      <c r="N44" s="37">
        <f t="shared" si="11"/>
        <v>0</v>
      </c>
      <c r="O44" s="36">
        <v>0</v>
      </c>
      <c r="P44" s="38">
        <v>0</v>
      </c>
      <c r="Q44" s="37">
        <f t="shared" si="12"/>
        <v>0</v>
      </c>
      <c r="R44" s="38">
        <v>0</v>
      </c>
      <c r="S44" s="38">
        <v>0</v>
      </c>
      <c r="T44" s="87">
        <f t="shared" si="13"/>
        <v>0</v>
      </c>
      <c r="U44" s="36">
        <v>0</v>
      </c>
      <c r="V44" s="38"/>
      <c r="W44" s="38"/>
      <c r="X44" s="38">
        <v>92</v>
      </c>
      <c r="Y44" s="106">
        <f t="shared" si="0"/>
        <v>6154800</v>
      </c>
      <c r="Z44" s="107">
        <f t="shared" si="1"/>
        <v>12924450</v>
      </c>
      <c r="AA44" s="108">
        <f t="shared" si="2"/>
        <v>6769650</v>
      </c>
      <c r="AB44" s="109">
        <v>11400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8">
        <v>392</v>
      </c>
      <c r="AG44" s="125">
        <f t="shared" si="6"/>
        <v>6769650</v>
      </c>
      <c r="AH44" s="111">
        <f t="shared" si="7"/>
        <v>12924450</v>
      </c>
      <c r="AI44" s="111">
        <f t="shared" si="8"/>
        <v>6154800</v>
      </c>
    </row>
    <row r="45" spans="1:35" s="1" customFormat="1" ht="14.5">
      <c r="A45" s="36">
        <v>11690</v>
      </c>
      <c r="B45" s="37">
        <f t="shared" si="9"/>
        <v>758</v>
      </c>
      <c r="C45" s="38">
        <v>8584</v>
      </c>
      <c r="D45" s="38">
        <v>10932</v>
      </c>
      <c r="E45" s="37">
        <f t="shared" si="14"/>
        <v>2348</v>
      </c>
      <c r="F45" s="38">
        <v>3445</v>
      </c>
      <c r="G45" s="109">
        <v>1947</v>
      </c>
      <c r="H45" s="37">
        <f t="shared" si="10"/>
        <v>-1498</v>
      </c>
      <c r="I45" s="36">
        <v>55</v>
      </c>
      <c r="J45" s="38"/>
      <c r="K45" s="38">
        <v>11500</v>
      </c>
      <c r="L45" s="38"/>
      <c r="M45" s="36">
        <v>497</v>
      </c>
      <c r="N45" s="37">
        <f t="shared" si="11"/>
        <v>0</v>
      </c>
      <c r="O45" s="36">
        <v>0</v>
      </c>
      <c r="P45" s="38">
        <v>0</v>
      </c>
      <c r="Q45" s="37">
        <f t="shared" si="12"/>
        <v>0</v>
      </c>
      <c r="R45" s="38">
        <v>1</v>
      </c>
      <c r="S45" s="38">
        <v>1</v>
      </c>
      <c r="T45" s="87">
        <f t="shared" si="13"/>
        <v>0</v>
      </c>
      <c r="U45" s="36">
        <v>1</v>
      </c>
      <c r="V45" s="38"/>
      <c r="W45" s="38"/>
      <c r="X45" s="38">
        <v>67</v>
      </c>
      <c r="Y45" s="106">
        <f t="shared" si="0"/>
        <v>11540750</v>
      </c>
      <c r="Z45" s="107">
        <f t="shared" si="1"/>
        <v>32147500</v>
      </c>
      <c r="AA45" s="108">
        <f t="shared" si="2"/>
        <v>20606750</v>
      </c>
      <c r="AB45" s="109">
        <v>11500</v>
      </c>
      <c r="AC45" s="110">
        <f t="shared" si="3"/>
        <v>1550</v>
      </c>
      <c r="AD45" s="111">
        <f t="shared" si="4"/>
        <v>23300</v>
      </c>
      <c r="AE45" s="111">
        <f t="shared" si="5"/>
        <v>24850</v>
      </c>
      <c r="AF45" s="38">
        <v>466</v>
      </c>
      <c r="AG45" s="125">
        <f t="shared" si="6"/>
        <v>20608300</v>
      </c>
      <c r="AH45" s="111">
        <f t="shared" si="7"/>
        <v>32172350</v>
      </c>
      <c r="AI45" s="111">
        <f t="shared" si="8"/>
        <v>11564050</v>
      </c>
    </row>
    <row r="46" spans="1:35" s="1" customFormat="1" ht="14.5">
      <c r="A46" s="36">
        <v>1996</v>
      </c>
      <c r="B46" s="37">
        <f t="shared" si="9"/>
        <v>50</v>
      </c>
      <c r="C46" s="38">
        <v>1894</v>
      </c>
      <c r="D46" s="38">
        <v>1946</v>
      </c>
      <c r="E46" s="37">
        <f t="shared" si="14"/>
        <v>52</v>
      </c>
      <c r="F46" s="38">
        <v>447</v>
      </c>
      <c r="G46" s="109">
        <v>1274</v>
      </c>
      <c r="H46" s="37">
        <f t="shared" si="10"/>
        <v>827</v>
      </c>
      <c r="I46" s="36">
        <v>39</v>
      </c>
      <c r="J46" s="38"/>
      <c r="K46" s="38">
        <v>11600</v>
      </c>
      <c r="L46" s="38"/>
      <c r="M46" s="36">
        <v>584</v>
      </c>
      <c r="N46" s="37">
        <f t="shared" si="11"/>
        <v>-10</v>
      </c>
      <c r="O46" s="36">
        <v>0</v>
      </c>
      <c r="P46" s="38">
        <v>10</v>
      </c>
      <c r="Q46" s="37">
        <f t="shared" si="12"/>
        <v>10</v>
      </c>
      <c r="R46" s="38">
        <v>10</v>
      </c>
      <c r="S46" s="38">
        <v>0</v>
      </c>
      <c r="T46" s="87">
        <f t="shared" si="13"/>
        <v>0</v>
      </c>
      <c r="U46" s="36">
        <v>10</v>
      </c>
      <c r="V46" s="38"/>
      <c r="W46" s="38"/>
      <c r="X46" s="38">
        <v>48</v>
      </c>
      <c r="Y46" s="106">
        <f t="shared" si="0"/>
        <v>1072800</v>
      </c>
      <c r="Z46" s="107">
        <f t="shared" si="1"/>
        <v>3892200</v>
      </c>
      <c r="AA46" s="108">
        <f t="shared" si="2"/>
        <v>2819400</v>
      </c>
      <c r="AB46" s="109">
        <v>11600</v>
      </c>
      <c r="AC46" s="110">
        <f t="shared" si="3"/>
        <v>16500</v>
      </c>
      <c r="AD46" s="111">
        <f t="shared" si="4"/>
        <v>275500</v>
      </c>
      <c r="AE46" s="111">
        <f t="shared" si="5"/>
        <v>292000</v>
      </c>
      <c r="AF46" s="38">
        <v>551</v>
      </c>
      <c r="AG46" s="125">
        <f t="shared" si="6"/>
        <v>2835900</v>
      </c>
      <c r="AH46" s="111">
        <f t="shared" si="7"/>
        <v>4184200</v>
      </c>
      <c r="AI46" s="111">
        <f t="shared" si="8"/>
        <v>1348300</v>
      </c>
    </row>
    <row r="47" spans="1:35" s="1" customFormat="1" ht="14.5">
      <c r="A47" s="36">
        <v>2851</v>
      </c>
      <c r="B47" s="37">
        <f t="shared" si="9"/>
        <v>27</v>
      </c>
      <c r="C47" s="38">
        <v>849</v>
      </c>
      <c r="D47" s="38">
        <v>2824</v>
      </c>
      <c r="E47" s="37">
        <f t="shared" si="14"/>
        <v>1975</v>
      </c>
      <c r="F47" s="38">
        <v>2378</v>
      </c>
      <c r="G47" s="109">
        <v>252</v>
      </c>
      <c r="H47" s="37">
        <f t="shared" si="10"/>
        <v>-2126</v>
      </c>
      <c r="I47" s="36">
        <v>26</v>
      </c>
      <c r="J47" s="38"/>
      <c r="K47" s="38">
        <v>11700</v>
      </c>
      <c r="L47" s="38"/>
      <c r="M47" s="36">
        <v>669</v>
      </c>
      <c r="N47" s="37">
        <f t="shared" si="11"/>
        <v>0</v>
      </c>
      <c r="O47" s="36">
        <v>0</v>
      </c>
      <c r="P47" s="38">
        <v>0</v>
      </c>
      <c r="Q47" s="37">
        <f t="shared" si="12"/>
        <v>0</v>
      </c>
      <c r="R47" s="38">
        <v>0</v>
      </c>
      <c r="S47" s="38">
        <v>0</v>
      </c>
      <c r="T47" s="87">
        <f t="shared" si="13"/>
        <v>0</v>
      </c>
      <c r="U47" s="36">
        <v>0</v>
      </c>
      <c r="V47" s="38"/>
      <c r="W47" s="38"/>
      <c r="X47" s="38">
        <v>33</v>
      </c>
      <c r="Y47" s="106">
        <f t="shared" si="0"/>
        <v>3923700</v>
      </c>
      <c r="Z47" s="107">
        <f t="shared" si="1"/>
        <v>3706300</v>
      </c>
      <c r="AA47" s="108">
        <f t="shared" si="2"/>
        <v>-217400</v>
      </c>
      <c r="AB47" s="109">
        <v>11700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8">
        <v>632</v>
      </c>
      <c r="AG47" s="125">
        <f t="shared" si="6"/>
        <v>-217400</v>
      </c>
      <c r="AH47" s="111">
        <f t="shared" si="7"/>
        <v>3706300</v>
      </c>
      <c r="AI47" s="111">
        <f t="shared" si="8"/>
        <v>3923700</v>
      </c>
    </row>
    <row r="48" spans="1:35" s="1" customFormat="1" ht="14.5">
      <c r="A48" s="36">
        <v>1965</v>
      </c>
      <c r="B48" s="37">
        <f t="shared" si="9"/>
        <v>496</v>
      </c>
      <c r="C48" s="38">
        <v>1178</v>
      </c>
      <c r="D48" s="38">
        <v>1469</v>
      </c>
      <c r="E48" s="37">
        <f t="shared" si="14"/>
        <v>291</v>
      </c>
      <c r="F48" s="38">
        <v>546</v>
      </c>
      <c r="G48" s="109">
        <v>877</v>
      </c>
      <c r="H48" s="37">
        <f t="shared" si="10"/>
        <v>331</v>
      </c>
      <c r="I48" s="36">
        <v>17</v>
      </c>
      <c r="J48" s="38"/>
      <c r="K48" s="38">
        <v>11800</v>
      </c>
      <c r="L48" s="66"/>
      <c r="M48" s="36">
        <v>760</v>
      </c>
      <c r="N48" s="37">
        <f t="shared" si="11"/>
        <v>0</v>
      </c>
      <c r="O48" s="36">
        <v>0</v>
      </c>
      <c r="P48" s="38">
        <v>0</v>
      </c>
      <c r="Q48" s="37">
        <f t="shared" si="12"/>
        <v>0</v>
      </c>
      <c r="R48" s="38">
        <v>0</v>
      </c>
      <c r="S48" s="38">
        <v>0</v>
      </c>
      <c r="T48" s="87">
        <f t="shared" si="13"/>
        <v>0</v>
      </c>
      <c r="U48" s="36">
        <v>0</v>
      </c>
      <c r="V48" s="38"/>
      <c r="W48" s="38"/>
      <c r="X48" s="38">
        <v>23</v>
      </c>
      <c r="Y48" s="106">
        <f t="shared" si="0"/>
        <v>627900</v>
      </c>
      <c r="Z48" s="107">
        <f t="shared" si="1"/>
        <v>1670250</v>
      </c>
      <c r="AA48" s="108">
        <f t="shared" si="2"/>
        <v>1042350</v>
      </c>
      <c r="AB48" s="109">
        <v>11800</v>
      </c>
      <c r="AC48" s="110">
        <f t="shared" si="3"/>
        <v>0</v>
      </c>
      <c r="AD48" s="111">
        <f t="shared" si="4"/>
        <v>0</v>
      </c>
      <c r="AE48" s="111">
        <f t="shared" si="5"/>
        <v>0</v>
      </c>
      <c r="AF48" s="38">
        <v>723</v>
      </c>
      <c r="AG48" s="125">
        <f t="shared" si="6"/>
        <v>1042350</v>
      </c>
      <c r="AH48" s="111">
        <f t="shared" si="7"/>
        <v>1670250</v>
      </c>
      <c r="AI48" s="111">
        <f t="shared" si="8"/>
        <v>627900</v>
      </c>
    </row>
    <row r="49" spans="1:35" s="1" customFormat="1" ht="14.5">
      <c r="A49" s="36">
        <v>369</v>
      </c>
      <c r="B49" s="37">
        <f t="shared" si="9"/>
        <v>88</v>
      </c>
      <c r="C49" s="38">
        <v>110</v>
      </c>
      <c r="D49" s="38">
        <v>281</v>
      </c>
      <c r="E49" s="37">
        <f t="shared" si="14"/>
        <v>171</v>
      </c>
      <c r="F49" s="38">
        <v>270</v>
      </c>
      <c r="G49" s="36">
        <v>115</v>
      </c>
      <c r="H49" s="37">
        <f t="shared" si="10"/>
        <v>-155</v>
      </c>
      <c r="I49" s="36">
        <v>12</v>
      </c>
      <c r="J49" s="38"/>
      <c r="K49" s="38">
        <v>11900</v>
      </c>
      <c r="L49" s="66"/>
      <c r="M49" s="36">
        <v>855</v>
      </c>
      <c r="N49" s="37">
        <f t="shared" si="11"/>
        <v>0</v>
      </c>
      <c r="O49" s="36">
        <v>0</v>
      </c>
      <c r="P49" s="38">
        <v>0</v>
      </c>
      <c r="Q49" s="37">
        <f t="shared" si="12"/>
        <v>0</v>
      </c>
      <c r="R49" s="38">
        <v>0</v>
      </c>
      <c r="S49" s="38">
        <v>0</v>
      </c>
      <c r="T49" s="87">
        <f t="shared" si="13"/>
        <v>0</v>
      </c>
      <c r="U49" s="36">
        <v>0</v>
      </c>
      <c r="V49" s="38"/>
      <c r="W49" s="38"/>
      <c r="X49" s="38">
        <v>15</v>
      </c>
      <c r="Y49" s="106">
        <f t="shared" si="0"/>
        <v>202500</v>
      </c>
      <c r="Z49" s="107">
        <f t="shared" si="1"/>
        <v>221400</v>
      </c>
      <c r="AA49" s="108">
        <f t="shared" si="2"/>
        <v>18900</v>
      </c>
      <c r="AB49" s="109">
        <v>11900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8">
        <v>820</v>
      </c>
      <c r="AG49" s="125">
        <f t="shared" si="6"/>
        <v>18900</v>
      </c>
      <c r="AH49" s="111">
        <f t="shared" si="7"/>
        <v>221400</v>
      </c>
      <c r="AI49" s="111">
        <f t="shared" si="8"/>
        <v>202500</v>
      </c>
    </row>
    <row r="50" spans="1:35" s="1" customFormat="1" ht="14.5">
      <c r="A50" s="36">
        <v>3941</v>
      </c>
      <c r="B50" s="37">
        <f t="shared" si="9"/>
        <v>103</v>
      </c>
      <c r="C50" s="38">
        <v>3145</v>
      </c>
      <c r="D50" s="38">
        <v>3838</v>
      </c>
      <c r="E50" s="37">
        <f t="shared" si="14"/>
        <v>693</v>
      </c>
      <c r="F50" s="38">
        <v>1251</v>
      </c>
      <c r="G50" s="36">
        <v>173</v>
      </c>
      <c r="H50" s="37">
        <f t="shared" si="10"/>
        <v>-1078</v>
      </c>
      <c r="I50" s="36">
        <v>8</v>
      </c>
      <c r="J50" s="38"/>
      <c r="K50" s="38">
        <v>12000</v>
      </c>
      <c r="L50" s="66"/>
      <c r="M50" s="36">
        <v>952</v>
      </c>
      <c r="N50" s="37">
        <f t="shared" si="11"/>
        <v>0</v>
      </c>
      <c r="O50" s="36">
        <v>0</v>
      </c>
      <c r="P50" s="38">
        <v>0</v>
      </c>
      <c r="Q50" s="37">
        <f t="shared" si="12"/>
        <v>0</v>
      </c>
      <c r="R50" s="38">
        <v>1</v>
      </c>
      <c r="S50" s="38">
        <v>1</v>
      </c>
      <c r="T50" s="87">
        <f t="shared" si="13"/>
        <v>0</v>
      </c>
      <c r="U50" s="36">
        <v>1</v>
      </c>
      <c r="V50" s="38"/>
      <c r="W50" s="38"/>
      <c r="X50" s="38">
        <v>9</v>
      </c>
      <c r="Y50" s="106">
        <f t="shared" si="0"/>
        <v>562950</v>
      </c>
      <c r="Z50" s="107">
        <f t="shared" si="1"/>
        <v>1576400</v>
      </c>
      <c r="AA50" s="108">
        <f t="shared" si="2"/>
        <v>1013450</v>
      </c>
      <c r="AB50" s="109">
        <v>12000</v>
      </c>
      <c r="AC50" s="110">
        <f t="shared" si="3"/>
        <v>1800</v>
      </c>
      <c r="AD50" s="111">
        <f t="shared" si="4"/>
        <v>45800</v>
      </c>
      <c r="AE50" s="111">
        <f t="shared" si="5"/>
        <v>47600</v>
      </c>
      <c r="AF50" s="38">
        <v>916</v>
      </c>
      <c r="AG50" s="125">
        <f t="shared" si="6"/>
        <v>1015250</v>
      </c>
      <c r="AH50" s="111">
        <f t="shared" si="7"/>
        <v>1624000</v>
      </c>
      <c r="AI50" s="111">
        <f t="shared" si="8"/>
        <v>608750</v>
      </c>
    </row>
    <row r="51" spans="1:35" s="1" customFormat="1" ht="14.5">
      <c r="A51" s="36">
        <v>646</v>
      </c>
      <c r="B51" s="37">
        <f t="shared" si="9"/>
        <v>487</v>
      </c>
      <c r="C51" s="38">
        <v>96</v>
      </c>
      <c r="D51" s="38">
        <v>159</v>
      </c>
      <c r="E51" s="37">
        <f t="shared" si="14"/>
        <v>63</v>
      </c>
      <c r="F51" s="38">
        <v>113</v>
      </c>
      <c r="G51" s="36">
        <v>551</v>
      </c>
      <c r="H51" s="37">
        <f t="shared" si="10"/>
        <v>438</v>
      </c>
      <c r="I51" s="36">
        <v>5</v>
      </c>
      <c r="J51" s="38"/>
      <c r="K51" s="38">
        <v>12100</v>
      </c>
      <c r="L51" s="66"/>
      <c r="M51" s="36">
        <v>1044</v>
      </c>
      <c r="N51" s="37">
        <f t="shared" si="11"/>
        <v>0</v>
      </c>
      <c r="O51" s="36">
        <v>0</v>
      </c>
      <c r="P51" s="38">
        <v>0</v>
      </c>
      <c r="Q51" s="37">
        <f t="shared" si="12"/>
        <v>0</v>
      </c>
      <c r="R51" s="38">
        <v>0</v>
      </c>
      <c r="S51" s="38">
        <v>0</v>
      </c>
      <c r="T51" s="87">
        <f t="shared" si="13"/>
        <v>0</v>
      </c>
      <c r="U51" s="36">
        <v>0</v>
      </c>
      <c r="V51" s="38"/>
      <c r="W51" s="38"/>
      <c r="X51" s="38">
        <v>6</v>
      </c>
      <c r="Y51" s="106">
        <f t="shared" si="0"/>
        <v>33900</v>
      </c>
      <c r="Z51" s="107">
        <f t="shared" si="1"/>
        <v>161500</v>
      </c>
      <c r="AA51" s="108">
        <f t="shared" si="2"/>
        <v>127600</v>
      </c>
      <c r="AB51" s="109">
        <v>12100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8">
        <v>1004</v>
      </c>
      <c r="AG51" s="125">
        <f t="shared" si="6"/>
        <v>127600</v>
      </c>
      <c r="AH51" s="111">
        <f t="shared" si="7"/>
        <v>161500</v>
      </c>
      <c r="AI51" s="111">
        <f t="shared" si="8"/>
        <v>33900</v>
      </c>
    </row>
    <row r="52" spans="1:35" s="1" customFormat="1" ht="14.5">
      <c r="A52" s="36">
        <v>156</v>
      </c>
      <c r="B52" s="37">
        <f t="shared" si="9"/>
        <v>9</v>
      </c>
      <c r="C52" s="38">
        <v>59</v>
      </c>
      <c r="D52" s="38">
        <v>147</v>
      </c>
      <c r="E52" s="37">
        <f t="shared" si="14"/>
        <v>88</v>
      </c>
      <c r="F52" s="38">
        <v>94</v>
      </c>
      <c r="G52" s="36">
        <v>10</v>
      </c>
      <c r="H52" s="37">
        <f t="shared" si="10"/>
        <v>-84</v>
      </c>
      <c r="I52" s="36">
        <v>3</v>
      </c>
      <c r="J52" s="38"/>
      <c r="K52" s="38">
        <v>12200</v>
      </c>
      <c r="L52" s="66"/>
      <c r="M52" s="36">
        <v>1143</v>
      </c>
      <c r="N52" s="37">
        <f t="shared" si="11"/>
        <v>0</v>
      </c>
      <c r="O52" s="36">
        <v>0</v>
      </c>
      <c r="P52" s="38">
        <v>0</v>
      </c>
      <c r="Q52" s="37">
        <f t="shared" si="12"/>
        <v>0</v>
      </c>
      <c r="R52" s="38">
        <v>0</v>
      </c>
      <c r="S52" s="38">
        <v>0</v>
      </c>
      <c r="T52" s="87">
        <f t="shared" si="13"/>
        <v>0</v>
      </c>
      <c r="U52" s="36">
        <v>0</v>
      </c>
      <c r="V52" s="38"/>
      <c r="W52" s="38"/>
      <c r="X52" s="38">
        <v>4</v>
      </c>
      <c r="Y52" s="106">
        <f t="shared" si="0"/>
        <v>18800</v>
      </c>
      <c r="Z52" s="107">
        <f t="shared" si="1"/>
        <v>23400</v>
      </c>
      <c r="AA52" s="108">
        <f t="shared" si="2"/>
        <v>4600</v>
      </c>
      <c r="AB52" s="109">
        <v>12200</v>
      </c>
      <c r="AC52" s="110">
        <f t="shared" si="3"/>
        <v>0</v>
      </c>
      <c r="AD52" s="111">
        <f t="shared" si="4"/>
        <v>0</v>
      </c>
      <c r="AE52" s="111">
        <f t="shared" si="5"/>
        <v>0</v>
      </c>
      <c r="AF52" s="38">
        <v>1102</v>
      </c>
      <c r="AG52" s="125">
        <f t="shared" si="6"/>
        <v>4600</v>
      </c>
      <c r="AH52" s="111">
        <f t="shared" si="7"/>
        <v>23400</v>
      </c>
      <c r="AI52" s="111">
        <f t="shared" si="8"/>
        <v>18800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17662</v>
      </c>
      <c r="G53" s="45">
        <f>SUM(G8:G52)</f>
        <v>12286</v>
      </c>
      <c r="H53" s="46">
        <f>SUM(H8:H52)</f>
        <v>-5376</v>
      </c>
      <c r="I53" s="67"/>
      <c r="J53" s="43"/>
      <c r="K53" s="36"/>
      <c r="L53" s="43"/>
      <c r="M53" s="67"/>
      <c r="N53" s="46">
        <f>SUM(N8:N52)</f>
        <v>109</v>
      </c>
      <c r="O53" s="42">
        <f>SUM(O8:O52)</f>
        <v>17095</v>
      </c>
      <c r="P53" s="45">
        <f>SUM(P8:P52)</f>
        <v>16986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36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36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145</v>
      </c>
      <c r="D57" s="28"/>
      <c r="E57" s="28" t="s">
        <v>120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47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15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11074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11100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10984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10992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116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-68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-10984</v>
      </c>
      <c r="I67" s="134">
        <f>H66-C62</f>
        <v>-11100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70"/>
  <sheetViews>
    <sheetView zoomScale="80" zoomScaleNormal="80" workbookViewId="0">
      <pane ySplit="7" topLeftCell="A17" activePane="bottomLeft" state="frozen"/>
      <selection pane="bottomLeft" activeCell="J40" sqref="J40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6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150</v>
      </c>
      <c r="B1" s="6"/>
      <c r="C1" s="6"/>
      <c r="D1" s="6"/>
      <c r="E1" s="6"/>
      <c r="F1" s="7" t="s">
        <v>109</v>
      </c>
      <c r="G1" s="8" t="s">
        <v>2</v>
      </c>
      <c r="H1" s="8"/>
      <c r="I1" s="8"/>
      <c r="J1" s="54"/>
      <c r="K1" s="55" t="s">
        <v>3</v>
      </c>
      <c r="L1" s="55"/>
      <c r="M1" s="254" t="s">
        <v>151</v>
      </c>
      <c r="N1" s="255"/>
      <c r="O1" s="256"/>
      <c r="P1" s="56" t="s">
        <v>4</v>
      </c>
      <c r="Q1" s="74"/>
      <c r="R1" s="257"/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6</v>
      </c>
      <c r="B2" s="10"/>
      <c r="C2" s="11">
        <v>27990</v>
      </c>
      <c r="D2" s="10" t="s">
        <v>7</v>
      </c>
      <c r="E2" s="12">
        <v>59</v>
      </c>
      <c r="F2" s="13" t="s">
        <v>8</v>
      </c>
      <c r="G2" s="14" t="s">
        <v>9</v>
      </c>
      <c r="H2" s="15"/>
      <c r="I2" s="57">
        <v>27800</v>
      </c>
      <c r="J2" s="58"/>
      <c r="K2" s="58" t="s">
        <v>10</v>
      </c>
      <c r="L2" s="58"/>
      <c r="M2" s="258" t="s">
        <v>152</v>
      </c>
      <c r="N2" s="259"/>
      <c r="O2" s="260"/>
      <c r="P2" s="58" t="s">
        <v>12</v>
      </c>
      <c r="Q2" s="58"/>
      <c r="R2" s="261" t="s">
        <v>153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20</v>
      </c>
      <c r="B3" s="17"/>
      <c r="C3" s="18">
        <v>27826</v>
      </c>
      <c r="D3" s="17" t="s">
        <v>15</v>
      </c>
      <c r="E3" s="19">
        <v>36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  <c r="AE3" s="150" t="s">
        <v>114</v>
      </c>
    </row>
    <row r="4" spans="1:36">
      <c r="A4" s="22" t="s">
        <v>143</v>
      </c>
      <c r="B4" s="23"/>
      <c r="C4" s="24">
        <v>27835</v>
      </c>
      <c r="D4" s="23" t="s">
        <v>15</v>
      </c>
      <c r="E4" s="25">
        <v>30</v>
      </c>
      <c r="F4" s="23" t="s">
        <v>8</v>
      </c>
      <c r="G4" s="26" t="s">
        <v>21</v>
      </c>
      <c r="H4" s="27"/>
      <c r="I4" s="61">
        <f>I2-I3</f>
        <v>27800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151" t="s">
        <v>144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s="136" customFormat="1" ht="3.65" customHeight="1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40"/>
      <c r="N7" s="137"/>
      <c r="O7" s="137"/>
      <c r="P7" s="137"/>
      <c r="Q7" s="137"/>
      <c r="R7" s="137"/>
      <c r="S7" s="137"/>
      <c r="T7" s="137"/>
      <c r="U7" s="137"/>
      <c r="V7" s="78"/>
      <c r="W7" s="78"/>
      <c r="X7" s="149"/>
      <c r="Y7" s="101"/>
      <c r="Z7" s="102"/>
      <c r="AA7" s="102"/>
      <c r="AB7" s="152"/>
      <c r="AC7" s="152"/>
      <c r="AD7" s="153"/>
      <c r="AE7" s="153"/>
      <c r="AF7" s="154"/>
      <c r="AG7" s="163"/>
      <c r="AH7" s="163"/>
      <c r="AI7" s="153"/>
    </row>
    <row r="8" spans="1:36" s="1" customFormat="1" ht="15.65" customHeight="1">
      <c r="A8" s="36">
        <v>2</v>
      </c>
      <c r="B8" s="37">
        <f>A8-D8</f>
        <v>0</v>
      </c>
      <c r="C8" s="38">
        <v>2</v>
      </c>
      <c r="D8" s="38">
        <v>2</v>
      </c>
      <c r="E8" s="37">
        <f>D8-C8</f>
        <v>0</v>
      </c>
      <c r="F8" s="38">
        <v>0</v>
      </c>
      <c r="G8" s="36">
        <v>0</v>
      </c>
      <c r="H8" s="37">
        <f>G8-F8</f>
        <v>0</v>
      </c>
      <c r="I8" s="36">
        <v>5827</v>
      </c>
      <c r="J8" s="38"/>
      <c r="K8" s="141">
        <v>22000</v>
      </c>
      <c r="L8" s="38"/>
      <c r="M8" s="36">
        <v>1</v>
      </c>
      <c r="N8" s="142">
        <f>O8-P8</f>
        <v>-69</v>
      </c>
      <c r="O8" s="36">
        <v>1</v>
      </c>
      <c r="P8" s="38">
        <v>70</v>
      </c>
      <c r="Q8" s="37">
        <f>R8-S8</f>
        <v>35</v>
      </c>
      <c r="R8" s="38">
        <v>572</v>
      </c>
      <c r="S8" s="38">
        <v>537</v>
      </c>
      <c r="T8" s="87">
        <f>U8-R8</f>
        <v>1</v>
      </c>
      <c r="U8" s="36">
        <v>573</v>
      </c>
      <c r="V8" s="38"/>
      <c r="W8" s="38"/>
      <c r="X8" s="36">
        <v>5863</v>
      </c>
      <c r="Y8" s="106">
        <f>X8*F8*50</f>
        <v>0</v>
      </c>
      <c r="Z8" s="107">
        <f>A8*I8*50</f>
        <v>582700</v>
      </c>
      <c r="AA8" s="108">
        <f>Z8-Y8</f>
        <v>582700</v>
      </c>
      <c r="AB8" s="155">
        <v>22000</v>
      </c>
      <c r="AC8" s="110">
        <f>AE8-AD8</f>
        <v>50</v>
      </c>
      <c r="AD8" s="111">
        <f>AF8*R8*50</f>
        <v>28600</v>
      </c>
      <c r="AE8" s="111">
        <f>U8*M8*50</f>
        <v>28650</v>
      </c>
      <c r="AF8" s="36">
        <v>1</v>
      </c>
      <c r="AG8" s="125">
        <f>AH8-AI8</f>
        <v>582750</v>
      </c>
      <c r="AH8" s="111">
        <f>Z8+AE8</f>
        <v>611350</v>
      </c>
      <c r="AI8" s="111">
        <f>Y8+AD8</f>
        <v>28600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7">
        <f>D9-C9</f>
        <v>0</v>
      </c>
      <c r="F9" s="38">
        <v>0</v>
      </c>
      <c r="G9" s="36">
        <v>0</v>
      </c>
      <c r="H9" s="37">
        <f>G9-F9</f>
        <v>0</v>
      </c>
      <c r="I9" s="36">
        <v>5627</v>
      </c>
      <c r="J9" s="38"/>
      <c r="K9" s="141">
        <v>22200</v>
      </c>
      <c r="L9" s="38"/>
      <c r="M9" s="36">
        <v>1</v>
      </c>
      <c r="N9" s="142">
        <f>O9-P9</f>
        <v>-59</v>
      </c>
      <c r="O9" s="36">
        <v>30</v>
      </c>
      <c r="P9" s="38">
        <v>89</v>
      </c>
      <c r="Q9" s="37">
        <f>R9-S9</f>
        <v>59</v>
      </c>
      <c r="R9" s="38">
        <v>476</v>
      </c>
      <c r="S9" s="38">
        <v>417</v>
      </c>
      <c r="T9" s="87">
        <f>U9-R9</f>
        <v>26</v>
      </c>
      <c r="U9" s="36">
        <v>502</v>
      </c>
      <c r="V9" s="38"/>
      <c r="W9" s="38"/>
      <c r="X9" s="36">
        <v>5664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55">
        <v>22200</v>
      </c>
      <c r="AC9" s="110">
        <f t="shared" ref="AC9:AC52" si="3">AE9-AD9</f>
        <v>1300</v>
      </c>
      <c r="AD9" s="111">
        <f t="shared" ref="AD9:AD52" si="4">AF9*R9*50</f>
        <v>23800</v>
      </c>
      <c r="AE9" s="111">
        <f t="shared" ref="AE9:AE52" si="5">U9*M9*50</f>
        <v>25100</v>
      </c>
      <c r="AF9" s="36">
        <v>1</v>
      </c>
      <c r="AG9" s="125">
        <f t="shared" ref="AG9:AG52" si="6">AH9-AI9</f>
        <v>1300</v>
      </c>
      <c r="AH9" s="111">
        <f t="shared" ref="AH9:AH52" si="7">Z9+AE9</f>
        <v>25100</v>
      </c>
      <c r="AI9" s="111">
        <f t="shared" ref="AI9:AI52" si="8">Y9+AD9</f>
        <v>23800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7">
        <f>D10-C10</f>
        <v>0</v>
      </c>
      <c r="F10" s="38">
        <v>0</v>
      </c>
      <c r="G10" s="36">
        <v>0</v>
      </c>
      <c r="H10" s="37">
        <f>G10-F10</f>
        <v>0</v>
      </c>
      <c r="I10" s="36">
        <v>5427</v>
      </c>
      <c r="J10" s="38"/>
      <c r="K10" s="141">
        <v>22400</v>
      </c>
      <c r="L10" s="38"/>
      <c r="M10" s="36">
        <v>1</v>
      </c>
      <c r="N10" s="142">
        <f>O10-P10</f>
        <v>-240</v>
      </c>
      <c r="O10" s="36">
        <v>7</v>
      </c>
      <c r="P10" s="38">
        <v>247</v>
      </c>
      <c r="Q10" s="37">
        <f>R10-S10</f>
        <v>101</v>
      </c>
      <c r="R10" s="38">
        <v>736</v>
      </c>
      <c r="S10" s="38">
        <v>635</v>
      </c>
      <c r="T10" s="87">
        <f>U10-R10</f>
        <v>2</v>
      </c>
      <c r="U10" s="36">
        <v>738</v>
      </c>
      <c r="V10" s="38"/>
      <c r="W10" s="38"/>
      <c r="X10" s="36">
        <v>5464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55">
        <v>22400</v>
      </c>
      <c r="AC10" s="110">
        <f t="shared" si="3"/>
        <v>100</v>
      </c>
      <c r="AD10" s="111">
        <f t="shared" si="4"/>
        <v>36800</v>
      </c>
      <c r="AE10" s="111">
        <f t="shared" si="5"/>
        <v>36900</v>
      </c>
      <c r="AF10" s="36">
        <v>1</v>
      </c>
      <c r="AG10" s="125">
        <f t="shared" si="6"/>
        <v>100</v>
      </c>
      <c r="AH10" s="111">
        <f t="shared" si="7"/>
        <v>36900</v>
      </c>
      <c r="AI10" s="111">
        <f t="shared" si="8"/>
        <v>36800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7">
        <f>D11-C11</f>
        <v>0</v>
      </c>
      <c r="F11" s="38">
        <v>0</v>
      </c>
      <c r="G11" s="36">
        <v>0</v>
      </c>
      <c r="H11" s="37">
        <f>G11-F11</f>
        <v>0</v>
      </c>
      <c r="I11" s="36">
        <v>5227</v>
      </c>
      <c r="J11" s="38"/>
      <c r="K11" s="141">
        <v>22600</v>
      </c>
      <c r="L11" s="38"/>
      <c r="M11" s="36">
        <v>1</v>
      </c>
      <c r="N11" s="142">
        <f>O11-P11</f>
        <v>-186</v>
      </c>
      <c r="O11" s="36">
        <v>29</v>
      </c>
      <c r="P11" s="38">
        <v>215</v>
      </c>
      <c r="Q11" s="37">
        <f>R11-S11</f>
        <v>140</v>
      </c>
      <c r="R11" s="38">
        <v>738</v>
      </c>
      <c r="S11" s="38">
        <v>598</v>
      </c>
      <c r="T11" s="87">
        <f>U11-R11</f>
        <v>20</v>
      </c>
      <c r="U11" s="36">
        <v>758</v>
      </c>
      <c r="V11" s="38"/>
      <c r="W11" s="38"/>
      <c r="X11" s="36">
        <v>5264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55">
        <v>22600</v>
      </c>
      <c r="AC11" s="110">
        <f t="shared" si="3"/>
        <v>-35900</v>
      </c>
      <c r="AD11" s="111">
        <f t="shared" si="4"/>
        <v>73800</v>
      </c>
      <c r="AE11" s="111">
        <f t="shared" si="5"/>
        <v>37900</v>
      </c>
      <c r="AF11" s="36">
        <v>2</v>
      </c>
      <c r="AG11" s="125">
        <f t="shared" si="6"/>
        <v>-35900</v>
      </c>
      <c r="AH11" s="111">
        <f t="shared" si="7"/>
        <v>37900</v>
      </c>
      <c r="AI11" s="111">
        <f t="shared" si="8"/>
        <v>73800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7">
        <f>D12-C12</f>
        <v>0</v>
      </c>
      <c r="F12" s="38">
        <v>0</v>
      </c>
      <c r="G12" s="36">
        <v>0</v>
      </c>
      <c r="H12" s="37">
        <f>G12-F12</f>
        <v>0</v>
      </c>
      <c r="I12" s="36">
        <v>5028</v>
      </c>
      <c r="J12" s="38"/>
      <c r="K12" s="141">
        <v>22800</v>
      </c>
      <c r="L12" s="38"/>
      <c r="M12" s="36">
        <v>1</v>
      </c>
      <c r="N12" s="142">
        <f>O12-P12</f>
        <v>-243</v>
      </c>
      <c r="O12" s="36">
        <v>35</v>
      </c>
      <c r="P12" s="38">
        <v>278</v>
      </c>
      <c r="Q12" s="37">
        <f>R12-S12</f>
        <v>209</v>
      </c>
      <c r="R12" s="38">
        <v>797</v>
      </c>
      <c r="S12" s="38">
        <v>588</v>
      </c>
      <c r="T12" s="87">
        <f>U12-R12</f>
        <v>20</v>
      </c>
      <c r="U12" s="36">
        <v>817</v>
      </c>
      <c r="V12" s="38"/>
      <c r="W12" s="38"/>
      <c r="X12" s="36">
        <v>5065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55">
        <v>22800</v>
      </c>
      <c r="AC12" s="110">
        <f t="shared" si="3"/>
        <v>-78700</v>
      </c>
      <c r="AD12" s="111">
        <f t="shared" si="4"/>
        <v>119550</v>
      </c>
      <c r="AE12" s="111">
        <f t="shared" si="5"/>
        <v>40850</v>
      </c>
      <c r="AF12" s="36">
        <v>3</v>
      </c>
      <c r="AG12" s="125">
        <f t="shared" si="6"/>
        <v>-78700</v>
      </c>
      <c r="AH12" s="111">
        <f t="shared" si="7"/>
        <v>40850</v>
      </c>
      <c r="AI12" s="111">
        <f t="shared" si="8"/>
        <v>119550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7">
        <f t="shared" ref="E13:E52" si="10">D13-C13</f>
        <v>0</v>
      </c>
      <c r="F13" s="38">
        <v>0</v>
      </c>
      <c r="G13" s="36">
        <v>0</v>
      </c>
      <c r="H13" s="37">
        <f t="shared" ref="H13:H52" si="11">G13-F13</f>
        <v>0</v>
      </c>
      <c r="I13" s="36">
        <v>4828</v>
      </c>
      <c r="J13" s="38"/>
      <c r="K13" s="141">
        <v>23000</v>
      </c>
      <c r="L13" s="38"/>
      <c r="M13" s="36">
        <v>2</v>
      </c>
      <c r="N13" s="142">
        <f t="shared" ref="N13:N52" si="12">O13-P13</f>
        <v>-341</v>
      </c>
      <c r="O13" s="36">
        <v>175</v>
      </c>
      <c r="P13" s="38">
        <v>516</v>
      </c>
      <c r="Q13" s="37">
        <f t="shared" ref="Q13:Q52" si="13">R13-S13</f>
        <v>227</v>
      </c>
      <c r="R13" s="38">
        <v>889</v>
      </c>
      <c r="S13" s="38">
        <v>662</v>
      </c>
      <c r="T13" s="87">
        <f t="shared" ref="T13:T52" si="14">U13-R13</f>
        <v>77</v>
      </c>
      <c r="U13" s="36">
        <v>966</v>
      </c>
      <c r="V13" s="38"/>
      <c r="W13" s="38"/>
      <c r="X13" s="36">
        <v>4866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55">
        <v>23000</v>
      </c>
      <c r="AC13" s="110">
        <f t="shared" si="3"/>
        <v>-81200</v>
      </c>
      <c r="AD13" s="111">
        <f t="shared" si="4"/>
        <v>177800</v>
      </c>
      <c r="AE13" s="111">
        <f t="shared" si="5"/>
        <v>96600</v>
      </c>
      <c r="AF13" s="36">
        <v>4</v>
      </c>
      <c r="AG13" s="125">
        <f t="shared" si="6"/>
        <v>-81200</v>
      </c>
      <c r="AH13" s="111">
        <f t="shared" si="7"/>
        <v>96600</v>
      </c>
      <c r="AI13" s="111">
        <f t="shared" si="8"/>
        <v>177800</v>
      </c>
    </row>
    <row r="14" spans="1:36" s="1" customFormat="1" ht="15.65" customHeight="1">
      <c r="A14" s="36">
        <v>1</v>
      </c>
      <c r="B14" s="37">
        <f t="shared" si="9"/>
        <v>0</v>
      </c>
      <c r="C14" s="38">
        <v>1</v>
      </c>
      <c r="D14" s="38">
        <v>1</v>
      </c>
      <c r="E14" s="37">
        <f t="shared" si="10"/>
        <v>0</v>
      </c>
      <c r="F14" s="38">
        <v>0</v>
      </c>
      <c r="G14" s="36">
        <v>0</v>
      </c>
      <c r="H14" s="37">
        <f t="shared" si="11"/>
        <v>0</v>
      </c>
      <c r="I14" s="36">
        <v>4629</v>
      </c>
      <c r="J14" s="38"/>
      <c r="K14" s="141">
        <v>23200</v>
      </c>
      <c r="L14" s="38"/>
      <c r="M14" s="36">
        <v>3</v>
      </c>
      <c r="N14" s="142">
        <f t="shared" si="12"/>
        <v>-208</v>
      </c>
      <c r="O14" s="36">
        <v>187</v>
      </c>
      <c r="P14" s="38">
        <v>395</v>
      </c>
      <c r="Q14" s="37">
        <f t="shared" si="13"/>
        <v>114</v>
      </c>
      <c r="R14" s="38">
        <v>2181</v>
      </c>
      <c r="S14" s="38">
        <v>2067</v>
      </c>
      <c r="T14" s="87">
        <f t="shared" si="14"/>
        <v>92</v>
      </c>
      <c r="U14" s="36">
        <v>2273</v>
      </c>
      <c r="V14" s="38"/>
      <c r="W14" s="38"/>
      <c r="X14" s="36">
        <v>4667</v>
      </c>
      <c r="Y14" s="106">
        <f t="shared" si="0"/>
        <v>0</v>
      </c>
      <c r="Z14" s="107">
        <f t="shared" si="1"/>
        <v>231450</v>
      </c>
      <c r="AA14" s="108">
        <f t="shared" si="2"/>
        <v>231450</v>
      </c>
      <c r="AB14" s="155">
        <v>23200</v>
      </c>
      <c r="AC14" s="110">
        <f t="shared" si="3"/>
        <v>-204300</v>
      </c>
      <c r="AD14" s="111">
        <f t="shared" si="4"/>
        <v>545250</v>
      </c>
      <c r="AE14" s="111">
        <f t="shared" si="5"/>
        <v>340950</v>
      </c>
      <c r="AF14" s="36">
        <v>5</v>
      </c>
      <c r="AG14" s="125">
        <f t="shared" si="6"/>
        <v>27150</v>
      </c>
      <c r="AH14" s="111">
        <f t="shared" si="7"/>
        <v>572400</v>
      </c>
      <c r="AI14" s="111">
        <f t="shared" si="8"/>
        <v>545250</v>
      </c>
    </row>
    <row r="15" spans="1:36" s="1" customFormat="1" ht="15.65" customHeight="1">
      <c r="A15" s="36">
        <v>2</v>
      </c>
      <c r="B15" s="37">
        <f t="shared" si="9"/>
        <v>0</v>
      </c>
      <c r="C15" s="38">
        <v>2</v>
      </c>
      <c r="D15" s="38">
        <v>2</v>
      </c>
      <c r="E15" s="37">
        <f t="shared" si="10"/>
        <v>0</v>
      </c>
      <c r="F15" s="38">
        <v>0</v>
      </c>
      <c r="G15" s="36">
        <v>0</v>
      </c>
      <c r="H15" s="37">
        <f t="shared" si="11"/>
        <v>0</v>
      </c>
      <c r="I15" s="36">
        <v>4430</v>
      </c>
      <c r="J15" s="38"/>
      <c r="K15" s="141">
        <v>23400</v>
      </c>
      <c r="L15" s="38"/>
      <c r="M15" s="36">
        <v>4</v>
      </c>
      <c r="N15" s="142">
        <f t="shared" si="12"/>
        <v>107</v>
      </c>
      <c r="O15" s="36">
        <v>168</v>
      </c>
      <c r="P15" s="38">
        <v>61</v>
      </c>
      <c r="Q15" s="37">
        <f t="shared" si="13"/>
        <v>44</v>
      </c>
      <c r="R15" s="38">
        <v>943</v>
      </c>
      <c r="S15" s="38">
        <v>899</v>
      </c>
      <c r="T15" s="87">
        <f t="shared" si="14"/>
        <v>23</v>
      </c>
      <c r="U15" s="36">
        <v>966</v>
      </c>
      <c r="V15" s="38"/>
      <c r="W15" s="38"/>
      <c r="X15" s="36">
        <v>4468</v>
      </c>
      <c r="Y15" s="106">
        <f t="shared" si="0"/>
        <v>0</v>
      </c>
      <c r="Z15" s="107">
        <f t="shared" si="1"/>
        <v>443000</v>
      </c>
      <c r="AA15" s="108">
        <f t="shared" si="2"/>
        <v>443000</v>
      </c>
      <c r="AB15" s="155">
        <v>23400</v>
      </c>
      <c r="AC15" s="110">
        <f t="shared" si="3"/>
        <v>-89700</v>
      </c>
      <c r="AD15" s="111">
        <f t="shared" si="4"/>
        <v>282900</v>
      </c>
      <c r="AE15" s="111">
        <f t="shared" si="5"/>
        <v>193200</v>
      </c>
      <c r="AF15" s="36">
        <v>6</v>
      </c>
      <c r="AG15" s="125">
        <f t="shared" si="6"/>
        <v>353300</v>
      </c>
      <c r="AH15" s="111">
        <f t="shared" si="7"/>
        <v>636200</v>
      </c>
      <c r="AI15" s="111">
        <f t="shared" si="8"/>
        <v>282900</v>
      </c>
    </row>
    <row r="16" spans="1:36" s="1" customFormat="1" ht="15.65" customHeight="1">
      <c r="A16" s="36">
        <v>8</v>
      </c>
      <c r="B16" s="37">
        <f t="shared" si="9"/>
        <v>0</v>
      </c>
      <c r="C16" s="38">
        <v>8</v>
      </c>
      <c r="D16" s="38">
        <v>8</v>
      </c>
      <c r="E16" s="37">
        <f t="shared" si="10"/>
        <v>0</v>
      </c>
      <c r="F16" s="38">
        <v>0</v>
      </c>
      <c r="G16" s="36">
        <v>0</v>
      </c>
      <c r="H16" s="37">
        <f t="shared" si="11"/>
        <v>0</v>
      </c>
      <c r="I16" s="36">
        <v>4231</v>
      </c>
      <c r="J16" s="38"/>
      <c r="K16" s="141">
        <v>23600</v>
      </c>
      <c r="L16" s="38"/>
      <c r="M16" s="36">
        <v>5</v>
      </c>
      <c r="N16" s="142">
        <f t="shared" si="12"/>
        <v>-132</v>
      </c>
      <c r="O16" s="36">
        <v>40</v>
      </c>
      <c r="P16" s="38">
        <v>172</v>
      </c>
      <c r="Q16" s="37">
        <f t="shared" si="13"/>
        <v>126</v>
      </c>
      <c r="R16" s="38">
        <v>788</v>
      </c>
      <c r="S16" s="38">
        <v>662</v>
      </c>
      <c r="T16" s="87">
        <f t="shared" si="14"/>
        <v>37</v>
      </c>
      <c r="U16" s="36">
        <v>825</v>
      </c>
      <c r="V16" s="38"/>
      <c r="W16" s="38"/>
      <c r="X16" s="36">
        <v>4269</v>
      </c>
      <c r="Y16" s="106">
        <f t="shared" si="0"/>
        <v>0</v>
      </c>
      <c r="Z16" s="107">
        <f t="shared" si="1"/>
        <v>1692400</v>
      </c>
      <c r="AA16" s="108">
        <f t="shared" si="2"/>
        <v>1692400</v>
      </c>
      <c r="AB16" s="155">
        <v>23600</v>
      </c>
      <c r="AC16" s="110">
        <f t="shared" si="3"/>
        <v>-69550</v>
      </c>
      <c r="AD16" s="111">
        <f t="shared" si="4"/>
        <v>275800</v>
      </c>
      <c r="AE16" s="111">
        <f t="shared" si="5"/>
        <v>206250</v>
      </c>
      <c r="AF16" s="36">
        <v>7</v>
      </c>
      <c r="AG16" s="125">
        <f t="shared" si="6"/>
        <v>1622850</v>
      </c>
      <c r="AH16" s="111">
        <f t="shared" si="7"/>
        <v>1898650</v>
      </c>
      <c r="AI16" s="111">
        <f t="shared" si="8"/>
        <v>275800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7">
        <f t="shared" si="10"/>
        <v>0</v>
      </c>
      <c r="F17" s="38">
        <v>0</v>
      </c>
      <c r="G17" s="36">
        <v>0</v>
      </c>
      <c r="H17" s="37">
        <f t="shared" si="11"/>
        <v>0</v>
      </c>
      <c r="I17" s="36">
        <v>4032</v>
      </c>
      <c r="J17" s="38"/>
      <c r="K17" s="141">
        <v>23800</v>
      </c>
      <c r="L17" s="38"/>
      <c r="M17" s="36">
        <v>6</v>
      </c>
      <c r="N17" s="142">
        <f t="shared" si="12"/>
        <v>19</v>
      </c>
      <c r="O17" s="36">
        <v>48</v>
      </c>
      <c r="P17" s="38">
        <v>29</v>
      </c>
      <c r="Q17" s="37">
        <f t="shared" si="13"/>
        <v>20</v>
      </c>
      <c r="R17" s="38">
        <v>1461</v>
      </c>
      <c r="S17" s="38">
        <v>1441</v>
      </c>
      <c r="T17" s="87">
        <f t="shared" si="14"/>
        <v>8</v>
      </c>
      <c r="U17" s="36">
        <v>1469</v>
      </c>
      <c r="V17" s="38"/>
      <c r="W17" s="38"/>
      <c r="X17" s="36">
        <v>4070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55">
        <v>23800</v>
      </c>
      <c r="AC17" s="110">
        <f t="shared" si="3"/>
        <v>-216750</v>
      </c>
      <c r="AD17" s="111">
        <f t="shared" si="4"/>
        <v>657450</v>
      </c>
      <c r="AE17" s="111">
        <f t="shared" si="5"/>
        <v>440700</v>
      </c>
      <c r="AF17" s="36">
        <v>9</v>
      </c>
      <c r="AG17" s="125">
        <f t="shared" si="6"/>
        <v>-216750</v>
      </c>
      <c r="AH17" s="111">
        <f t="shared" si="7"/>
        <v>440700</v>
      </c>
      <c r="AI17" s="111">
        <f t="shared" si="8"/>
        <v>657450</v>
      </c>
    </row>
    <row r="18" spans="1:35" s="1" customFormat="1" ht="14.5">
      <c r="A18" s="36">
        <v>2</v>
      </c>
      <c r="B18" s="37">
        <f t="shared" si="9"/>
        <v>0</v>
      </c>
      <c r="C18" s="38">
        <v>2</v>
      </c>
      <c r="D18" s="38">
        <v>2</v>
      </c>
      <c r="E18" s="37">
        <f t="shared" si="10"/>
        <v>0</v>
      </c>
      <c r="F18" s="38">
        <v>0</v>
      </c>
      <c r="G18" s="36">
        <v>0</v>
      </c>
      <c r="H18" s="37">
        <f t="shared" si="11"/>
        <v>0</v>
      </c>
      <c r="I18" s="36">
        <v>3833</v>
      </c>
      <c r="J18" s="38"/>
      <c r="K18" s="143">
        <v>24000</v>
      </c>
      <c r="L18" s="38"/>
      <c r="M18" s="36">
        <v>8</v>
      </c>
      <c r="N18" s="142">
        <f t="shared" si="12"/>
        <v>-116</v>
      </c>
      <c r="O18" s="36">
        <v>52</v>
      </c>
      <c r="P18" s="38">
        <v>168</v>
      </c>
      <c r="Q18" s="37">
        <f t="shared" si="13"/>
        <v>-56</v>
      </c>
      <c r="R18" s="38">
        <v>1926</v>
      </c>
      <c r="S18" s="38">
        <v>1982</v>
      </c>
      <c r="T18" s="87">
        <f t="shared" si="14"/>
        <v>5</v>
      </c>
      <c r="U18" s="36">
        <v>1931</v>
      </c>
      <c r="V18" s="38"/>
      <c r="W18" s="38"/>
      <c r="X18" s="36">
        <v>3872</v>
      </c>
      <c r="Y18" s="106">
        <f t="shared" si="0"/>
        <v>0</v>
      </c>
      <c r="Z18" s="107">
        <f t="shared" si="1"/>
        <v>383300</v>
      </c>
      <c r="AA18" s="108">
        <f t="shared" si="2"/>
        <v>383300</v>
      </c>
      <c r="AB18" s="156">
        <v>24000</v>
      </c>
      <c r="AC18" s="110">
        <f t="shared" si="3"/>
        <v>-286900</v>
      </c>
      <c r="AD18" s="111">
        <f t="shared" si="4"/>
        <v>1059300</v>
      </c>
      <c r="AE18" s="111">
        <f t="shared" si="5"/>
        <v>772400</v>
      </c>
      <c r="AF18" s="36">
        <v>11</v>
      </c>
      <c r="AG18" s="125">
        <f t="shared" si="6"/>
        <v>96400</v>
      </c>
      <c r="AH18" s="111">
        <f t="shared" si="7"/>
        <v>1155700</v>
      </c>
      <c r="AI18" s="111">
        <f t="shared" si="8"/>
        <v>1059300</v>
      </c>
    </row>
    <row r="19" spans="1:35" s="1" customFormat="1" ht="14.5">
      <c r="A19" s="36">
        <v>1</v>
      </c>
      <c r="B19" s="37">
        <f t="shared" si="9"/>
        <v>0</v>
      </c>
      <c r="C19" s="38">
        <v>1</v>
      </c>
      <c r="D19" s="38">
        <v>1</v>
      </c>
      <c r="E19" s="37">
        <f t="shared" si="10"/>
        <v>0</v>
      </c>
      <c r="F19" s="38">
        <v>0</v>
      </c>
      <c r="G19" s="36">
        <v>0</v>
      </c>
      <c r="H19" s="37">
        <f t="shared" si="11"/>
        <v>0</v>
      </c>
      <c r="I19" s="36">
        <v>3635</v>
      </c>
      <c r="J19" s="38"/>
      <c r="K19" s="144">
        <v>24200</v>
      </c>
      <c r="L19" s="38"/>
      <c r="M19" s="36">
        <v>9</v>
      </c>
      <c r="N19" s="142">
        <f t="shared" si="12"/>
        <v>-69</v>
      </c>
      <c r="O19" s="36">
        <v>58</v>
      </c>
      <c r="P19" s="38">
        <v>127</v>
      </c>
      <c r="Q19" s="37">
        <f t="shared" si="13"/>
        <v>88</v>
      </c>
      <c r="R19" s="38">
        <v>608</v>
      </c>
      <c r="S19" s="38">
        <v>520</v>
      </c>
      <c r="T19" s="87">
        <f t="shared" si="14"/>
        <v>8</v>
      </c>
      <c r="U19" s="36">
        <v>616</v>
      </c>
      <c r="V19" s="38"/>
      <c r="W19" s="38"/>
      <c r="X19" s="36">
        <v>3675</v>
      </c>
      <c r="Y19" s="106">
        <f t="shared" si="0"/>
        <v>0</v>
      </c>
      <c r="Z19" s="107">
        <f t="shared" si="1"/>
        <v>181750</v>
      </c>
      <c r="AA19" s="108">
        <f t="shared" si="2"/>
        <v>181750</v>
      </c>
      <c r="AB19" s="157">
        <v>24200</v>
      </c>
      <c r="AC19" s="110">
        <f t="shared" si="3"/>
        <v>-118000</v>
      </c>
      <c r="AD19" s="111">
        <f t="shared" si="4"/>
        <v>395200</v>
      </c>
      <c r="AE19" s="111">
        <f t="shared" si="5"/>
        <v>277200</v>
      </c>
      <c r="AF19" s="36">
        <v>13</v>
      </c>
      <c r="AG19" s="125">
        <f t="shared" si="6"/>
        <v>63750</v>
      </c>
      <c r="AH19" s="111">
        <f t="shared" si="7"/>
        <v>458950</v>
      </c>
      <c r="AI19" s="111">
        <f t="shared" si="8"/>
        <v>395200</v>
      </c>
    </row>
    <row r="20" spans="1:35" s="1" customFormat="1" ht="14.5">
      <c r="A20" s="36">
        <v>3</v>
      </c>
      <c r="B20" s="37">
        <f t="shared" si="9"/>
        <v>0</v>
      </c>
      <c r="C20" s="38">
        <v>3</v>
      </c>
      <c r="D20" s="38">
        <v>3</v>
      </c>
      <c r="E20" s="37">
        <f t="shared" si="10"/>
        <v>0</v>
      </c>
      <c r="F20" s="38">
        <v>0</v>
      </c>
      <c r="G20" s="36">
        <v>0</v>
      </c>
      <c r="H20" s="37">
        <f t="shared" si="11"/>
        <v>0</v>
      </c>
      <c r="I20" s="36">
        <v>3437</v>
      </c>
      <c r="J20" s="38"/>
      <c r="K20" s="144">
        <v>24400</v>
      </c>
      <c r="L20" s="38"/>
      <c r="M20" s="36">
        <v>12</v>
      </c>
      <c r="N20" s="142">
        <f t="shared" si="12"/>
        <v>-76</v>
      </c>
      <c r="O20" s="36">
        <v>23</v>
      </c>
      <c r="P20" s="38">
        <v>99</v>
      </c>
      <c r="Q20" s="37">
        <f t="shared" si="13"/>
        <v>13</v>
      </c>
      <c r="R20" s="38">
        <v>1256</v>
      </c>
      <c r="S20" s="38">
        <v>1243</v>
      </c>
      <c r="T20" s="87">
        <f t="shared" si="14"/>
        <v>1</v>
      </c>
      <c r="U20" s="36">
        <v>1257</v>
      </c>
      <c r="V20" s="38"/>
      <c r="W20" s="38"/>
      <c r="X20" s="36">
        <v>3478</v>
      </c>
      <c r="Y20" s="106">
        <f t="shared" si="0"/>
        <v>0</v>
      </c>
      <c r="Z20" s="107">
        <f t="shared" si="1"/>
        <v>515550</v>
      </c>
      <c r="AA20" s="108">
        <f t="shared" si="2"/>
        <v>515550</v>
      </c>
      <c r="AB20" s="157">
        <v>24400</v>
      </c>
      <c r="AC20" s="110">
        <f t="shared" si="3"/>
        <v>-250600</v>
      </c>
      <c r="AD20" s="111">
        <f t="shared" si="4"/>
        <v>1004800</v>
      </c>
      <c r="AE20" s="111">
        <f t="shared" si="5"/>
        <v>754200</v>
      </c>
      <c r="AF20" s="36">
        <v>16</v>
      </c>
      <c r="AG20" s="125">
        <f t="shared" si="6"/>
        <v>264950</v>
      </c>
      <c r="AH20" s="111">
        <f t="shared" si="7"/>
        <v>1269750</v>
      </c>
      <c r="AI20" s="111">
        <f t="shared" si="8"/>
        <v>1004800</v>
      </c>
    </row>
    <row r="21" spans="1:35" s="1" customFormat="1" ht="14.5">
      <c r="A21" s="36">
        <v>11</v>
      </c>
      <c r="B21" s="37">
        <f t="shared" si="9"/>
        <v>0</v>
      </c>
      <c r="C21" s="38">
        <v>11</v>
      </c>
      <c r="D21" s="38">
        <v>11</v>
      </c>
      <c r="E21" s="37">
        <f t="shared" si="10"/>
        <v>0</v>
      </c>
      <c r="F21" s="38">
        <v>0</v>
      </c>
      <c r="G21" s="36">
        <v>0</v>
      </c>
      <c r="H21" s="37">
        <f t="shared" si="11"/>
        <v>0</v>
      </c>
      <c r="I21" s="36">
        <v>3240</v>
      </c>
      <c r="J21" s="38"/>
      <c r="K21" s="144">
        <v>24600</v>
      </c>
      <c r="L21" s="38"/>
      <c r="M21" s="36">
        <v>15</v>
      </c>
      <c r="N21" s="142">
        <f t="shared" si="12"/>
        <v>-114</v>
      </c>
      <c r="O21" s="36">
        <v>45</v>
      </c>
      <c r="P21" s="38">
        <v>159</v>
      </c>
      <c r="Q21" s="37">
        <f t="shared" si="13"/>
        <v>47</v>
      </c>
      <c r="R21" s="38">
        <v>755</v>
      </c>
      <c r="S21" s="38">
        <v>708</v>
      </c>
      <c r="T21" s="87">
        <f t="shared" si="14"/>
        <v>29</v>
      </c>
      <c r="U21" s="36">
        <v>784</v>
      </c>
      <c r="V21" s="38"/>
      <c r="W21" s="38"/>
      <c r="X21" s="36">
        <v>3281</v>
      </c>
      <c r="Y21" s="106">
        <f t="shared" si="0"/>
        <v>0</v>
      </c>
      <c r="Z21" s="107">
        <f t="shared" si="1"/>
        <v>1782000</v>
      </c>
      <c r="AA21" s="108">
        <f t="shared" si="2"/>
        <v>1782000</v>
      </c>
      <c r="AB21" s="157">
        <v>24600</v>
      </c>
      <c r="AC21" s="110">
        <f t="shared" si="3"/>
        <v>-167000</v>
      </c>
      <c r="AD21" s="111">
        <f t="shared" si="4"/>
        <v>755000</v>
      </c>
      <c r="AE21" s="111">
        <f t="shared" si="5"/>
        <v>588000</v>
      </c>
      <c r="AF21" s="36">
        <v>20</v>
      </c>
      <c r="AG21" s="125">
        <f t="shared" si="6"/>
        <v>1615000</v>
      </c>
      <c r="AH21" s="111">
        <f t="shared" si="7"/>
        <v>2370000</v>
      </c>
      <c r="AI21" s="111">
        <f t="shared" si="8"/>
        <v>755000</v>
      </c>
    </row>
    <row r="22" spans="1:35" s="1" customFormat="1" ht="14.5">
      <c r="A22" s="36">
        <v>17</v>
      </c>
      <c r="B22" s="37">
        <f t="shared" si="9"/>
        <v>0</v>
      </c>
      <c r="C22" s="38">
        <v>17</v>
      </c>
      <c r="D22" s="38">
        <v>17</v>
      </c>
      <c r="E22" s="37">
        <f t="shared" si="10"/>
        <v>0</v>
      </c>
      <c r="F22" s="38">
        <v>0</v>
      </c>
      <c r="G22" s="36">
        <v>0</v>
      </c>
      <c r="H22" s="37">
        <f t="shared" si="11"/>
        <v>0</v>
      </c>
      <c r="I22" s="36">
        <v>3044</v>
      </c>
      <c r="J22" s="38"/>
      <c r="K22" s="145">
        <v>24800</v>
      </c>
      <c r="L22" s="38"/>
      <c r="M22" s="36">
        <v>18</v>
      </c>
      <c r="N22" s="142">
        <f t="shared" si="12"/>
        <v>-292</v>
      </c>
      <c r="O22" s="36">
        <v>70</v>
      </c>
      <c r="P22" s="38">
        <v>362</v>
      </c>
      <c r="Q22" s="37">
        <f t="shared" si="13"/>
        <v>188</v>
      </c>
      <c r="R22" s="38">
        <v>1427</v>
      </c>
      <c r="S22" s="38">
        <v>1239</v>
      </c>
      <c r="T22" s="87">
        <f t="shared" si="14"/>
        <v>35</v>
      </c>
      <c r="U22" s="36">
        <v>1462</v>
      </c>
      <c r="V22" s="38"/>
      <c r="W22" s="38"/>
      <c r="X22" s="36">
        <v>3086</v>
      </c>
      <c r="Y22" s="106">
        <f t="shared" si="0"/>
        <v>0</v>
      </c>
      <c r="Z22" s="107">
        <f t="shared" si="1"/>
        <v>2587400</v>
      </c>
      <c r="AA22" s="107">
        <f t="shared" si="2"/>
        <v>2587400</v>
      </c>
      <c r="AB22" s="158">
        <v>24800</v>
      </c>
      <c r="AC22" s="110">
        <f t="shared" si="3"/>
        <v>-396600</v>
      </c>
      <c r="AD22" s="111">
        <f t="shared" si="4"/>
        <v>1712400</v>
      </c>
      <c r="AE22" s="111">
        <f t="shared" si="5"/>
        <v>1315800</v>
      </c>
      <c r="AF22" s="36">
        <v>24</v>
      </c>
      <c r="AG22" s="125">
        <f t="shared" si="6"/>
        <v>2190800</v>
      </c>
      <c r="AH22" s="111">
        <f t="shared" si="7"/>
        <v>3903200</v>
      </c>
      <c r="AI22" s="111">
        <f t="shared" si="8"/>
        <v>1712400</v>
      </c>
    </row>
    <row r="23" spans="1:35" s="1" customFormat="1" ht="14.5">
      <c r="A23" s="36">
        <v>73</v>
      </c>
      <c r="B23" s="37">
        <f t="shared" si="9"/>
        <v>0</v>
      </c>
      <c r="C23" s="38">
        <v>73</v>
      </c>
      <c r="D23" s="38">
        <v>73</v>
      </c>
      <c r="E23" s="37">
        <f t="shared" si="10"/>
        <v>0</v>
      </c>
      <c r="F23" s="38">
        <v>0</v>
      </c>
      <c r="G23" s="36">
        <v>0</v>
      </c>
      <c r="H23" s="37">
        <f t="shared" si="11"/>
        <v>0</v>
      </c>
      <c r="I23" s="36">
        <v>2848</v>
      </c>
      <c r="J23" s="38"/>
      <c r="K23" s="145">
        <v>25000</v>
      </c>
      <c r="L23" s="38"/>
      <c r="M23" s="36">
        <v>23</v>
      </c>
      <c r="N23" s="142">
        <f t="shared" si="12"/>
        <v>-151</v>
      </c>
      <c r="O23" s="36">
        <v>102</v>
      </c>
      <c r="P23" s="38">
        <v>253</v>
      </c>
      <c r="Q23" s="37">
        <f t="shared" si="13"/>
        <v>-25</v>
      </c>
      <c r="R23" s="38">
        <v>2376</v>
      </c>
      <c r="S23" s="38">
        <v>2401</v>
      </c>
      <c r="T23" s="87">
        <f t="shared" si="14"/>
        <v>-9</v>
      </c>
      <c r="U23" s="36">
        <v>2367</v>
      </c>
      <c r="V23" s="38"/>
      <c r="W23" s="38"/>
      <c r="X23" s="36">
        <v>2891</v>
      </c>
      <c r="Y23" s="106">
        <f t="shared" si="0"/>
        <v>0</v>
      </c>
      <c r="Z23" s="107">
        <f t="shared" si="1"/>
        <v>10395200</v>
      </c>
      <c r="AA23" s="107">
        <f t="shared" si="2"/>
        <v>10395200</v>
      </c>
      <c r="AB23" s="158">
        <v>25000</v>
      </c>
      <c r="AC23" s="110">
        <f t="shared" si="3"/>
        <v>-841950</v>
      </c>
      <c r="AD23" s="111">
        <f t="shared" si="4"/>
        <v>3564000</v>
      </c>
      <c r="AE23" s="111">
        <f t="shared" si="5"/>
        <v>2722050</v>
      </c>
      <c r="AF23" s="36">
        <v>30</v>
      </c>
      <c r="AG23" s="125">
        <f t="shared" si="6"/>
        <v>9553250</v>
      </c>
      <c r="AH23" s="111">
        <f t="shared" si="7"/>
        <v>13117250</v>
      </c>
      <c r="AI23" s="111">
        <f t="shared" si="8"/>
        <v>3564000</v>
      </c>
    </row>
    <row r="24" spans="1:35" s="1" customFormat="1" ht="14.5">
      <c r="A24" s="36">
        <v>34</v>
      </c>
      <c r="B24" s="37">
        <f t="shared" si="9"/>
        <v>0</v>
      </c>
      <c r="C24" s="38">
        <v>34</v>
      </c>
      <c r="D24" s="38">
        <v>34</v>
      </c>
      <c r="E24" s="37">
        <f t="shared" si="10"/>
        <v>0</v>
      </c>
      <c r="F24" s="38">
        <v>0</v>
      </c>
      <c r="G24" s="36">
        <v>0</v>
      </c>
      <c r="H24" s="37">
        <f t="shared" si="11"/>
        <v>0</v>
      </c>
      <c r="I24" s="36">
        <v>2654</v>
      </c>
      <c r="J24" s="38"/>
      <c r="K24" s="145">
        <v>25200</v>
      </c>
      <c r="L24" s="38"/>
      <c r="M24" s="36">
        <v>29</v>
      </c>
      <c r="N24" s="142">
        <f t="shared" si="12"/>
        <v>-188</v>
      </c>
      <c r="O24" s="36">
        <v>186</v>
      </c>
      <c r="P24" s="38">
        <v>374</v>
      </c>
      <c r="Q24" s="37">
        <f t="shared" si="13"/>
        <v>46</v>
      </c>
      <c r="R24" s="38">
        <v>919</v>
      </c>
      <c r="S24" s="38">
        <v>873</v>
      </c>
      <c r="T24" s="87">
        <f t="shared" si="14"/>
        <v>77</v>
      </c>
      <c r="U24" s="36">
        <v>996</v>
      </c>
      <c r="V24" s="38"/>
      <c r="W24" s="38"/>
      <c r="X24" s="36">
        <v>2698</v>
      </c>
      <c r="Y24" s="106">
        <f t="shared" si="0"/>
        <v>0</v>
      </c>
      <c r="Z24" s="107">
        <f t="shared" si="1"/>
        <v>4511800</v>
      </c>
      <c r="AA24" s="108">
        <f t="shared" si="2"/>
        <v>4511800</v>
      </c>
      <c r="AB24" s="158">
        <v>25200</v>
      </c>
      <c r="AC24" s="110">
        <f t="shared" si="3"/>
        <v>-255950</v>
      </c>
      <c r="AD24" s="111">
        <f t="shared" si="4"/>
        <v>1700150</v>
      </c>
      <c r="AE24" s="111">
        <f t="shared" si="5"/>
        <v>1444200</v>
      </c>
      <c r="AF24" s="36">
        <v>37</v>
      </c>
      <c r="AG24" s="125">
        <f t="shared" si="6"/>
        <v>4255850</v>
      </c>
      <c r="AH24" s="111">
        <f t="shared" si="7"/>
        <v>5956000</v>
      </c>
      <c r="AI24" s="111">
        <f t="shared" si="8"/>
        <v>1700150</v>
      </c>
    </row>
    <row r="25" spans="1:35" s="1" customFormat="1" ht="14.5">
      <c r="A25" s="36">
        <v>54</v>
      </c>
      <c r="B25" s="37">
        <f t="shared" si="9"/>
        <v>0</v>
      </c>
      <c r="C25" s="38">
        <v>54</v>
      </c>
      <c r="D25" s="38">
        <v>54</v>
      </c>
      <c r="E25" s="37">
        <f t="shared" si="10"/>
        <v>0</v>
      </c>
      <c r="F25" s="38">
        <v>0</v>
      </c>
      <c r="G25" s="36">
        <v>0</v>
      </c>
      <c r="H25" s="37">
        <f t="shared" si="11"/>
        <v>0</v>
      </c>
      <c r="I25" s="36">
        <v>2461</v>
      </c>
      <c r="J25" s="38"/>
      <c r="K25" s="145">
        <v>25400</v>
      </c>
      <c r="L25" s="38"/>
      <c r="M25" s="36">
        <v>36</v>
      </c>
      <c r="N25" s="142">
        <f t="shared" si="12"/>
        <v>-388</v>
      </c>
      <c r="O25" s="36">
        <v>187</v>
      </c>
      <c r="P25" s="38">
        <v>575</v>
      </c>
      <c r="Q25" s="37">
        <f t="shared" si="13"/>
        <v>202</v>
      </c>
      <c r="R25" s="38">
        <v>1438</v>
      </c>
      <c r="S25" s="38">
        <v>1236</v>
      </c>
      <c r="T25" s="87">
        <f t="shared" si="14"/>
        <v>12</v>
      </c>
      <c r="U25" s="36">
        <v>1450</v>
      </c>
      <c r="V25" s="38"/>
      <c r="W25" s="38"/>
      <c r="X25" s="36">
        <v>2507</v>
      </c>
      <c r="Y25" s="106">
        <f t="shared" si="0"/>
        <v>0</v>
      </c>
      <c r="Z25" s="107">
        <f t="shared" si="1"/>
        <v>6644700</v>
      </c>
      <c r="AA25" s="108">
        <f t="shared" si="2"/>
        <v>6644700</v>
      </c>
      <c r="AB25" s="158">
        <v>25400</v>
      </c>
      <c r="AC25" s="110">
        <f t="shared" si="3"/>
        <v>-625500</v>
      </c>
      <c r="AD25" s="111">
        <f t="shared" si="4"/>
        <v>3235500</v>
      </c>
      <c r="AE25" s="111">
        <f t="shared" si="5"/>
        <v>2610000</v>
      </c>
      <c r="AF25" s="36">
        <v>45</v>
      </c>
      <c r="AG25" s="125">
        <f t="shared" si="6"/>
        <v>6019200</v>
      </c>
      <c r="AH25" s="111">
        <f t="shared" si="7"/>
        <v>9254700</v>
      </c>
      <c r="AI25" s="111">
        <f t="shared" si="8"/>
        <v>3235500</v>
      </c>
    </row>
    <row r="26" spans="1:35" s="1" customFormat="1" ht="14.5">
      <c r="A26" s="36">
        <v>1905</v>
      </c>
      <c r="B26" s="37">
        <f t="shared" si="9"/>
        <v>0</v>
      </c>
      <c r="C26" s="38">
        <v>1905</v>
      </c>
      <c r="D26" s="38">
        <v>1905</v>
      </c>
      <c r="E26" s="37">
        <f t="shared" si="10"/>
        <v>0</v>
      </c>
      <c r="F26" s="38">
        <v>0</v>
      </c>
      <c r="G26" s="36">
        <v>0</v>
      </c>
      <c r="H26" s="37">
        <f t="shared" si="11"/>
        <v>0</v>
      </c>
      <c r="I26" s="36">
        <v>2270</v>
      </c>
      <c r="J26" s="38"/>
      <c r="K26" s="145">
        <v>25600</v>
      </c>
      <c r="L26" s="38"/>
      <c r="M26" s="36">
        <v>45</v>
      </c>
      <c r="N26" s="142">
        <f t="shared" si="12"/>
        <v>-519</v>
      </c>
      <c r="O26" s="36">
        <v>180</v>
      </c>
      <c r="P26" s="38">
        <v>699</v>
      </c>
      <c r="Q26" s="37">
        <f t="shared" si="13"/>
        <v>-86</v>
      </c>
      <c r="R26" s="38">
        <v>1721</v>
      </c>
      <c r="S26" s="38">
        <v>1807</v>
      </c>
      <c r="T26" s="87">
        <f t="shared" si="14"/>
        <v>14</v>
      </c>
      <c r="U26" s="36">
        <v>1735</v>
      </c>
      <c r="V26" s="38"/>
      <c r="W26" s="38"/>
      <c r="X26" s="36">
        <v>2316</v>
      </c>
      <c r="Y26" s="106">
        <f t="shared" si="0"/>
        <v>0</v>
      </c>
      <c r="Z26" s="107">
        <f t="shared" si="1"/>
        <v>216217500</v>
      </c>
      <c r="AA26" s="112">
        <f t="shared" si="2"/>
        <v>216217500</v>
      </c>
      <c r="AB26" s="158">
        <v>25600</v>
      </c>
      <c r="AC26" s="110">
        <f t="shared" si="3"/>
        <v>-656900</v>
      </c>
      <c r="AD26" s="111">
        <f t="shared" si="4"/>
        <v>4560650</v>
      </c>
      <c r="AE26" s="111">
        <f t="shared" si="5"/>
        <v>3903750</v>
      </c>
      <c r="AF26" s="36">
        <v>53</v>
      </c>
      <c r="AG26" s="126">
        <f t="shared" si="6"/>
        <v>215560600</v>
      </c>
      <c r="AH26" s="111">
        <f t="shared" si="7"/>
        <v>220121250</v>
      </c>
      <c r="AI26" s="111">
        <f t="shared" si="8"/>
        <v>4560650</v>
      </c>
    </row>
    <row r="27" spans="1:35" s="1" customFormat="1" ht="14.5">
      <c r="A27" s="36">
        <v>243</v>
      </c>
      <c r="B27" s="37">
        <f t="shared" si="9"/>
        <v>0</v>
      </c>
      <c r="C27" s="38">
        <v>243</v>
      </c>
      <c r="D27" s="38">
        <v>243</v>
      </c>
      <c r="E27" s="37">
        <f t="shared" si="10"/>
        <v>0</v>
      </c>
      <c r="F27" s="38">
        <v>0</v>
      </c>
      <c r="G27" s="36">
        <v>0</v>
      </c>
      <c r="H27" s="37">
        <f t="shared" si="11"/>
        <v>0</v>
      </c>
      <c r="I27" s="36">
        <v>2081</v>
      </c>
      <c r="J27" s="38"/>
      <c r="K27" s="145">
        <v>25800</v>
      </c>
      <c r="L27" s="38"/>
      <c r="M27" s="36">
        <v>55</v>
      </c>
      <c r="N27" s="142">
        <f t="shared" si="12"/>
        <v>-433</v>
      </c>
      <c r="O27" s="36">
        <v>106</v>
      </c>
      <c r="P27" s="38">
        <v>539</v>
      </c>
      <c r="Q27" s="37">
        <f t="shared" si="13"/>
        <v>-49</v>
      </c>
      <c r="R27" s="38">
        <v>1548</v>
      </c>
      <c r="S27" s="38">
        <v>1597</v>
      </c>
      <c r="T27" s="87">
        <f t="shared" si="14"/>
        <v>3</v>
      </c>
      <c r="U27" s="36">
        <v>1551</v>
      </c>
      <c r="V27" s="38"/>
      <c r="W27" s="38"/>
      <c r="X27" s="36">
        <v>2127</v>
      </c>
      <c r="Y27" s="106">
        <f t="shared" si="0"/>
        <v>0</v>
      </c>
      <c r="Z27" s="107">
        <f t="shared" si="1"/>
        <v>25284150</v>
      </c>
      <c r="AA27" s="108">
        <f t="shared" si="2"/>
        <v>25284150</v>
      </c>
      <c r="AB27" s="158">
        <v>25800</v>
      </c>
      <c r="AC27" s="110">
        <f t="shared" si="3"/>
        <v>-688350</v>
      </c>
      <c r="AD27" s="111">
        <f t="shared" si="4"/>
        <v>4953600</v>
      </c>
      <c r="AE27" s="111">
        <f t="shared" si="5"/>
        <v>4265250</v>
      </c>
      <c r="AF27" s="36">
        <v>64</v>
      </c>
      <c r="AG27" s="125">
        <f t="shared" si="6"/>
        <v>24595800</v>
      </c>
      <c r="AH27" s="111">
        <f t="shared" si="7"/>
        <v>29549400</v>
      </c>
      <c r="AI27" s="111">
        <f t="shared" si="8"/>
        <v>4953600</v>
      </c>
    </row>
    <row r="28" spans="1:35" s="1" customFormat="1" ht="14.5">
      <c r="A28" s="36">
        <v>376</v>
      </c>
      <c r="B28" s="37">
        <f t="shared" si="9"/>
        <v>0</v>
      </c>
      <c r="C28" s="38">
        <v>376</v>
      </c>
      <c r="D28" s="38">
        <v>376</v>
      </c>
      <c r="E28" s="37">
        <f t="shared" si="10"/>
        <v>0</v>
      </c>
      <c r="F28" s="38">
        <v>0</v>
      </c>
      <c r="G28" s="36">
        <v>0</v>
      </c>
      <c r="H28" s="37">
        <f t="shared" si="11"/>
        <v>0</v>
      </c>
      <c r="I28" s="36">
        <v>1894</v>
      </c>
      <c r="J28" s="38"/>
      <c r="K28" s="145">
        <v>26000</v>
      </c>
      <c r="L28" s="38"/>
      <c r="M28" s="36">
        <v>67</v>
      </c>
      <c r="N28" s="142">
        <f t="shared" si="12"/>
        <v>-621</v>
      </c>
      <c r="O28" s="36">
        <v>181</v>
      </c>
      <c r="P28" s="38">
        <v>802</v>
      </c>
      <c r="Q28" s="37">
        <f t="shared" si="13"/>
        <v>184</v>
      </c>
      <c r="R28" s="38">
        <v>2236</v>
      </c>
      <c r="S28" s="38">
        <v>2052</v>
      </c>
      <c r="T28" s="87">
        <f t="shared" si="14"/>
        <v>18</v>
      </c>
      <c r="U28" s="36">
        <v>2254</v>
      </c>
      <c r="V28" s="38"/>
      <c r="W28" s="38"/>
      <c r="X28" s="36">
        <v>1941</v>
      </c>
      <c r="Y28" s="106">
        <f t="shared" si="0"/>
        <v>0</v>
      </c>
      <c r="Z28" s="107">
        <f t="shared" si="1"/>
        <v>35607200</v>
      </c>
      <c r="AA28" s="107">
        <f t="shared" si="2"/>
        <v>35607200</v>
      </c>
      <c r="AB28" s="158">
        <v>26000</v>
      </c>
      <c r="AC28" s="110">
        <f t="shared" si="3"/>
        <v>-1169500</v>
      </c>
      <c r="AD28" s="111">
        <f t="shared" si="4"/>
        <v>8720400</v>
      </c>
      <c r="AE28" s="111">
        <f t="shared" si="5"/>
        <v>7550900</v>
      </c>
      <c r="AF28" s="36">
        <v>78</v>
      </c>
      <c r="AG28" s="125">
        <f t="shared" si="6"/>
        <v>34437700</v>
      </c>
      <c r="AH28" s="111">
        <f t="shared" si="7"/>
        <v>43158100</v>
      </c>
      <c r="AI28" s="111">
        <f t="shared" si="8"/>
        <v>8720400</v>
      </c>
    </row>
    <row r="29" spans="1:35" s="2" customFormat="1" ht="14.5">
      <c r="A29" s="36">
        <v>190</v>
      </c>
      <c r="B29" s="37">
        <f t="shared" si="9"/>
        <v>0</v>
      </c>
      <c r="C29" s="38">
        <v>190</v>
      </c>
      <c r="D29" s="38">
        <v>190</v>
      </c>
      <c r="E29" s="37">
        <f t="shared" si="10"/>
        <v>0</v>
      </c>
      <c r="F29" s="38">
        <v>0</v>
      </c>
      <c r="G29" s="36">
        <v>0</v>
      </c>
      <c r="H29" s="37">
        <f t="shared" si="11"/>
        <v>0</v>
      </c>
      <c r="I29" s="36">
        <v>1711</v>
      </c>
      <c r="J29" s="38"/>
      <c r="K29" s="145">
        <v>26200</v>
      </c>
      <c r="L29" s="38"/>
      <c r="M29" s="36">
        <v>82</v>
      </c>
      <c r="N29" s="142">
        <f t="shared" si="12"/>
        <v>-363</v>
      </c>
      <c r="O29" s="109">
        <v>349</v>
      </c>
      <c r="P29" s="38">
        <v>712</v>
      </c>
      <c r="Q29" s="37">
        <f t="shared" si="13"/>
        <v>135</v>
      </c>
      <c r="R29" s="38">
        <v>1515</v>
      </c>
      <c r="S29" s="38">
        <v>1380</v>
      </c>
      <c r="T29" s="87">
        <f t="shared" si="14"/>
        <v>15</v>
      </c>
      <c r="U29" s="36">
        <v>1530</v>
      </c>
      <c r="V29" s="38"/>
      <c r="W29" s="38"/>
      <c r="X29" s="36">
        <v>1758</v>
      </c>
      <c r="Y29" s="106">
        <f t="shared" si="0"/>
        <v>0</v>
      </c>
      <c r="Z29" s="107">
        <f t="shared" si="1"/>
        <v>16254500</v>
      </c>
      <c r="AA29" s="108">
        <f t="shared" si="2"/>
        <v>16254500</v>
      </c>
      <c r="AB29" s="158">
        <v>26200</v>
      </c>
      <c r="AC29" s="110">
        <f t="shared" si="3"/>
        <v>-999000</v>
      </c>
      <c r="AD29" s="111">
        <f t="shared" si="4"/>
        <v>7272000</v>
      </c>
      <c r="AE29" s="111">
        <f t="shared" si="5"/>
        <v>6273000</v>
      </c>
      <c r="AF29" s="36">
        <v>96</v>
      </c>
      <c r="AG29" s="125">
        <f t="shared" si="6"/>
        <v>15255500</v>
      </c>
      <c r="AH29" s="111">
        <f t="shared" si="7"/>
        <v>22527500</v>
      </c>
      <c r="AI29" s="111">
        <f t="shared" si="8"/>
        <v>7272000</v>
      </c>
    </row>
    <row r="30" spans="1:35" s="2" customFormat="1" ht="14.5">
      <c r="A30" s="36">
        <v>4054</v>
      </c>
      <c r="B30" s="37">
        <f t="shared" si="9"/>
        <v>0</v>
      </c>
      <c r="C30" s="38">
        <v>4054</v>
      </c>
      <c r="D30" s="38">
        <v>4054</v>
      </c>
      <c r="E30" s="37">
        <f t="shared" si="10"/>
        <v>0</v>
      </c>
      <c r="F30" s="38">
        <v>0</v>
      </c>
      <c r="G30" s="36">
        <v>0</v>
      </c>
      <c r="H30" s="37">
        <f t="shared" si="11"/>
        <v>0</v>
      </c>
      <c r="I30" s="36">
        <v>1544</v>
      </c>
      <c r="J30" s="38"/>
      <c r="K30" s="145">
        <v>26400</v>
      </c>
      <c r="L30" s="38"/>
      <c r="M30" s="36">
        <v>103</v>
      </c>
      <c r="N30" s="142">
        <f t="shared" si="12"/>
        <v>-543</v>
      </c>
      <c r="O30" s="39">
        <v>484</v>
      </c>
      <c r="P30" s="38">
        <v>1027</v>
      </c>
      <c r="Q30" s="37">
        <f t="shared" si="13"/>
        <v>131</v>
      </c>
      <c r="R30" s="38">
        <v>3808</v>
      </c>
      <c r="S30" s="38">
        <v>3677</v>
      </c>
      <c r="T30" s="87">
        <f t="shared" si="14"/>
        <v>-20</v>
      </c>
      <c r="U30" s="36">
        <v>3788</v>
      </c>
      <c r="V30" s="38"/>
      <c r="W30" s="38"/>
      <c r="X30" s="36">
        <v>1579</v>
      </c>
      <c r="Y30" s="106">
        <f t="shared" si="0"/>
        <v>0</v>
      </c>
      <c r="Z30" s="107">
        <f t="shared" si="1"/>
        <v>312968800</v>
      </c>
      <c r="AA30" s="112">
        <f t="shared" si="2"/>
        <v>312968800</v>
      </c>
      <c r="AB30" s="159">
        <v>26400</v>
      </c>
      <c r="AC30" s="160">
        <f t="shared" si="3"/>
        <v>-2768600</v>
      </c>
      <c r="AD30" s="111">
        <f t="shared" si="4"/>
        <v>22276800</v>
      </c>
      <c r="AE30" s="111">
        <f t="shared" si="5"/>
        <v>19508200</v>
      </c>
      <c r="AF30" s="36">
        <v>117</v>
      </c>
      <c r="AG30" s="126">
        <f t="shared" si="6"/>
        <v>310200200</v>
      </c>
      <c r="AH30" s="111">
        <f t="shared" si="7"/>
        <v>332477000</v>
      </c>
      <c r="AI30" s="111">
        <f t="shared" si="8"/>
        <v>22276800</v>
      </c>
    </row>
    <row r="31" spans="1:35" s="2" customFormat="1" ht="14.5">
      <c r="A31" s="36">
        <v>437</v>
      </c>
      <c r="B31" s="37">
        <f t="shared" si="9"/>
        <v>1</v>
      </c>
      <c r="C31" s="38">
        <v>436</v>
      </c>
      <c r="D31" s="38">
        <v>436</v>
      </c>
      <c r="E31" s="37">
        <f t="shared" si="10"/>
        <v>0</v>
      </c>
      <c r="F31" s="38">
        <v>0</v>
      </c>
      <c r="G31" s="36">
        <v>1</v>
      </c>
      <c r="H31" s="37">
        <f t="shared" si="11"/>
        <v>1</v>
      </c>
      <c r="I31" s="36">
        <v>1369</v>
      </c>
      <c r="J31" s="38"/>
      <c r="K31" s="145">
        <v>26600</v>
      </c>
      <c r="L31" s="38"/>
      <c r="M31" s="36">
        <v>128</v>
      </c>
      <c r="N31" s="142">
        <f t="shared" si="12"/>
        <v>-984</v>
      </c>
      <c r="O31" s="40">
        <v>508</v>
      </c>
      <c r="P31" s="38">
        <v>1492</v>
      </c>
      <c r="Q31" s="37">
        <f t="shared" si="13"/>
        <v>239</v>
      </c>
      <c r="R31" s="38">
        <v>1545</v>
      </c>
      <c r="S31" s="38">
        <v>1306</v>
      </c>
      <c r="T31" s="87">
        <f t="shared" si="14"/>
        <v>104</v>
      </c>
      <c r="U31" s="36">
        <v>1649</v>
      </c>
      <c r="V31" s="38"/>
      <c r="W31" s="38"/>
      <c r="X31" s="36">
        <v>1405</v>
      </c>
      <c r="Y31" s="106">
        <f t="shared" si="0"/>
        <v>0</v>
      </c>
      <c r="Z31" s="107">
        <f t="shared" si="1"/>
        <v>29912650</v>
      </c>
      <c r="AA31" s="108">
        <f t="shared" si="2"/>
        <v>29912650</v>
      </c>
      <c r="AB31" s="158">
        <v>26600</v>
      </c>
      <c r="AC31" s="160">
        <f t="shared" si="3"/>
        <v>-493150</v>
      </c>
      <c r="AD31" s="111">
        <f t="shared" si="4"/>
        <v>11046750</v>
      </c>
      <c r="AE31" s="111">
        <f t="shared" si="5"/>
        <v>10553600</v>
      </c>
      <c r="AF31" s="36">
        <v>143</v>
      </c>
      <c r="AG31" s="125">
        <f t="shared" si="6"/>
        <v>29419500</v>
      </c>
      <c r="AH31" s="111">
        <f t="shared" si="7"/>
        <v>40466250</v>
      </c>
      <c r="AI31" s="111">
        <f t="shared" si="8"/>
        <v>11046750</v>
      </c>
    </row>
    <row r="32" spans="1:35" s="2" customFormat="1" ht="14.5">
      <c r="A32" s="36">
        <v>442</v>
      </c>
      <c r="B32" s="37">
        <f t="shared" si="9"/>
        <v>9</v>
      </c>
      <c r="C32" s="38">
        <v>436</v>
      </c>
      <c r="D32" s="38">
        <v>433</v>
      </c>
      <c r="E32" s="37">
        <f t="shared" si="10"/>
        <v>-3</v>
      </c>
      <c r="F32" s="38">
        <v>15</v>
      </c>
      <c r="G32" s="36">
        <v>18</v>
      </c>
      <c r="H32" s="37">
        <f t="shared" si="11"/>
        <v>3</v>
      </c>
      <c r="I32" s="36">
        <v>1193</v>
      </c>
      <c r="J32" s="38"/>
      <c r="K32" s="145">
        <v>26800</v>
      </c>
      <c r="L32" s="38"/>
      <c r="M32" s="36">
        <v>158</v>
      </c>
      <c r="N32" s="142">
        <f t="shared" si="12"/>
        <v>-670</v>
      </c>
      <c r="O32" s="40">
        <v>459</v>
      </c>
      <c r="P32" s="38">
        <v>1129</v>
      </c>
      <c r="Q32" s="37">
        <f t="shared" si="13"/>
        <v>155</v>
      </c>
      <c r="R32" s="38">
        <v>1177</v>
      </c>
      <c r="S32" s="38">
        <v>1022</v>
      </c>
      <c r="T32" s="87">
        <f t="shared" si="14"/>
        <v>96</v>
      </c>
      <c r="U32" s="36">
        <v>1273</v>
      </c>
      <c r="V32" s="38"/>
      <c r="W32" s="38"/>
      <c r="X32" s="36">
        <v>1237</v>
      </c>
      <c r="Y32" s="106">
        <f t="shared" si="0"/>
        <v>927750</v>
      </c>
      <c r="Z32" s="107">
        <f t="shared" si="1"/>
        <v>26365300</v>
      </c>
      <c r="AA32" s="108">
        <f t="shared" si="2"/>
        <v>25437550</v>
      </c>
      <c r="AB32" s="158">
        <v>26800</v>
      </c>
      <c r="AC32" s="160">
        <f t="shared" si="3"/>
        <v>-183200</v>
      </c>
      <c r="AD32" s="111">
        <f t="shared" si="4"/>
        <v>10239900</v>
      </c>
      <c r="AE32" s="111">
        <f t="shared" si="5"/>
        <v>10056700</v>
      </c>
      <c r="AF32" s="36">
        <v>174</v>
      </c>
      <c r="AG32" s="125">
        <f t="shared" si="6"/>
        <v>25254350</v>
      </c>
      <c r="AH32" s="111">
        <f t="shared" si="7"/>
        <v>36422000</v>
      </c>
      <c r="AI32" s="111">
        <f t="shared" si="8"/>
        <v>11167650</v>
      </c>
    </row>
    <row r="33" spans="1:35" s="2" customFormat="1" ht="14.5">
      <c r="A33" s="36">
        <v>1071</v>
      </c>
      <c r="B33" s="37">
        <f t="shared" si="9"/>
        <v>-6</v>
      </c>
      <c r="C33" s="38">
        <v>1101</v>
      </c>
      <c r="D33" s="38">
        <v>1077</v>
      </c>
      <c r="E33" s="37">
        <f t="shared" si="10"/>
        <v>-24</v>
      </c>
      <c r="F33" s="38">
        <v>36</v>
      </c>
      <c r="G33" s="36">
        <v>22</v>
      </c>
      <c r="H33" s="37">
        <f t="shared" si="11"/>
        <v>-14</v>
      </c>
      <c r="I33" s="36">
        <v>1038</v>
      </c>
      <c r="J33" s="38"/>
      <c r="K33" s="145">
        <v>27000</v>
      </c>
      <c r="L33" s="38"/>
      <c r="M33" s="36">
        <v>196</v>
      </c>
      <c r="N33" s="142">
        <f t="shared" si="12"/>
        <v>-817</v>
      </c>
      <c r="O33" s="40">
        <v>744</v>
      </c>
      <c r="P33" s="38">
        <v>1561</v>
      </c>
      <c r="Q33" s="37">
        <f t="shared" si="13"/>
        <v>139</v>
      </c>
      <c r="R33" s="38">
        <v>2307</v>
      </c>
      <c r="S33" s="38">
        <v>2168</v>
      </c>
      <c r="T33" s="87">
        <f t="shared" si="14"/>
        <v>259</v>
      </c>
      <c r="U33" s="36">
        <v>2566</v>
      </c>
      <c r="V33" s="38"/>
      <c r="W33" s="38"/>
      <c r="X33" s="36">
        <v>1069</v>
      </c>
      <c r="Y33" s="106">
        <f t="shared" si="0"/>
        <v>1924200</v>
      </c>
      <c r="Z33" s="107">
        <f t="shared" si="1"/>
        <v>55584900</v>
      </c>
      <c r="AA33" s="107">
        <f t="shared" si="2"/>
        <v>53660700</v>
      </c>
      <c r="AB33" s="158">
        <v>27000</v>
      </c>
      <c r="AC33" s="160">
        <f t="shared" si="3"/>
        <v>461900</v>
      </c>
      <c r="AD33" s="111">
        <f t="shared" si="4"/>
        <v>24684900</v>
      </c>
      <c r="AE33" s="111">
        <f t="shared" si="5"/>
        <v>25146800</v>
      </c>
      <c r="AF33" s="36">
        <v>214</v>
      </c>
      <c r="AG33" s="125">
        <f t="shared" si="6"/>
        <v>54122600</v>
      </c>
      <c r="AH33" s="111">
        <f t="shared" si="7"/>
        <v>80731700</v>
      </c>
      <c r="AI33" s="111">
        <f t="shared" si="8"/>
        <v>26609100</v>
      </c>
    </row>
    <row r="34" spans="1:35" s="2" customFormat="1" ht="14.5">
      <c r="A34" s="36">
        <v>4077</v>
      </c>
      <c r="B34" s="37">
        <f t="shared" si="9"/>
        <v>-1</v>
      </c>
      <c r="C34" s="38">
        <v>4100</v>
      </c>
      <c r="D34" s="38">
        <v>4078</v>
      </c>
      <c r="E34" s="37">
        <f t="shared" si="10"/>
        <v>-22</v>
      </c>
      <c r="F34" s="38">
        <v>32</v>
      </c>
      <c r="G34" s="36">
        <v>12</v>
      </c>
      <c r="H34" s="37">
        <f t="shared" si="11"/>
        <v>-20</v>
      </c>
      <c r="I34" s="36">
        <v>877</v>
      </c>
      <c r="J34" s="38"/>
      <c r="K34" s="145">
        <v>27200</v>
      </c>
      <c r="L34" s="38"/>
      <c r="M34" s="36">
        <v>241</v>
      </c>
      <c r="N34" s="142">
        <f t="shared" si="12"/>
        <v>-602</v>
      </c>
      <c r="O34" s="40">
        <v>558</v>
      </c>
      <c r="P34" s="38">
        <v>1160</v>
      </c>
      <c r="Q34" s="37">
        <f t="shared" si="13"/>
        <v>177</v>
      </c>
      <c r="R34" s="38">
        <v>930</v>
      </c>
      <c r="S34" s="38">
        <v>753</v>
      </c>
      <c r="T34" s="87">
        <f t="shared" si="14"/>
        <v>146</v>
      </c>
      <c r="U34" s="36">
        <v>1076</v>
      </c>
      <c r="V34" s="38"/>
      <c r="W34" s="38"/>
      <c r="X34" s="36">
        <v>927</v>
      </c>
      <c r="Y34" s="106">
        <f t="shared" si="0"/>
        <v>1483200</v>
      </c>
      <c r="Z34" s="107">
        <f t="shared" si="1"/>
        <v>178776450</v>
      </c>
      <c r="AA34" s="112">
        <f t="shared" si="2"/>
        <v>177293250</v>
      </c>
      <c r="AB34" s="158">
        <v>27200</v>
      </c>
      <c r="AC34" s="160">
        <f t="shared" si="3"/>
        <v>782800</v>
      </c>
      <c r="AD34" s="111">
        <f t="shared" si="4"/>
        <v>12183000</v>
      </c>
      <c r="AE34" s="111">
        <f t="shared" si="5"/>
        <v>12965800</v>
      </c>
      <c r="AF34" s="36">
        <v>262</v>
      </c>
      <c r="AG34" s="126">
        <f t="shared" si="6"/>
        <v>178076050</v>
      </c>
      <c r="AH34" s="111">
        <f t="shared" si="7"/>
        <v>191742250</v>
      </c>
      <c r="AI34" s="111">
        <f t="shared" si="8"/>
        <v>13666200</v>
      </c>
    </row>
    <row r="35" spans="1:35" s="2" customFormat="1" ht="14.5">
      <c r="A35" s="36">
        <v>986</v>
      </c>
      <c r="B35" s="37">
        <f t="shared" si="9"/>
        <v>-4</v>
      </c>
      <c r="C35" s="38">
        <v>993</v>
      </c>
      <c r="D35" s="38">
        <v>990</v>
      </c>
      <c r="E35" s="37">
        <f t="shared" si="10"/>
        <v>-3</v>
      </c>
      <c r="F35" s="38">
        <v>85</v>
      </c>
      <c r="G35" s="36">
        <v>41</v>
      </c>
      <c r="H35" s="37">
        <f t="shared" si="11"/>
        <v>-44</v>
      </c>
      <c r="I35" s="36">
        <v>733</v>
      </c>
      <c r="J35" s="38"/>
      <c r="K35" s="145">
        <v>27400</v>
      </c>
      <c r="L35" s="38"/>
      <c r="M35" s="36">
        <v>295</v>
      </c>
      <c r="N35" s="142">
        <f t="shared" si="12"/>
        <v>-673</v>
      </c>
      <c r="O35" s="40">
        <v>369</v>
      </c>
      <c r="P35" s="38">
        <v>1042</v>
      </c>
      <c r="Q35" s="37">
        <f t="shared" si="13"/>
        <v>63</v>
      </c>
      <c r="R35" s="38">
        <v>1274</v>
      </c>
      <c r="S35" s="38">
        <v>1211</v>
      </c>
      <c r="T35" s="87">
        <f t="shared" si="14"/>
        <v>36</v>
      </c>
      <c r="U35" s="36">
        <v>1310</v>
      </c>
      <c r="V35" s="38"/>
      <c r="W35" s="38"/>
      <c r="X35" s="36">
        <v>780</v>
      </c>
      <c r="Y35" s="106">
        <f t="shared" si="0"/>
        <v>3315000</v>
      </c>
      <c r="Z35" s="107">
        <f t="shared" si="1"/>
        <v>36136900</v>
      </c>
      <c r="AA35" s="108">
        <f t="shared" si="2"/>
        <v>32821900</v>
      </c>
      <c r="AB35" s="158">
        <v>27400</v>
      </c>
      <c r="AC35" s="161">
        <f t="shared" si="3"/>
        <v>-934100</v>
      </c>
      <c r="AD35" s="111">
        <f t="shared" si="4"/>
        <v>20256600</v>
      </c>
      <c r="AE35" s="111">
        <f t="shared" si="5"/>
        <v>19322500</v>
      </c>
      <c r="AF35" s="36">
        <v>318</v>
      </c>
      <c r="AG35" s="125">
        <f t="shared" si="6"/>
        <v>31887800</v>
      </c>
      <c r="AH35" s="111">
        <f t="shared" si="7"/>
        <v>55459400</v>
      </c>
      <c r="AI35" s="111">
        <f t="shared" si="8"/>
        <v>23571600</v>
      </c>
    </row>
    <row r="36" spans="1:35" s="2" customFormat="1" ht="14.5">
      <c r="A36" s="36">
        <v>1758</v>
      </c>
      <c r="B36" s="37">
        <f t="shared" si="9"/>
        <v>-12</v>
      </c>
      <c r="C36" s="38">
        <v>1790</v>
      </c>
      <c r="D36" s="38">
        <v>1770</v>
      </c>
      <c r="E36" s="37">
        <f t="shared" si="10"/>
        <v>-20</v>
      </c>
      <c r="F36" s="38">
        <v>151</v>
      </c>
      <c r="G36" s="36">
        <v>59</v>
      </c>
      <c r="H36" s="37">
        <f t="shared" si="11"/>
        <v>-92</v>
      </c>
      <c r="I36" s="36">
        <v>606</v>
      </c>
      <c r="J36" s="38"/>
      <c r="K36" s="145">
        <v>27600</v>
      </c>
      <c r="L36" s="38"/>
      <c r="M36" s="36">
        <v>362</v>
      </c>
      <c r="N36" s="142">
        <f t="shared" si="12"/>
        <v>-766</v>
      </c>
      <c r="O36" s="40">
        <v>257</v>
      </c>
      <c r="P36" s="38">
        <v>1023</v>
      </c>
      <c r="Q36" s="37">
        <f t="shared" si="13"/>
        <v>151</v>
      </c>
      <c r="R36" s="38">
        <v>1133</v>
      </c>
      <c r="S36" s="38">
        <v>982</v>
      </c>
      <c r="T36" s="87">
        <f t="shared" si="14"/>
        <v>57</v>
      </c>
      <c r="U36" s="36">
        <v>1190</v>
      </c>
      <c r="V36" s="38"/>
      <c r="W36" s="38"/>
      <c r="X36" s="36">
        <v>653</v>
      </c>
      <c r="Y36" s="106">
        <f t="shared" si="0"/>
        <v>4930150</v>
      </c>
      <c r="Z36" s="107">
        <f t="shared" si="1"/>
        <v>53267400</v>
      </c>
      <c r="AA36" s="108">
        <f t="shared" si="2"/>
        <v>48337250</v>
      </c>
      <c r="AB36" s="158">
        <v>27600</v>
      </c>
      <c r="AC36" s="160">
        <f t="shared" si="3"/>
        <v>12000</v>
      </c>
      <c r="AD36" s="111">
        <f t="shared" si="4"/>
        <v>21527000</v>
      </c>
      <c r="AE36" s="111">
        <f t="shared" si="5"/>
        <v>21539000</v>
      </c>
      <c r="AF36" s="211">
        <v>380</v>
      </c>
      <c r="AG36" s="125">
        <f t="shared" si="6"/>
        <v>48349250</v>
      </c>
      <c r="AH36" s="111">
        <f t="shared" si="7"/>
        <v>74806400</v>
      </c>
      <c r="AI36" s="111">
        <f t="shared" si="8"/>
        <v>26457150</v>
      </c>
    </row>
    <row r="37" spans="1:35" s="1" customFormat="1" ht="14.5">
      <c r="A37" s="36">
        <v>1555</v>
      </c>
      <c r="B37" s="41">
        <f t="shared" si="9"/>
        <v>51</v>
      </c>
      <c r="C37" s="38">
        <v>1518</v>
      </c>
      <c r="D37" s="38">
        <v>1504</v>
      </c>
      <c r="E37" s="37">
        <f t="shared" si="10"/>
        <v>-14</v>
      </c>
      <c r="F37" s="38">
        <v>251</v>
      </c>
      <c r="G37" s="36">
        <v>204</v>
      </c>
      <c r="H37" s="37">
        <f t="shared" si="11"/>
        <v>-47</v>
      </c>
      <c r="I37" s="204">
        <v>486</v>
      </c>
      <c r="J37" s="205"/>
      <c r="K37" s="145">
        <v>27800</v>
      </c>
      <c r="L37" s="38"/>
      <c r="M37" s="36">
        <v>442</v>
      </c>
      <c r="N37" s="142">
        <f t="shared" si="12"/>
        <v>-488</v>
      </c>
      <c r="O37" s="42">
        <v>496</v>
      </c>
      <c r="P37" s="38">
        <v>984</v>
      </c>
      <c r="Q37" s="37">
        <f t="shared" si="13"/>
        <v>302</v>
      </c>
      <c r="R37" s="38">
        <v>638</v>
      </c>
      <c r="S37" s="38">
        <v>336</v>
      </c>
      <c r="T37" s="88">
        <f t="shared" si="14"/>
        <v>233</v>
      </c>
      <c r="U37" s="36">
        <v>871</v>
      </c>
      <c r="V37" s="38"/>
      <c r="W37" s="38"/>
      <c r="X37" s="36">
        <v>523</v>
      </c>
      <c r="Y37" s="106">
        <f t="shared" si="0"/>
        <v>6563650</v>
      </c>
      <c r="Z37" s="107">
        <f t="shared" si="1"/>
        <v>37786500</v>
      </c>
      <c r="AA37" s="108">
        <f t="shared" si="2"/>
        <v>31222850</v>
      </c>
      <c r="AB37" s="158">
        <v>27800</v>
      </c>
      <c r="AC37" s="160">
        <f t="shared" si="3"/>
        <v>4479400</v>
      </c>
      <c r="AD37" s="111">
        <f t="shared" si="4"/>
        <v>14769700</v>
      </c>
      <c r="AE37" s="111">
        <f t="shared" si="5"/>
        <v>19249100</v>
      </c>
      <c r="AF37" s="211">
        <v>463</v>
      </c>
      <c r="AG37" s="125">
        <f t="shared" si="6"/>
        <v>35702250</v>
      </c>
      <c r="AH37" s="111">
        <f t="shared" si="7"/>
        <v>57035600</v>
      </c>
      <c r="AI37" s="111">
        <f t="shared" si="8"/>
        <v>21333350</v>
      </c>
    </row>
    <row r="38" spans="1:35" s="1" customFormat="1" ht="14.5">
      <c r="A38" s="36">
        <v>2894</v>
      </c>
      <c r="B38" s="37">
        <f t="shared" si="9"/>
        <v>-108</v>
      </c>
      <c r="C38" s="38">
        <v>3126</v>
      </c>
      <c r="D38" s="38">
        <v>3002</v>
      </c>
      <c r="E38" s="37">
        <f t="shared" si="10"/>
        <v>-124</v>
      </c>
      <c r="F38" s="38">
        <v>2132</v>
      </c>
      <c r="G38" s="39">
        <v>506</v>
      </c>
      <c r="H38" s="37">
        <f t="shared" si="11"/>
        <v>-1626</v>
      </c>
      <c r="I38" s="206">
        <v>380</v>
      </c>
      <c r="J38" s="207"/>
      <c r="K38" s="208">
        <v>28000</v>
      </c>
      <c r="L38" s="38"/>
      <c r="M38" s="36">
        <v>536</v>
      </c>
      <c r="N38" s="142">
        <f t="shared" si="12"/>
        <v>-333</v>
      </c>
      <c r="O38" s="36">
        <v>54</v>
      </c>
      <c r="P38" s="38">
        <v>387</v>
      </c>
      <c r="Q38" s="37">
        <f t="shared" si="13"/>
        <v>72</v>
      </c>
      <c r="R38" s="38">
        <v>411</v>
      </c>
      <c r="S38" s="38">
        <v>339</v>
      </c>
      <c r="T38" s="87">
        <f t="shared" si="14"/>
        <v>7</v>
      </c>
      <c r="U38" s="36">
        <v>418</v>
      </c>
      <c r="V38" s="38"/>
      <c r="W38" s="38"/>
      <c r="X38" s="36">
        <v>418</v>
      </c>
      <c r="Y38" s="106">
        <f t="shared" si="0"/>
        <v>44558800</v>
      </c>
      <c r="Z38" s="107">
        <f t="shared" si="1"/>
        <v>54986000</v>
      </c>
      <c r="AA38" s="108">
        <f t="shared" si="2"/>
        <v>10427200</v>
      </c>
      <c r="AB38" s="147">
        <v>28000</v>
      </c>
      <c r="AC38" s="161">
        <f t="shared" si="3"/>
        <v>-38450</v>
      </c>
      <c r="AD38" s="111">
        <f t="shared" si="4"/>
        <v>11240850</v>
      </c>
      <c r="AE38" s="111">
        <f t="shared" si="5"/>
        <v>11202400</v>
      </c>
      <c r="AF38" s="211">
        <v>547</v>
      </c>
      <c r="AG38" s="125">
        <f t="shared" si="6"/>
        <v>10388750</v>
      </c>
      <c r="AH38" s="111">
        <f t="shared" si="7"/>
        <v>66188400</v>
      </c>
      <c r="AI38" s="111">
        <f t="shared" si="8"/>
        <v>55799650</v>
      </c>
    </row>
    <row r="39" spans="1:35" s="1" customFormat="1" ht="14.5">
      <c r="A39" s="36">
        <v>2247</v>
      </c>
      <c r="B39" s="41">
        <f t="shared" si="9"/>
        <v>37</v>
      </c>
      <c r="C39" s="38">
        <v>2323</v>
      </c>
      <c r="D39" s="38">
        <v>2210</v>
      </c>
      <c r="E39" s="37">
        <f t="shared" si="10"/>
        <v>-113</v>
      </c>
      <c r="F39" s="38">
        <v>1172</v>
      </c>
      <c r="G39" s="40">
        <v>722</v>
      </c>
      <c r="H39" s="37">
        <f t="shared" si="11"/>
        <v>-450</v>
      </c>
      <c r="I39" s="206">
        <v>291</v>
      </c>
      <c r="J39" s="207"/>
      <c r="K39" s="145">
        <v>28200</v>
      </c>
      <c r="L39" s="38"/>
      <c r="M39" s="36">
        <v>650</v>
      </c>
      <c r="N39" s="142">
        <f t="shared" si="12"/>
        <v>-112</v>
      </c>
      <c r="O39" s="36">
        <v>60</v>
      </c>
      <c r="P39" s="38">
        <v>172</v>
      </c>
      <c r="Q39" s="37">
        <f t="shared" si="13"/>
        <v>38</v>
      </c>
      <c r="R39" s="38">
        <v>92</v>
      </c>
      <c r="S39" s="38">
        <v>54</v>
      </c>
      <c r="T39" s="87">
        <f t="shared" si="14"/>
        <v>15</v>
      </c>
      <c r="U39" s="36">
        <v>107</v>
      </c>
      <c r="V39" s="38"/>
      <c r="W39" s="38"/>
      <c r="X39" s="36">
        <v>328</v>
      </c>
      <c r="Y39" s="106">
        <f t="shared" si="0"/>
        <v>19220800</v>
      </c>
      <c r="Z39" s="107">
        <f t="shared" si="1"/>
        <v>32693850</v>
      </c>
      <c r="AA39" s="108">
        <f t="shared" si="2"/>
        <v>13473050</v>
      </c>
      <c r="AB39" s="158">
        <v>28200</v>
      </c>
      <c r="AC39" s="160">
        <f t="shared" si="3"/>
        <v>441500</v>
      </c>
      <c r="AD39" s="111">
        <f t="shared" si="4"/>
        <v>3036000</v>
      </c>
      <c r="AE39" s="111">
        <f t="shared" si="5"/>
        <v>3477500</v>
      </c>
      <c r="AF39" s="36">
        <v>660</v>
      </c>
      <c r="AG39" s="125">
        <f t="shared" si="6"/>
        <v>13914550</v>
      </c>
      <c r="AH39" s="111">
        <f t="shared" si="7"/>
        <v>36171350</v>
      </c>
      <c r="AI39" s="111">
        <f t="shared" si="8"/>
        <v>22256800</v>
      </c>
    </row>
    <row r="40" spans="1:35" s="1" customFormat="1" ht="14.5">
      <c r="A40" s="36">
        <v>2530</v>
      </c>
      <c r="B40" s="138">
        <f t="shared" si="9"/>
        <v>649</v>
      </c>
      <c r="C40" s="38">
        <v>1788</v>
      </c>
      <c r="D40" s="38">
        <v>1881</v>
      </c>
      <c r="E40" s="37">
        <f t="shared" si="10"/>
        <v>93</v>
      </c>
      <c r="F40" s="38">
        <v>1642</v>
      </c>
      <c r="G40" s="203">
        <v>1231</v>
      </c>
      <c r="H40" s="37">
        <f t="shared" si="11"/>
        <v>-411</v>
      </c>
      <c r="I40" s="209">
        <v>216</v>
      </c>
      <c r="J40" s="210"/>
      <c r="K40" s="148">
        <v>28400</v>
      </c>
      <c r="L40" s="38"/>
      <c r="M40" s="36">
        <v>780</v>
      </c>
      <c r="N40" s="142">
        <f t="shared" si="12"/>
        <v>-43</v>
      </c>
      <c r="O40" s="36">
        <v>30</v>
      </c>
      <c r="P40" s="38">
        <v>73</v>
      </c>
      <c r="Q40" s="37">
        <f t="shared" si="13"/>
        <v>1</v>
      </c>
      <c r="R40" s="38">
        <v>42</v>
      </c>
      <c r="S40" s="38">
        <v>41</v>
      </c>
      <c r="T40" s="87">
        <f t="shared" si="14"/>
        <v>15</v>
      </c>
      <c r="U40" s="36">
        <v>57</v>
      </c>
      <c r="V40" s="38"/>
      <c r="W40" s="38"/>
      <c r="X40" s="36">
        <v>250</v>
      </c>
      <c r="Y40" s="106">
        <f t="shared" si="0"/>
        <v>20525000</v>
      </c>
      <c r="Z40" s="107">
        <f t="shared" si="1"/>
        <v>27324000</v>
      </c>
      <c r="AA40" s="108">
        <f t="shared" si="2"/>
        <v>6799000</v>
      </c>
      <c r="AB40" s="162">
        <v>28400</v>
      </c>
      <c r="AC40" s="110">
        <f t="shared" si="3"/>
        <v>572400</v>
      </c>
      <c r="AD40" s="111">
        <f t="shared" si="4"/>
        <v>1650600</v>
      </c>
      <c r="AE40" s="111">
        <f t="shared" si="5"/>
        <v>2223000</v>
      </c>
      <c r="AF40" s="36">
        <v>786</v>
      </c>
      <c r="AG40" s="125">
        <f t="shared" si="6"/>
        <v>7371400</v>
      </c>
      <c r="AH40" s="111">
        <f t="shared" si="7"/>
        <v>29547000</v>
      </c>
      <c r="AI40" s="111">
        <f t="shared" si="8"/>
        <v>22175600</v>
      </c>
    </row>
    <row r="41" spans="1:35" s="1" customFormat="1" ht="14.5">
      <c r="A41" s="36">
        <v>2070</v>
      </c>
      <c r="B41" s="46">
        <f t="shared" si="9"/>
        <v>227</v>
      </c>
      <c r="C41" s="38">
        <v>1851</v>
      </c>
      <c r="D41" s="38">
        <v>1843</v>
      </c>
      <c r="E41" s="37">
        <f t="shared" si="10"/>
        <v>-8</v>
      </c>
      <c r="F41" s="38">
        <v>1422</v>
      </c>
      <c r="G41" s="40">
        <v>874</v>
      </c>
      <c r="H41" s="37">
        <f t="shared" si="11"/>
        <v>-548</v>
      </c>
      <c r="I41" s="36">
        <v>153</v>
      </c>
      <c r="J41" s="38"/>
      <c r="K41" s="145">
        <v>28600</v>
      </c>
      <c r="L41" s="38"/>
      <c r="M41" s="36">
        <v>920</v>
      </c>
      <c r="N41" s="142">
        <f t="shared" si="12"/>
        <v>-18</v>
      </c>
      <c r="O41" s="36">
        <v>12</v>
      </c>
      <c r="P41" s="38">
        <v>30</v>
      </c>
      <c r="Q41" s="37">
        <f t="shared" si="13"/>
        <v>4</v>
      </c>
      <c r="R41" s="38">
        <v>37</v>
      </c>
      <c r="S41" s="38">
        <v>33</v>
      </c>
      <c r="T41" s="87">
        <f t="shared" si="14"/>
        <v>2</v>
      </c>
      <c r="U41" s="36">
        <v>39</v>
      </c>
      <c r="V41" s="38"/>
      <c r="W41" s="38"/>
      <c r="X41" s="36">
        <v>185</v>
      </c>
      <c r="Y41" s="106">
        <f t="shared" si="0"/>
        <v>13153500</v>
      </c>
      <c r="Z41" s="107">
        <f t="shared" si="1"/>
        <v>15835500</v>
      </c>
      <c r="AA41" s="108">
        <f t="shared" si="2"/>
        <v>2682000</v>
      </c>
      <c r="AB41" s="158">
        <v>28600</v>
      </c>
      <c r="AC41" s="110">
        <f t="shared" si="3"/>
        <v>88300</v>
      </c>
      <c r="AD41" s="111">
        <f t="shared" si="4"/>
        <v>1705700</v>
      </c>
      <c r="AE41" s="111">
        <f t="shared" si="5"/>
        <v>1794000</v>
      </c>
      <c r="AF41" s="36">
        <v>922</v>
      </c>
      <c r="AG41" s="125">
        <f t="shared" si="6"/>
        <v>2770300</v>
      </c>
      <c r="AH41" s="111">
        <f t="shared" si="7"/>
        <v>17629500</v>
      </c>
      <c r="AI41" s="111">
        <f t="shared" si="8"/>
        <v>14859200</v>
      </c>
    </row>
    <row r="42" spans="1:35" s="1" customFormat="1" ht="14.5">
      <c r="A42" s="36">
        <v>2404</v>
      </c>
      <c r="B42" s="41">
        <f t="shared" si="9"/>
        <v>85</v>
      </c>
      <c r="C42" s="38">
        <v>2198</v>
      </c>
      <c r="D42" s="38">
        <v>2319</v>
      </c>
      <c r="E42" s="37">
        <f t="shared" si="10"/>
        <v>121</v>
      </c>
      <c r="F42" s="38">
        <v>1788</v>
      </c>
      <c r="G42" s="40">
        <v>645</v>
      </c>
      <c r="H42" s="37">
        <f t="shared" si="11"/>
        <v>-1143</v>
      </c>
      <c r="I42" s="36">
        <v>109</v>
      </c>
      <c r="J42" s="38"/>
      <c r="K42" s="145">
        <v>28800</v>
      </c>
      <c r="L42" s="38"/>
      <c r="M42" s="36">
        <v>1053</v>
      </c>
      <c r="N42" s="142">
        <f t="shared" si="12"/>
        <v>-5</v>
      </c>
      <c r="O42" s="36">
        <v>0</v>
      </c>
      <c r="P42" s="38">
        <v>5</v>
      </c>
      <c r="Q42" s="37">
        <f t="shared" si="13"/>
        <v>5</v>
      </c>
      <c r="R42" s="38">
        <v>6</v>
      </c>
      <c r="S42" s="38">
        <v>1</v>
      </c>
      <c r="T42" s="87">
        <f t="shared" si="14"/>
        <v>0</v>
      </c>
      <c r="U42" s="36">
        <v>6</v>
      </c>
      <c r="V42" s="38"/>
      <c r="W42" s="38"/>
      <c r="X42" s="36">
        <v>135</v>
      </c>
      <c r="Y42" s="106">
        <f t="shared" si="0"/>
        <v>12069000</v>
      </c>
      <c r="Z42" s="107">
        <f t="shared" si="1"/>
        <v>13101800</v>
      </c>
      <c r="AA42" s="108">
        <f t="shared" si="2"/>
        <v>1032800</v>
      </c>
      <c r="AB42" s="158">
        <v>28800</v>
      </c>
      <c r="AC42" s="110">
        <f t="shared" si="3"/>
        <v>-5700</v>
      </c>
      <c r="AD42" s="111">
        <f t="shared" si="4"/>
        <v>321600</v>
      </c>
      <c r="AE42" s="111">
        <f t="shared" si="5"/>
        <v>315900</v>
      </c>
      <c r="AF42" s="36">
        <v>1072</v>
      </c>
      <c r="AG42" s="125">
        <f t="shared" si="6"/>
        <v>1027100</v>
      </c>
      <c r="AH42" s="111">
        <f t="shared" si="7"/>
        <v>13417700</v>
      </c>
      <c r="AI42" s="111">
        <f t="shared" si="8"/>
        <v>12390600</v>
      </c>
    </row>
    <row r="43" spans="1:35" s="1" customFormat="1" ht="14.5">
      <c r="A43" s="36">
        <v>2683</v>
      </c>
      <c r="B43" s="37">
        <f t="shared" si="9"/>
        <v>109</v>
      </c>
      <c r="C43" s="38">
        <v>2595</v>
      </c>
      <c r="D43" s="38">
        <v>2574</v>
      </c>
      <c r="E43" s="37">
        <f t="shared" si="10"/>
        <v>-21</v>
      </c>
      <c r="F43" s="38">
        <v>1603</v>
      </c>
      <c r="G43" s="40">
        <v>598</v>
      </c>
      <c r="H43" s="37">
        <f t="shared" si="11"/>
        <v>-1005</v>
      </c>
      <c r="I43" s="36">
        <v>74</v>
      </c>
      <c r="J43" s="38"/>
      <c r="K43" s="145">
        <v>29000</v>
      </c>
      <c r="L43" s="38"/>
      <c r="M43" s="36">
        <v>1222</v>
      </c>
      <c r="N43" s="142">
        <f t="shared" si="12"/>
        <v>-9</v>
      </c>
      <c r="O43" s="36">
        <v>0</v>
      </c>
      <c r="P43" s="38">
        <v>9</v>
      </c>
      <c r="Q43" s="37">
        <f t="shared" si="13"/>
        <v>9</v>
      </c>
      <c r="R43" s="38">
        <v>42</v>
      </c>
      <c r="S43" s="38">
        <v>33</v>
      </c>
      <c r="T43" s="87">
        <f t="shared" si="14"/>
        <v>0</v>
      </c>
      <c r="U43" s="36">
        <v>42</v>
      </c>
      <c r="V43" s="38"/>
      <c r="W43" s="38"/>
      <c r="X43" s="36">
        <v>95</v>
      </c>
      <c r="Y43" s="106">
        <f t="shared" si="0"/>
        <v>7614250</v>
      </c>
      <c r="Z43" s="107">
        <f t="shared" si="1"/>
        <v>9927100</v>
      </c>
      <c r="AA43" s="108">
        <f t="shared" si="2"/>
        <v>2312850</v>
      </c>
      <c r="AB43" s="158">
        <v>29000</v>
      </c>
      <c r="AC43" s="110">
        <f t="shared" si="3"/>
        <v>-23100</v>
      </c>
      <c r="AD43" s="111">
        <f t="shared" si="4"/>
        <v>2589300</v>
      </c>
      <c r="AE43" s="111">
        <f t="shared" si="5"/>
        <v>2566200</v>
      </c>
      <c r="AF43" s="36">
        <v>1233</v>
      </c>
      <c r="AG43" s="125">
        <f t="shared" si="6"/>
        <v>2289750</v>
      </c>
      <c r="AH43" s="111">
        <f t="shared" si="7"/>
        <v>12493300</v>
      </c>
      <c r="AI43" s="111">
        <f t="shared" si="8"/>
        <v>10203550</v>
      </c>
    </row>
    <row r="44" spans="1:35" s="1" customFormat="1" ht="14.5">
      <c r="A44" s="36">
        <v>1241</v>
      </c>
      <c r="B44" s="37">
        <f t="shared" si="9"/>
        <v>122</v>
      </c>
      <c r="C44" s="38">
        <v>999</v>
      </c>
      <c r="D44" s="38">
        <v>1119</v>
      </c>
      <c r="E44" s="37">
        <f t="shared" si="10"/>
        <v>120</v>
      </c>
      <c r="F44" s="38">
        <v>903</v>
      </c>
      <c r="G44" s="42">
        <v>389</v>
      </c>
      <c r="H44" s="37">
        <f t="shared" si="11"/>
        <v>-514</v>
      </c>
      <c r="I44" s="36">
        <v>50</v>
      </c>
      <c r="J44" s="38"/>
      <c r="K44" s="145">
        <v>29200</v>
      </c>
      <c r="L44" s="38"/>
      <c r="M44" s="36">
        <v>1423</v>
      </c>
      <c r="N44" s="142">
        <f t="shared" si="12"/>
        <v>0</v>
      </c>
      <c r="O44" s="36">
        <v>0</v>
      </c>
      <c r="P44" s="38">
        <v>0</v>
      </c>
      <c r="Q44" s="37">
        <f t="shared" si="13"/>
        <v>0</v>
      </c>
      <c r="R44" s="38">
        <v>0</v>
      </c>
      <c r="S44" s="38">
        <v>0</v>
      </c>
      <c r="T44" s="87">
        <f t="shared" si="14"/>
        <v>0</v>
      </c>
      <c r="U44" s="36">
        <v>0</v>
      </c>
      <c r="V44" s="38"/>
      <c r="W44" s="38"/>
      <c r="X44" s="36">
        <v>65</v>
      </c>
      <c r="Y44" s="106">
        <f t="shared" si="0"/>
        <v>2934750</v>
      </c>
      <c r="Z44" s="107">
        <f t="shared" si="1"/>
        <v>3102500</v>
      </c>
      <c r="AA44" s="108">
        <f t="shared" si="2"/>
        <v>167750</v>
      </c>
      <c r="AB44" s="158">
        <v>29200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6">
        <v>1400</v>
      </c>
      <c r="AG44" s="125">
        <f t="shared" si="6"/>
        <v>167750</v>
      </c>
      <c r="AH44" s="111">
        <f t="shared" si="7"/>
        <v>3102500</v>
      </c>
      <c r="AI44" s="111">
        <f t="shared" si="8"/>
        <v>2934750</v>
      </c>
    </row>
    <row r="45" spans="1:35" s="1" customFormat="1" ht="14.5">
      <c r="A45" s="36">
        <v>954</v>
      </c>
      <c r="B45" s="37">
        <f t="shared" si="9"/>
        <v>-1</v>
      </c>
      <c r="C45" s="38">
        <v>826</v>
      </c>
      <c r="D45" s="38">
        <v>955</v>
      </c>
      <c r="E45" s="37">
        <f t="shared" si="10"/>
        <v>129</v>
      </c>
      <c r="F45" s="38">
        <v>625</v>
      </c>
      <c r="G45" s="36">
        <v>192</v>
      </c>
      <c r="H45" s="37">
        <f t="shared" si="11"/>
        <v>-433</v>
      </c>
      <c r="I45" s="36">
        <v>31</v>
      </c>
      <c r="J45" s="38"/>
      <c r="K45" s="145">
        <v>29400</v>
      </c>
      <c r="L45" s="38"/>
      <c r="M45" s="36">
        <v>1604</v>
      </c>
      <c r="N45" s="142">
        <f t="shared" si="12"/>
        <v>0</v>
      </c>
      <c r="O45" s="36">
        <v>0</v>
      </c>
      <c r="P45" s="38">
        <v>0</v>
      </c>
      <c r="Q45" s="37">
        <f t="shared" si="13"/>
        <v>0</v>
      </c>
      <c r="R45" s="38">
        <v>1</v>
      </c>
      <c r="S45" s="38">
        <v>1</v>
      </c>
      <c r="T45" s="87">
        <f t="shared" si="14"/>
        <v>0</v>
      </c>
      <c r="U45" s="36">
        <v>1</v>
      </c>
      <c r="V45" s="38"/>
      <c r="W45" s="38"/>
      <c r="X45" s="36">
        <v>44</v>
      </c>
      <c r="Y45" s="106">
        <f t="shared" si="0"/>
        <v>1375000</v>
      </c>
      <c r="Z45" s="107">
        <f t="shared" si="1"/>
        <v>1478700</v>
      </c>
      <c r="AA45" s="108">
        <f t="shared" si="2"/>
        <v>103700</v>
      </c>
      <c r="AB45" s="158">
        <v>29400</v>
      </c>
      <c r="AC45" s="110">
        <f t="shared" si="3"/>
        <v>1200</v>
      </c>
      <c r="AD45" s="111">
        <f t="shared" si="4"/>
        <v>79000</v>
      </c>
      <c r="AE45" s="111">
        <f t="shared" si="5"/>
        <v>80200</v>
      </c>
      <c r="AF45" s="36">
        <v>1580</v>
      </c>
      <c r="AG45" s="125">
        <f t="shared" si="6"/>
        <v>104900</v>
      </c>
      <c r="AH45" s="111">
        <f t="shared" si="7"/>
        <v>1558900</v>
      </c>
      <c r="AI45" s="111">
        <f t="shared" si="8"/>
        <v>1454000</v>
      </c>
    </row>
    <row r="46" spans="1:35" s="1" customFormat="1" ht="14.5">
      <c r="A46" s="36">
        <v>1164</v>
      </c>
      <c r="B46" s="37">
        <f t="shared" si="9"/>
        <v>42</v>
      </c>
      <c r="C46" s="38">
        <v>1089</v>
      </c>
      <c r="D46" s="38">
        <v>1122</v>
      </c>
      <c r="E46" s="37">
        <f t="shared" si="10"/>
        <v>33</v>
      </c>
      <c r="F46" s="38">
        <v>268</v>
      </c>
      <c r="G46" s="36">
        <v>126</v>
      </c>
      <c r="H46" s="37">
        <f t="shared" si="11"/>
        <v>-142</v>
      </c>
      <c r="I46" s="36">
        <v>19</v>
      </c>
      <c r="J46" s="38"/>
      <c r="K46" s="145">
        <v>29600</v>
      </c>
      <c r="L46" s="38"/>
      <c r="M46" s="36">
        <v>1792</v>
      </c>
      <c r="N46" s="142">
        <f t="shared" si="12"/>
        <v>0</v>
      </c>
      <c r="O46" s="36">
        <v>0</v>
      </c>
      <c r="P46" s="38">
        <v>0</v>
      </c>
      <c r="Q46" s="37">
        <f t="shared" si="13"/>
        <v>0</v>
      </c>
      <c r="R46" s="38">
        <v>2</v>
      </c>
      <c r="S46" s="38">
        <v>2</v>
      </c>
      <c r="T46" s="87">
        <f t="shared" si="14"/>
        <v>0</v>
      </c>
      <c r="U46" s="36">
        <v>2</v>
      </c>
      <c r="V46" s="38"/>
      <c r="W46" s="38"/>
      <c r="X46" s="36">
        <v>29</v>
      </c>
      <c r="Y46" s="106">
        <f t="shared" si="0"/>
        <v>388600</v>
      </c>
      <c r="Z46" s="107">
        <f t="shared" si="1"/>
        <v>1105800</v>
      </c>
      <c r="AA46" s="108">
        <f t="shared" si="2"/>
        <v>717200</v>
      </c>
      <c r="AB46" s="158">
        <v>29600</v>
      </c>
      <c r="AC46" s="110">
        <f t="shared" si="3"/>
        <v>2600</v>
      </c>
      <c r="AD46" s="111">
        <f t="shared" si="4"/>
        <v>176600</v>
      </c>
      <c r="AE46" s="111">
        <f t="shared" si="5"/>
        <v>179200</v>
      </c>
      <c r="AF46" s="36">
        <v>1766</v>
      </c>
      <c r="AG46" s="125">
        <f t="shared" si="6"/>
        <v>719800</v>
      </c>
      <c r="AH46" s="111">
        <f t="shared" si="7"/>
        <v>1285000</v>
      </c>
      <c r="AI46" s="111">
        <f t="shared" si="8"/>
        <v>565200</v>
      </c>
    </row>
    <row r="47" spans="1:35" s="1" customFormat="1" ht="14.5">
      <c r="A47" s="36">
        <v>412</v>
      </c>
      <c r="B47" s="37">
        <f t="shared" si="9"/>
        <v>81</v>
      </c>
      <c r="C47" s="38">
        <v>338</v>
      </c>
      <c r="D47" s="38">
        <v>331</v>
      </c>
      <c r="E47" s="37">
        <f t="shared" si="10"/>
        <v>-7</v>
      </c>
      <c r="F47" s="38">
        <v>232</v>
      </c>
      <c r="G47" s="36">
        <v>140</v>
      </c>
      <c r="H47" s="37">
        <f t="shared" si="11"/>
        <v>-92</v>
      </c>
      <c r="I47" s="36">
        <v>11</v>
      </c>
      <c r="J47" s="38"/>
      <c r="K47" s="145">
        <v>29800</v>
      </c>
      <c r="L47" s="38"/>
      <c r="M47" s="36">
        <v>1984</v>
      </c>
      <c r="N47" s="142">
        <f t="shared" si="12"/>
        <v>0</v>
      </c>
      <c r="O47" s="36">
        <v>0</v>
      </c>
      <c r="P47" s="38">
        <v>0</v>
      </c>
      <c r="Q47" s="37">
        <f t="shared" si="13"/>
        <v>0</v>
      </c>
      <c r="R47" s="38">
        <v>0</v>
      </c>
      <c r="S47" s="38">
        <v>0</v>
      </c>
      <c r="T47" s="87">
        <f t="shared" si="14"/>
        <v>0</v>
      </c>
      <c r="U47" s="36">
        <v>0</v>
      </c>
      <c r="V47" s="38"/>
      <c r="W47" s="38"/>
      <c r="X47" s="36">
        <v>17</v>
      </c>
      <c r="Y47" s="106">
        <f t="shared" si="0"/>
        <v>197200</v>
      </c>
      <c r="Z47" s="107">
        <f t="shared" si="1"/>
        <v>226600</v>
      </c>
      <c r="AA47" s="108">
        <f t="shared" si="2"/>
        <v>29400</v>
      </c>
      <c r="AB47" s="158">
        <v>29800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6">
        <v>1956</v>
      </c>
      <c r="AG47" s="125">
        <f t="shared" si="6"/>
        <v>29400</v>
      </c>
      <c r="AH47" s="111">
        <f t="shared" si="7"/>
        <v>226600</v>
      </c>
      <c r="AI47" s="111">
        <f t="shared" si="8"/>
        <v>197200</v>
      </c>
    </row>
    <row r="48" spans="1:35" s="1" customFormat="1" ht="14.5">
      <c r="A48" s="36">
        <v>1315</v>
      </c>
      <c r="B48" s="37">
        <f t="shared" si="9"/>
        <v>50</v>
      </c>
      <c r="C48" s="38">
        <v>1224</v>
      </c>
      <c r="D48" s="38">
        <v>1265</v>
      </c>
      <c r="E48" s="37">
        <f t="shared" si="10"/>
        <v>41</v>
      </c>
      <c r="F48" s="38">
        <v>261</v>
      </c>
      <c r="G48" s="36">
        <v>216</v>
      </c>
      <c r="H48" s="37">
        <f t="shared" si="11"/>
        <v>-45</v>
      </c>
      <c r="I48" s="36">
        <v>6</v>
      </c>
      <c r="J48" s="38"/>
      <c r="K48" s="145">
        <v>30000</v>
      </c>
      <c r="L48" s="66"/>
      <c r="M48" s="36">
        <v>2179</v>
      </c>
      <c r="N48" s="142">
        <f t="shared" si="12"/>
        <v>0</v>
      </c>
      <c r="O48" s="36">
        <v>0</v>
      </c>
      <c r="P48" s="38">
        <v>0</v>
      </c>
      <c r="Q48" s="37">
        <f t="shared" si="13"/>
        <v>0</v>
      </c>
      <c r="R48" s="38">
        <v>6</v>
      </c>
      <c r="S48" s="38">
        <v>6</v>
      </c>
      <c r="T48" s="87">
        <f t="shared" si="14"/>
        <v>0</v>
      </c>
      <c r="U48" s="36">
        <v>6</v>
      </c>
      <c r="V48" s="38"/>
      <c r="W48" s="38"/>
      <c r="X48" s="36">
        <v>10</v>
      </c>
      <c r="Y48" s="106">
        <f t="shared" si="0"/>
        <v>130500</v>
      </c>
      <c r="Z48" s="107">
        <f t="shared" si="1"/>
        <v>394500</v>
      </c>
      <c r="AA48" s="108">
        <f t="shared" si="2"/>
        <v>264000</v>
      </c>
      <c r="AB48" s="158">
        <v>30000</v>
      </c>
      <c r="AC48" s="110">
        <f t="shared" si="3"/>
        <v>9300</v>
      </c>
      <c r="AD48" s="111">
        <f t="shared" si="4"/>
        <v>644400</v>
      </c>
      <c r="AE48" s="111">
        <f t="shared" si="5"/>
        <v>653700</v>
      </c>
      <c r="AF48" s="36">
        <v>2148</v>
      </c>
      <c r="AG48" s="125">
        <f t="shared" si="6"/>
        <v>273300</v>
      </c>
      <c r="AH48" s="111">
        <f t="shared" si="7"/>
        <v>1048200</v>
      </c>
      <c r="AI48" s="111">
        <f t="shared" si="8"/>
        <v>774900</v>
      </c>
    </row>
    <row r="49" spans="1:35" s="1" customFormat="1" ht="14.5">
      <c r="A49" s="36">
        <v>419</v>
      </c>
      <c r="B49" s="37">
        <f t="shared" si="9"/>
        <v>167</v>
      </c>
      <c r="C49" s="38">
        <v>226</v>
      </c>
      <c r="D49" s="38">
        <v>252</v>
      </c>
      <c r="E49" s="37">
        <f t="shared" si="10"/>
        <v>26</v>
      </c>
      <c r="F49" s="38">
        <v>120</v>
      </c>
      <c r="G49" s="36">
        <v>173</v>
      </c>
      <c r="H49" s="37">
        <f t="shared" si="11"/>
        <v>53</v>
      </c>
      <c r="I49" s="36">
        <v>3</v>
      </c>
      <c r="J49" s="38"/>
      <c r="K49" s="145">
        <v>30200</v>
      </c>
      <c r="L49" s="66"/>
      <c r="M49" s="36">
        <v>2377</v>
      </c>
      <c r="N49" s="142">
        <f t="shared" si="12"/>
        <v>0</v>
      </c>
      <c r="O49" s="36">
        <v>0</v>
      </c>
      <c r="P49" s="38">
        <v>0</v>
      </c>
      <c r="Q49" s="37">
        <f t="shared" si="13"/>
        <v>0</v>
      </c>
      <c r="R49" s="38">
        <v>0</v>
      </c>
      <c r="S49" s="38">
        <v>0</v>
      </c>
      <c r="T49" s="87">
        <f t="shared" si="14"/>
        <v>0</v>
      </c>
      <c r="U49" s="36">
        <v>0</v>
      </c>
      <c r="V49" s="38"/>
      <c r="W49" s="38"/>
      <c r="X49" s="36">
        <v>6</v>
      </c>
      <c r="Y49" s="106">
        <f t="shared" si="0"/>
        <v>36000</v>
      </c>
      <c r="Z49" s="107">
        <f t="shared" si="1"/>
        <v>62850</v>
      </c>
      <c r="AA49" s="108">
        <f t="shared" si="2"/>
        <v>26850</v>
      </c>
      <c r="AB49" s="158">
        <v>30200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6">
        <v>2343</v>
      </c>
      <c r="AG49" s="125">
        <f t="shared" si="6"/>
        <v>26850</v>
      </c>
      <c r="AH49" s="111">
        <f t="shared" si="7"/>
        <v>62850</v>
      </c>
      <c r="AI49" s="111">
        <f t="shared" si="8"/>
        <v>36000</v>
      </c>
    </row>
    <row r="50" spans="1:35" s="1" customFormat="1" ht="14.5">
      <c r="A50" s="36">
        <v>519</v>
      </c>
      <c r="B50" s="37">
        <f t="shared" si="9"/>
        <v>2</v>
      </c>
      <c r="C50" s="38">
        <v>342</v>
      </c>
      <c r="D50" s="38">
        <v>517</v>
      </c>
      <c r="E50" s="37">
        <f t="shared" si="10"/>
        <v>175</v>
      </c>
      <c r="F50" s="38">
        <v>200</v>
      </c>
      <c r="G50" s="36">
        <v>21</v>
      </c>
      <c r="H50" s="37">
        <f t="shared" si="11"/>
        <v>-179</v>
      </c>
      <c r="I50" s="36">
        <v>2</v>
      </c>
      <c r="J50" s="38"/>
      <c r="K50" s="145">
        <v>30400</v>
      </c>
      <c r="L50" s="66"/>
      <c r="M50" s="36">
        <v>2575</v>
      </c>
      <c r="N50" s="142">
        <f t="shared" si="12"/>
        <v>0</v>
      </c>
      <c r="O50" s="36">
        <v>0</v>
      </c>
      <c r="P50" s="38">
        <v>0</v>
      </c>
      <c r="Q50" s="37">
        <f t="shared" si="13"/>
        <v>0</v>
      </c>
      <c r="R50" s="38">
        <v>0</v>
      </c>
      <c r="S50" s="38">
        <v>0</v>
      </c>
      <c r="T50" s="87">
        <f t="shared" si="14"/>
        <v>0</v>
      </c>
      <c r="U50" s="36">
        <v>0</v>
      </c>
      <c r="V50" s="38"/>
      <c r="W50" s="38"/>
      <c r="X50" s="36">
        <v>3</v>
      </c>
      <c r="Y50" s="106">
        <f t="shared" si="0"/>
        <v>30000</v>
      </c>
      <c r="Z50" s="107">
        <f t="shared" si="1"/>
        <v>51900</v>
      </c>
      <c r="AA50" s="108">
        <f t="shared" si="2"/>
        <v>21900</v>
      </c>
      <c r="AB50" s="158">
        <v>30400</v>
      </c>
      <c r="AC50" s="110">
        <f t="shared" si="3"/>
        <v>0</v>
      </c>
      <c r="AD50" s="111">
        <f t="shared" si="4"/>
        <v>0</v>
      </c>
      <c r="AE50" s="111">
        <f t="shared" si="5"/>
        <v>0</v>
      </c>
      <c r="AF50" s="36">
        <v>2541</v>
      </c>
      <c r="AG50" s="125">
        <f t="shared" si="6"/>
        <v>21900</v>
      </c>
      <c r="AH50" s="111">
        <f t="shared" si="7"/>
        <v>51900</v>
      </c>
      <c r="AI50" s="111">
        <f t="shared" si="8"/>
        <v>30000</v>
      </c>
    </row>
    <row r="51" spans="1:35" s="1" customFormat="1" ht="14.5">
      <c r="A51" s="36">
        <v>79</v>
      </c>
      <c r="B51" s="37">
        <f t="shared" si="9"/>
        <v>0</v>
      </c>
      <c r="C51" s="38">
        <v>74</v>
      </c>
      <c r="D51" s="38">
        <v>79</v>
      </c>
      <c r="E51" s="37">
        <f t="shared" si="10"/>
        <v>5</v>
      </c>
      <c r="F51" s="38">
        <v>8</v>
      </c>
      <c r="G51" s="36">
        <v>0</v>
      </c>
      <c r="H51" s="37">
        <f t="shared" si="11"/>
        <v>-8</v>
      </c>
      <c r="I51" s="36">
        <v>1</v>
      </c>
      <c r="J51" s="38"/>
      <c r="K51" s="145">
        <v>30600</v>
      </c>
      <c r="L51" s="66"/>
      <c r="M51" s="36">
        <v>2775</v>
      </c>
      <c r="N51" s="142">
        <f t="shared" si="12"/>
        <v>0</v>
      </c>
      <c r="O51" s="36">
        <v>0</v>
      </c>
      <c r="P51" s="38">
        <v>0</v>
      </c>
      <c r="Q51" s="37">
        <f t="shared" si="13"/>
        <v>0</v>
      </c>
      <c r="R51" s="38">
        <v>0</v>
      </c>
      <c r="S51" s="38">
        <v>0</v>
      </c>
      <c r="T51" s="87">
        <f t="shared" si="14"/>
        <v>0</v>
      </c>
      <c r="U51" s="36">
        <v>0</v>
      </c>
      <c r="V51" s="38"/>
      <c r="W51" s="38"/>
      <c r="X51" s="36">
        <v>2</v>
      </c>
      <c r="Y51" s="106">
        <f t="shared" si="0"/>
        <v>800</v>
      </c>
      <c r="Z51" s="107">
        <f t="shared" si="1"/>
        <v>3950</v>
      </c>
      <c r="AA51" s="108">
        <f t="shared" si="2"/>
        <v>3150</v>
      </c>
      <c r="AB51" s="158">
        <v>30600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6">
        <v>2739</v>
      </c>
      <c r="AG51" s="125">
        <f t="shared" si="6"/>
        <v>3150</v>
      </c>
      <c r="AH51" s="111">
        <f t="shared" si="7"/>
        <v>3950</v>
      </c>
      <c r="AI51" s="111">
        <f t="shared" si="8"/>
        <v>800</v>
      </c>
    </row>
    <row r="52" spans="1:35" s="1" customFormat="1" ht="14.5">
      <c r="A52" s="36">
        <v>164</v>
      </c>
      <c r="B52" s="37">
        <f t="shared" si="9"/>
        <v>5</v>
      </c>
      <c r="C52" s="38">
        <v>145</v>
      </c>
      <c r="D52" s="38">
        <v>159</v>
      </c>
      <c r="E52" s="37">
        <f t="shared" si="10"/>
        <v>14</v>
      </c>
      <c r="F52" s="38">
        <v>14</v>
      </c>
      <c r="G52" s="36">
        <v>5</v>
      </c>
      <c r="H52" s="37">
        <f t="shared" si="11"/>
        <v>-9</v>
      </c>
      <c r="I52" s="36">
        <v>1</v>
      </c>
      <c r="J52" s="38"/>
      <c r="K52" s="145">
        <v>30800</v>
      </c>
      <c r="L52" s="66"/>
      <c r="M52" s="36">
        <v>2974</v>
      </c>
      <c r="N52" s="142">
        <f t="shared" si="12"/>
        <v>0</v>
      </c>
      <c r="O52" s="36">
        <v>0</v>
      </c>
      <c r="P52" s="38">
        <v>0</v>
      </c>
      <c r="Q52" s="37">
        <f t="shared" si="13"/>
        <v>0</v>
      </c>
      <c r="R52" s="38">
        <v>1</v>
      </c>
      <c r="S52" s="38">
        <v>1</v>
      </c>
      <c r="T52" s="87">
        <f t="shared" si="14"/>
        <v>0</v>
      </c>
      <c r="U52" s="36">
        <v>1</v>
      </c>
      <c r="V52" s="38"/>
      <c r="W52" s="38"/>
      <c r="X52" s="36">
        <v>1</v>
      </c>
      <c r="Y52" s="106">
        <f t="shared" si="0"/>
        <v>700</v>
      </c>
      <c r="Z52" s="107">
        <f t="shared" si="1"/>
        <v>8200</v>
      </c>
      <c r="AA52" s="108">
        <f t="shared" si="2"/>
        <v>7500</v>
      </c>
      <c r="AB52" s="158">
        <v>30800</v>
      </c>
      <c r="AC52" s="110">
        <f t="shared" si="3"/>
        <v>1750</v>
      </c>
      <c r="AD52" s="111">
        <f t="shared" si="4"/>
        <v>146950</v>
      </c>
      <c r="AE52" s="111">
        <f t="shared" si="5"/>
        <v>148700</v>
      </c>
      <c r="AF52" s="36">
        <v>2939</v>
      </c>
      <c r="AG52" s="125">
        <f t="shared" si="6"/>
        <v>9250</v>
      </c>
      <c r="AH52" s="111">
        <f t="shared" si="7"/>
        <v>156900</v>
      </c>
      <c r="AI52" s="111">
        <f t="shared" si="8"/>
        <v>147650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12960</v>
      </c>
      <c r="G53" s="45">
        <f>SUM(G8:G52)</f>
        <v>6195</v>
      </c>
      <c r="H53" s="46">
        <f>SUM(H8:H52)</f>
        <v>-6765</v>
      </c>
      <c r="I53" s="67"/>
      <c r="J53" s="43"/>
      <c r="K53" s="43"/>
      <c r="L53" s="43"/>
      <c r="M53" s="67"/>
      <c r="N53" s="46">
        <f>SUM(N8:N52)</f>
        <v>-10745</v>
      </c>
      <c r="O53" s="42">
        <f>SUM(O8:O52)</f>
        <v>6290</v>
      </c>
      <c r="P53" s="45">
        <f>SUM(P8:P52)</f>
        <v>17035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145</v>
      </c>
      <c r="D57" s="28"/>
      <c r="E57" s="28" t="s">
        <v>44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/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/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/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/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/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/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0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-27826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0</v>
      </c>
      <c r="I67" s="134">
        <f>H66-C62</f>
        <v>0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70"/>
  <sheetViews>
    <sheetView topLeftCell="A19" zoomScale="80" zoomScaleNormal="80" workbookViewId="0">
      <selection activeCell="L32" sqref="L32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7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154</v>
      </c>
      <c r="B1" s="6"/>
      <c r="C1" s="6"/>
      <c r="D1" s="6"/>
      <c r="E1" s="6"/>
      <c r="F1" s="7" t="s">
        <v>116</v>
      </c>
      <c r="G1" s="8" t="s">
        <v>2</v>
      </c>
      <c r="H1" s="8"/>
      <c r="I1" s="8"/>
      <c r="J1" s="54"/>
      <c r="K1" s="55" t="s">
        <v>3</v>
      </c>
      <c r="L1" s="55"/>
      <c r="M1" s="254"/>
      <c r="N1" s="255"/>
      <c r="O1" s="256"/>
      <c r="P1" s="56" t="s">
        <v>4</v>
      </c>
      <c r="Q1" s="74"/>
      <c r="R1" s="257" t="s">
        <v>155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103</v>
      </c>
      <c r="B2" s="10"/>
      <c r="C2" s="11"/>
      <c r="D2" s="10" t="s">
        <v>7</v>
      </c>
      <c r="E2" s="12"/>
      <c r="F2" s="13" t="s">
        <v>8</v>
      </c>
      <c r="G2" s="14" t="s">
        <v>9</v>
      </c>
      <c r="H2" s="15"/>
      <c r="I2" s="57"/>
      <c r="J2" s="58"/>
      <c r="K2" s="58" t="s">
        <v>10</v>
      </c>
      <c r="L2" s="58"/>
      <c r="M2" s="258"/>
      <c r="N2" s="259"/>
      <c r="O2" s="260"/>
      <c r="P2" s="58" t="s">
        <v>12</v>
      </c>
      <c r="Q2" s="58"/>
      <c r="R2" s="261"/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/>
      <c r="D3" s="17" t="s">
        <v>15</v>
      </c>
      <c r="E3" s="19"/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</row>
    <row r="4" spans="1:36">
      <c r="A4" s="22" t="s">
        <v>20</v>
      </c>
      <c r="B4" s="23"/>
      <c r="C4" s="24"/>
      <c r="D4" s="23" t="s">
        <v>15</v>
      </c>
      <c r="E4" s="25"/>
      <c r="F4" s="23" t="s">
        <v>8</v>
      </c>
      <c r="G4" s="26" t="s">
        <v>21</v>
      </c>
      <c r="H4" s="27"/>
      <c r="I4" s="61">
        <f>I2-I3</f>
        <v>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78" t="s">
        <v>156</v>
      </c>
      <c r="AC4" s="264" t="s">
        <v>22</v>
      </c>
      <c r="AD4" s="264"/>
      <c r="AE4" s="264"/>
      <c r="AF4" s="264"/>
      <c r="AG4" s="120" t="s">
        <v>149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ht="5.4" customHeight="1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63"/>
      <c r="N7" s="34"/>
      <c r="O7" s="35"/>
      <c r="P7" s="34"/>
      <c r="Q7" s="34"/>
      <c r="R7" s="34"/>
      <c r="S7" s="34"/>
      <c r="T7" s="34"/>
      <c r="U7" s="34"/>
      <c r="V7" s="77"/>
      <c r="W7" s="78"/>
      <c r="X7" s="86"/>
      <c r="Y7" s="101"/>
      <c r="Z7" s="102"/>
      <c r="AA7" s="102"/>
      <c r="AB7" s="103"/>
      <c r="AC7" s="103"/>
      <c r="AD7" s="104"/>
      <c r="AE7" s="104"/>
      <c r="AF7" s="105"/>
      <c r="AG7" s="105"/>
      <c r="AH7" s="105"/>
      <c r="AI7" s="104"/>
    </row>
    <row r="8" spans="1:36" s="1" customFormat="1" ht="15.65" customHeight="1">
      <c r="A8" s="36">
        <v>41</v>
      </c>
      <c r="B8" s="37">
        <f>A8-D8</f>
        <v>0</v>
      </c>
      <c r="C8" s="38">
        <v>41</v>
      </c>
      <c r="D8" s="38">
        <v>41</v>
      </c>
      <c r="E8" s="38">
        <v>10</v>
      </c>
      <c r="F8" s="38">
        <v>0</v>
      </c>
      <c r="G8" s="36">
        <v>0</v>
      </c>
      <c r="H8" s="37">
        <f>G8-F8</f>
        <v>0</v>
      </c>
      <c r="I8" s="36">
        <v>3192</v>
      </c>
      <c r="J8" s="38"/>
      <c r="K8" s="38">
        <v>7800</v>
      </c>
      <c r="L8" s="38"/>
      <c r="M8" s="36">
        <v>1</v>
      </c>
      <c r="N8" s="37">
        <f>O8-P8</f>
        <v>0</v>
      </c>
      <c r="O8" s="36">
        <v>0</v>
      </c>
      <c r="P8" s="38">
        <v>0</v>
      </c>
      <c r="Q8" s="37">
        <f>R8-S8</f>
        <v>0</v>
      </c>
      <c r="R8" s="38">
        <v>440</v>
      </c>
      <c r="S8" s="38">
        <v>440</v>
      </c>
      <c r="T8" s="87">
        <f>U8-R8</f>
        <v>0</v>
      </c>
      <c r="U8" s="36">
        <v>440</v>
      </c>
      <c r="V8" s="38"/>
      <c r="W8" s="38"/>
      <c r="X8" s="36">
        <v>3260</v>
      </c>
      <c r="Y8" s="106">
        <f>X8*F8*50</f>
        <v>0</v>
      </c>
      <c r="Z8" s="107">
        <f>A8*I8*50</f>
        <v>6543600</v>
      </c>
      <c r="AA8" s="108">
        <f>Z8-Y8</f>
        <v>6543600</v>
      </c>
      <c r="AB8" s="109">
        <v>7800</v>
      </c>
      <c r="AC8" s="110">
        <f>AE8-AD8</f>
        <v>0</v>
      </c>
      <c r="AD8" s="111">
        <f>AF8*R8*50</f>
        <v>22000</v>
      </c>
      <c r="AE8" s="111">
        <f>U8*M8*50</f>
        <v>22000</v>
      </c>
      <c r="AF8" s="36">
        <v>1</v>
      </c>
      <c r="AG8" s="125">
        <f>AH8-AI8</f>
        <v>6543600</v>
      </c>
      <c r="AH8" s="111">
        <f>Z8+AE8</f>
        <v>6565600</v>
      </c>
      <c r="AI8" s="111">
        <f>Y8+AD8</f>
        <v>22000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8">
        <v>99</v>
      </c>
      <c r="F9" s="38">
        <v>0</v>
      </c>
      <c r="G9" s="36">
        <v>0</v>
      </c>
      <c r="H9" s="37">
        <f>G9-F9</f>
        <v>0</v>
      </c>
      <c r="I9" s="36">
        <v>3092</v>
      </c>
      <c r="J9" s="38"/>
      <c r="K9" s="38">
        <v>7900</v>
      </c>
      <c r="L9" s="38"/>
      <c r="M9" s="36">
        <v>1</v>
      </c>
      <c r="N9" s="37">
        <f>O9-P9</f>
        <v>0</v>
      </c>
      <c r="O9" s="36">
        <v>0</v>
      </c>
      <c r="P9" s="38">
        <v>0</v>
      </c>
      <c r="Q9" s="37">
        <f>R9-S9</f>
        <v>0</v>
      </c>
      <c r="R9" s="38">
        <v>346</v>
      </c>
      <c r="S9" s="38">
        <v>346</v>
      </c>
      <c r="T9" s="87">
        <f>U9-R9</f>
        <v>0</v>
      </c>
      <c r="U9" s="36">
        <v>346</v>
      </c>
      <c r="V9" s="38"/>
      <c r="W9" s="38"/>
      <c r="X9" s="36">
        <v>3160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09">
        <v>7900</v>
      </c>
      <c r="AC9" s="110">
        <f t="shared" ref="AC9:AC52" si="3">AE9-AD9</f>
        <v>0</v>
      </c>
      <c r="AD9" s="111">
        <f t="shared" ref="AD9:AD52" si="4">AF9*R9*50</f>
        <v>17300</v>
      </c>
      <c r="AE9" s="111">
        <f t="shared" ref="AE9:AE52" si="5">U9*M9*50</f>
        <v>17300</v>
      </c>
      <c r="AF9" s="36">
        <v>1</v>
      </c>
      <c r="AG9" s="125">
        <f t="shared" ref="AG9:AG52" si="6">AH9-AI9</f>
        <v>0</v>
      </c>
      <c r="AH9" s="111">
        <f t="shared" ref="AH9:AH52" si="7">Z9+AE9</f>
        <v>17300</v>
      </c>
      <c r="AI9" s="111">
        <f t="shared" ref="AI9:AI52" si="8">Y9+AD9</f>
        <v>17300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8">
        <v>294</v>
      </c>
      <c r="F10" s="38">
        <v>0</v>
      </c>
      <c r="G10" s="36">
        <v>0</v>
      </c>
      <c r="H10" s="37">
        <f>G10-F10</f>
        <v>0</v>
      </c>
      <c r="I10" s="36">
        <v>2992</v>
      </c>
      <c r="J10" s="38"/>
      <c r="K10" s="38">
        <v>8000</v>
      </c>
      <c r="L10" s="38"/>
      <c r="M10" s="36">
        <v>1</v>
      </c>
      <c r="N10" s="37">
        <f>O10-P10</f>
        <v>0</v>
      </c>
      <c r="O10" s="36">
        <v>0</v>
      </c>
      <c r="P10" s="38">
        <v>0</v>
      </c>
      <c r="Q10" s="37">
        <f>R10-S10</f>
        <v>0</v>
      </c>
      <c r="R10" s="38">
        <v>418</v>
      </c>
      <c r="S10" s="38">
        <v>418</v>
      </c>
      <c r="T10" s="87">
        <f>U10-R10</f>
        <v>0</v>
      </c>
      <c r="U10" s="36">
        <v>418</v>
      </c>
      <c r="V10" s="38"/>
      <c r="W10" s="38"/>
      <c r="X10" s="36">
        <v>3060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09">
        <v>8000</v>
      </c>
      <c r="AC10" s="110">
        <f t="shared" si="3"/>
        <v>0</v>
      </c>
      <c r="AD10" s="111">
        <f t="shared" si="4"/>
        <v>20900</v>
      </c>
      <c r="AE10" s="111">
        <f t="shared" si="5"/>
        <v>20900</v>
      </c>
      <c r="AF10" s="36">
        <v>1</v>
      </c>
      <c r="AG10" s="125">
        <f t="shared" si="6"/>
        <v>0</v>
      </c>
      <c r="AH10" s="111">
        <f t="shared" si="7"/>
        <v>20900</v>
      </c>
      <c r="AI10" s="111">
        <f t="shared" si="8"/>
        <v>20900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8">
        <v>3135</v>
      </c>
      <c r="F11" s="38">
        <v>0</v>
      </c>
      <c r="G11" s="36">
        <v>0</v>
      </c>
      <c r="H11" s="37">
        <f>G11-F11</f>
        <v>0</v>
      </c>
      <c r="I11" s="36">
        <v>2892</v>
      </c>
      <c r="J11" s="38"/>
      <c r="K11" s="38">
        <v>8100</v>
      </c>
      <c r="L11" s="38"/>
      <c r="M11" s="36">
        <v>1</v>
      </c>
      <c r="N11" s="37">
        <f>O11-P11</f>
        <v>-13</v>
      </c>
      <c r="O11" s="36">
        <v>0</v>
      </c>
      <c r="P11" s="38">
        <v>13</v>
      </c>
      <c r="Q11" s="37">
        <f>R11-S11</f>
        <v>13</v>
      </c>
      <c r="R11" s="38">
        <v>190</v>
      </c>
      <c r="S11" s="38">
        <v>177</v>
      </c>
      <c r="T11" s="87">
        <f>U11-R11</f>
        <v>0</v>
      </c>
      <c r="U11" s="36">
        <v>190</v>
      </c>
      <c r="V11" s="38"/>
      <c r="W11" s="38"/>
      <c r="X11" s="36">
        <v>2960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09">
        <v>8100</v>
      </c>
      <c r="AC11" s="110">
        <f t="shared" si="3"/>
        <v>0</v>
      </c>
      <c r="AD11" s="111">
        <f t="shared" si="4"/>
        <v>9500</v>
      </c>
      <c r="AE11" s="111">
        <f t="shared" si="5"/>
        <v>9500</v>
      </c>
      <c r="AF11" s="36">
        <v>1</v>
      </c>
      <c r="AG11" s="125">
        <f t="shared" si="6"/>
        <v>0</v>
      </c>
      <c r="AH11" s="111">
        <f t="shared" si="7"/>
        <v>9500</v>
      </c>
      <c r="AI11" s="111">
        <f t="shared" si="8"/>
        <v>9500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8">
        <v>830</v>
      </c>
      <c r="F12" s="38">
        <v>0</v>
      </c>
      <c r="G12" s="36">
        <v>0</v>
      </c>
      <c r="H12" s="37">
        <f>G12-F12</f>
        <v>0</v>
      </c>
      <c r="I12" s="36">
        <v>2792</v>
      </c>
      <c r="J12" s="38"/>
      <c r="K12" s="38">
        <v>8200</v>
      </c>
      <c r="L12" s="38"/>
      <c r="M12" s="36">
        <v>1</v>
      </c>
      <c r="N12" s="37">
        <f>O12-P12</f>
        <v>0</v>
      </c>
      <c r="O12" s="36">
        <v>0</v>
      </c>
      <c r="P12" s="38">
        <v>0</v>
      </c>
      <c r="Q12" s="37">
        <f>R12-S12</f>
        <v>0</v>
      </c>
      <c r="R12" s="38">
        <v>598</v>
      </c>
      <c r="S12" s="38">
        <v>598</v>
      </c>
      <c r="T12" s="87">
        <f>U12-R12</f>
        <v>0</v>
      </c>
      <c r="U12" s="36">
        <v>598</v>
      </c>
      <c r="V12" s="38"/>
      <c r="W12" s="38"/>
      <c r="X12" s="36">
        <v>2860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09">
        <v>8200</v>
      </c>
      <c r="AC12" s="110">
        <f t="shared" si="3"/>
        <v>0</v>
      </c>
      <c r="AD12" s="111">
        <f t="shared" si="4"/>
        <v>29900</v>
      </c>
      <c r="AE12" s="111">
        <f t="shared" si="5"/>
        <v>29900</v>
      </c>
      <c r="AF12" s="36">
        <v>1</v>
      </c>
      <c r="AG12" s="125">
        <f t="shared" si="6"/>
        <v>0</v>
      </c>
      <c r="AH12" s="111">
        <f t="shared" si="7"/>
        <v>29900</v>
      </c>
      <c r="AI12" s="111">
        <f t="shared" si="8"/>
        <v>29900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8">
        <v>4937</v>
      </c>
      <c r="F13" s="38">
        <v>0</v>
      </c>
      <c r="G13" s="36">
        <v>0</v>
      </c>
      <c r="H13" s="37">
        <f t="shared" ref="H13:H52" si="10">G13-F13</f>
        <v>0</v>
      </c>
      <c r="I13" s="36">
        <v>2692</v>
      </c>
      <c r="J13" s="38"/>
      <c r="K13" s="38">
        <v>8300</v>
      </c>
      <c r="L13" s="38"/>
      <c r="M13" s="36">
        <v>1</v>
      </c>
      <c r="N13" s="37">
        <f t="shared" ref="N13:N52" si="11">O13-P13</f>
        <v>0</v>
      </c>
      <c r="O13" s="36">
        <v>0</v>
      </c>
      <c r="P13" s="38">
        <v>0</v>
      </c>
      <c r="Q13" s="37">
        <f t="shared" ref="Q13:Q52" si="12">R13-S13</f>
        <v>0</v>
      </c>
      <c r="R13" s="38">
        <v>81</v>
      </c>
      <c r="S13" s="38">
        <v>81</v>
      </c>
      <c r="T13" s="87">
        <f t="shared" ref="T13:T52" si="13">U13-R13</f>
        <v>0</v>
      </c>
      <c r="U13" s="36">
        <v>81</v>
      </c>
      <c r="V13" s="38"/>
      <c r="W13" s="38"/>
      <c r="X13" s="36">
        <v>2760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09">
        <v>8300</v>
      </c>
      <c r="AC13" s="110">
        <f t="shared" si="3"/>
        <v>0</v>
      </c>
      <c r="AD13" s="111">
        <f t="shared" si="4"/>
        <v>4050</v>
      </c>
      <c r="AE13" s="111">
        <f t="shared" si="5"/>
        <v>4050</v>
      </c>
      <c r="AF13" s="36">
        <v>1</v>
      </c>
      <c r="AG13" s="125">
        <f t="shared" si="6"/>
        <v>0</v>
      </c>
      <c r="AH13" s="111">
        <f t="shared" si="7"/>
        <v>4050</v>
      </c>
      <c r="AI13" s="111">
        <f t="shared" si="8"/>
        <v>4050</v>
      </c>
    </row>
    <row r="14" spans="1:36" s="1" customFormat="1" ht="15.65" customHeight="1">
      <c r="A14" s="36">
        <v>0</v>
      </c>
      <c r="B14" s="37">
        <f t="shared" si="9"/>
        <v>0</v>
      </c>
      <c r="C14" s="38">
        <v>0</v>
      </c>
      <c r="D14" s="38">
        <v>0</v>
      </c>
      <c r="E14" s="38">
        <v>2152</v>
      </c>
      <c r="F14" s="38">
        <v>0</v>
      </c>
      <c r="G14" s="36">
        <v>0</v>
      </c>
      <c r="H14" s="37">
        <f t="shared" si="10"/>
        <v>0</v>
      </c>
      <c r="I14" s="36">
        <v>2592</v>
      </c>
      <c r="J14" s="38"/>
      <c r="K14" s="38">
        <v>8400</v>
      </c>
      <c r="L14" s="38"/>
      <c r="M14" s="36">
        <v>1</v>
      </c>
      <c r="N14" s="37">
        <f t="shared" si="11"/>
        <v>1</v>
      </c>
      <c r="O14" s="36">
        <v>1</v>
      </c>
      <c r="P14" s="38">
        <v>0</v>
      </c>
      <c r="Q14" s="37">
        <f t="shared" si="12"/>
        <v>0</v>
      </c>
      <c r="R14" s="38">
        <v>575</v>
      </c>
      <c r="S14" s="38">
        <v>575</v>
      </c>
      <c r="T14" s="87">
        <f t="shared" si="13"/>
        <v>0</v>
      </c>
      <c r="U14" s="36">
        <v>575</v>
      </c>
      <c r="V14" s="38"/>
      <c r="W14" s="38"/>
      <c r="X14" s="36">
        <v>2660</v>
      </c>
      <c r="Y14" s="106">
        <f t="shared" si="0"/>
        <v>0</v>
      </c>
      <c r="Z14" s="107">
        <f t="shared" si="1"/>
        <v>0</v>
      </c>
      <c r="AA14" s="108">
        <f t="shared" si="2"/>
        <v>0</v>
      </c>
      <c r="AB14" s="109">
        <v>8400</v>
      </c>
      <c r="AC14" s="110">
        <f t="shared" si="3"/>
        <v>0</v>
      </c>
      <c r="AD14" s="111">
        <f t="shared" si="4"/>
        <v>28750</v>
      </c>
      <c r="AE14" s="111">
        <f t="shared" si="5"/>
        <v>28750</v>
      </c>
      <c r="AF14" s="36">
        <v>1</v>
      </c>
      <c r="AG14" s="125">
        <f t="shared" si="6"/>
        <v>0</v>
      </c>
      <c r="AH14" s="111">
        <f t="shared" si="7"/>
        <v>28750</v>
      </c>
      <c r="AI14" s="111">
        <f t="shared" si="8"/>
        <v>28750</v>
      </c>
    </row>
    <row r="15" spans="1:36" s="1" customFormat="1" ht="15.65" customHeight="1">
      <c r="A15" s="36">
        <v>0</v>
      </c>
      <c r="B15" s="37">
        <f t="shared" si="9"/>
        <v>0</v>
      </c>
      <c r="C15" s="38">
        <v>0</v>
      </c>
      <c r="D15" s="38">
        <v>0</v>
      </c>
      <c r="E15" s="38">
        <v>3435</v>
      </c>
      <c r="F15" s="38">
        <v>0</v>
      </c>
      <c r="G15" s="36">
        <v>0</v>
      </c>
      <c r="H15" s="37">
        <f t="shared" si="10"/>
        <v>0</v>
      </c>
      <c r="I15" s="36">
        <v>2492</v>
      </c>
      <c r="J15" s="38"/>
      <c r="K15" s="38">
        <v>8500</v>
      </c>
      <c r="L15" s="38"/>
      <c r="M15" s="36">
        <v>1</v>
      </c>
      <c r="N15" s="37">
        <f t="shared" si="11"/>
        <v>0</v>
      </c>
      <c r="O15" s="36">
        <v>0</v>
      </c>
      <c r="P15" s="38">
        <v>0</v>
      </c>
      <c r="Q15" s="37">
        <f t="shared" si="12"/>
        <v>0</v>
      </c>
      <c r="R15" s="38">
        <v>79</v>
      </c>
      <c r="S15" s="38">
        <v>79</v>
      </c>
      <c r="T15" s="87">
        <f t="shared" si="13"/>
        <v>0</v>
      </c>
      <c r="U15" s="36">
        <v>79</v>
      </c>
      <c r="V15" s="38"/>
      <c r="W15" s="38"/>
      <c r="X15" s="36">
        <v>2560</v>
      </c>
      <c r="Y15" s="106">
        <f t="shared" si="0"/>
        <v>0</v>
      </c>
      <c r="Z15" s="107">
        <f t="shared" si="1"/>
        <v>0</v>
      </c>
      <c r="AA15" s="108">
        <f t="shared" si="2"/>
        <v>0</v>
      </c>
      <c r="AB15" s="109">
        <v>8500</v>
      </c>
      <c r="AC15" s="110">
        <f t="shared" si="3"/>
        <v>0</v>
      </c>
      <c r="AD15" s="111">
        <f t="shared" si="4"/>
        <v>3950</v>
      </c>
      <c r="AE15" s="111">
        <f t="shared" si="5"/>
        <v>3950</v>
      </c>
      <c r="AF15" s="36">
        <v>1</v>
      </c>
      <c r="AG15" s="125">
        <f t="shared" si="6"/>
        <v>0</v>
      </c>
      <c r="AH15" s="111">
        <f t="shared" si="7"/>
        <v>3950</v>
      </c>
      <c r="AI15" s="111">
        <f t="shared" si="8"/>
        <v>3950</v>
      </c>
    </row>
    <row r="16" spans="1:36" s="1" customFormat="1" ht="15.65" customHeight="1">
      <c r="A16" s="36">
        <v>0</v>
      </c>
      <c r="B16" s="37">
        <f t="shared" si="9"/>
        <v>0</v>
      </c>
      <c r="C16" s="38">
        <v>0</v>
      </c>
      <c r="D16" s="38">
        <v>0</v>
      </c>
      <c r="E16" s="38">
        <v>2411</v>
      </c>
      <c r="F16" s="38">
        <v>0</v>
      </c>
      <c r="G16" s="36">
        <v>0</v>
      </c>
      <c r="H16" s="37">
        <f t="shared" si="10"/>
        <v>0</v>
      </c>
      <c r="I16" s="36">
        <v>2392</v>
      </c>
      <c r="J16" s="38"/>
      <c r="K16" s="38">
        <v>8600</v>
      </c>
      <c r="L16" s="38"/>
      <c r="M16" s="36">
        <v>1</v>
      </c>
      <c r="N16" s="37">
        <f t="shared" si="11"/>
        <v>1</v>
      </c>
      <c r="O16" s="36">
        <v>1</v>
      </c>
      <c r="P16" s="38">
        <v>0</v>
      </c>
      <c r="Q16" s="37">
        <f t="shared" si="12"/>
        <v>0</v>
      </c>
      <c r="R16" s="38">
        <v>411</v>
      </c>
      <c r="S16" s="38">
        <v>411</v>
      </c>
      <c r="T16" s="87">
        <f t="shared" si="13"/>
        <v>0</v>
      </c>
      <c r="U16" s="36">
        <v>411</v>
      </c>
      <c r="V16" s="38"/>
      <c r="W16" s="38"/>
      <c r="X16" s="36">
        <v>2460</v>
      </c>
      <c r="Y16" s="106">
        <f t="shared" si="0"/>
        <v>0</v>
      </c>
      <c r="Z16" s="107">
        <f t="shared" si="1"/>
        <v>0</v>
      </c>
      <c r="AA16" s="108">
        <f t="shared" si="2"/>
        <v>0</v>
      </c>
      <c r="AB16" s="109">
        <v>8600</v>
      </c>
      <c r="AC16" s="110">
        <f t="shared" si="3"/>
        <v>0</v>
      </c>
      <c r="AD16" s="111">
        <f t="shared" si="4"/>
        <v>20550</v>
      </c>
      <c r="AE16" s="111">
        <f t="shared" si="5"/>
        <v>20550</v>
      </c>
      <c r="AF16" s="36">
        <v>1</v>
      </c>
      <c r="AG16" s="125">
        <f t="shared" si="6"/>
        <v>0</v>
      </c>
      <c r="AH16" s="111">
        <f t="shared" si="7"/>
        <v>20550</v>
      </c>
      <c r="AI16" s="111">
        <f t="shared" si="8"/>
        <v>20550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8">
        <v>10040</v>
      </c>
      <c r="F17" s="38">
        <v>0</v>
      </c>
      <c r="G17" s="36">
        <v>0</v>
      </c>
      <c r="H17" s="37">
        <f t="shared" si="10"/>
        <v>0</v>
      </c>
      <c r="I17" s="36">
        <v>2292</v>
      </c>
      <c r="J17" s="38"/>
      <c r="K17" s="38">
        <v>8700</v>
      </c>
      <c r="L17" s="38"/>
      <c r="M17" s="36">
        <v>1</v>
      </c>
      <c r="N17" s="37">
        <f t="shared" si="11"/>
        <v>-179</v>
      </c>
      <c r="O17" s="36">
        <v>0</v>
      </c>
      <c r="P17" s="38">
        <v>179</v>
      </c>
      <c r="Q17" s="37">
        <f t="shared" si="12"/>
        <v>179</v>
      </c>
      <c r="R17" s="38">
        <v>942</v>
      </c>
      <c r="S17" s="38">
        <v>763</v>
      </c>
      <c r="T17" s="87">
        <f t="shared" si="13"/>
        <v>0</v>
      </c>
      <c r="U17" s="36">
        <v>942</v>
      </c>
      <c r="V17" s="38"/>
      <c r="W17" s="38"/>
      <c r="X17" s="36">
        <v>2360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09">
        <v>8700</v>
      </c>
      <c r="AC17" s="110">
        <f t="shared" si="3"/>
        <v>0</v>
      </c>
      <c r="AD17" s="111">
        <f t="shared" si="4"/>
        <v>47100</v>
      </c>
      <c r="AE17" s="111">
        <f t="shared" si="5"/>
        <v>47100</v>
      </c>
      <c r="AF17" s="36">
        <v>1</v>
      </c>
      <c r="AG17" s="125">
        <f t="shared" si="6"/>
        <v>0</v>
      </c>
      <c r="AH17" s="111">
        <f t="shared" si="7"/>
        <v>47100</v>
      </c>
      <c r="AI17" s="111">
        <f t="shared" si="8"/>
        <v>47100</v>
      </c>
    </row>
    <row r="18" spans="1:35" s="1" customFormat="1" ht="14.5">
      <c r="A18" s="36">
        <v>0</v>
      </c>
      <c r="B18" s="37">
        <f t="shared" si="9"/>
        <v>0</v>
      </c>
      <c r="C18" s="38">
        <v>0</v>
      </c>
      <c r="D18" s="38">
        <v>0</v>
      </c>
      <c r="E18" s="38">
        <v>7956</v>
      </c>
      <c r="F18" s="38">
        <v>0</v>
      </c>
      <c r="G18" s="36">
        <v>0</v>
      </c>
      <c r="H18" s="37">
        <f t="shared" si="10"/>
        <v>0</v>
      </c>
      <c r="I18" s="36">
        <v>2192</v>
      </c>
      <c r="J18" s="38"/>
      <c r="K18" s="38">
        <v>8800</v>
      </c>
      <c r="L18" s="38"/>
      <c r="M18" s="36">
        <v>1</v>
      </c>
      <c r="N18" s="37">
        <f t="shared" si="11"/>
        <v>-92</v>
      </c>
      <c r="O18" s="36">
        <v>13</v>
      </c>
      <c r="P18" s="38">
        <v>105</v>
      </c>
      <c r="Q18" s="37">
        <f t="shared" si="12"/>
        <v>0</v>
      </c>
      <c r="R18" s="38">
        <v>1872</v>
      </c>
      <c r="S18" s="38">
        <v>1872</v>
      </c>
      <c r="T18" s="87">
        <f t="shared" si="13"/>
        <v>0</v>
      </c>
      <c r="U18" s="36">
        <v>1872</v>
      </c>
      <c r="V18" s="38"/>
      <c r="W18" s="38"/>
      <c r="X18" s="36">
        <v>2261</v>
      </c>
      <c r="Y18" s="106">
        <f t="shared" si="0"/>
        <v>0</v>
      </c>
      <c r="Z18" s="107">
        <f t="shared" si="1"/>
        <v>0</v>
      </c>
      <c r="AA18" s="108">
        <f t="shared" si="2"/>
        <v>0</v>
      </c>
      <c r="AB18" s="109">
        <v>8800</v>
      </c>
      <c r="AC18" s="110">
        <f t="shared" si="3"/>
        <v>0</v>
      </c>
      <c r="AD18" s="111">
        <f t="shared" si="4"/>
        <v>93600</v>
      </c>
      <c r="AE18" s="111">
        <f t="shared" si="5"/>
        <v>93600</v>
      </c>
      <c r="AF18" s="36">
        <v>1</v>
      </c>
      <c r="AG18" s="125">
        <f t="shared" si="6"/>
        <v>0</v>
      </c>
      <c r="AH18" s="111">
        <f t="shared" si="7"/>
        <v>93600</v>
      </c>
      <c r="AI18" s="111">
        <f t="shared" si="8"/>
        <v>93600</v>
      </c>
    </row>
    <row r="19" spans="1:35" s="1" customFormat="1" ht="14.5">
      <c r="A19" s="36">
        <v>0</v>
      </c>
      <c r="B19" s="37">
        <f t="shared" si="9"/>
        <v>0</v>
      </c>
      <c r="C19" s="38">
        <v>0</v>
      </c>
      <c r="D19" s="38">
        <v>0</v>
      </c>
      <c r="E19" s="38">
        <v>5474</v>
      </c>
      <c r="F19" s="38">
        <v>0</v>
      </c>
      <c r="G19" s="36">
        <v>0</v>
      </c>
      <c r="H19" s="37">
        <f t="shared" si="10"/>
        <v>0</v>
      </c>
      <c r="I19" s="36">
        <v>2093</v>
      </c>
      <c r="J19" s="38"/>
      <c r="K19" s="38">
        <v>8900</v>
      </c>
      <c r="L19" s="38"/>
      <c r="M19" s="36">
        <v>1</v>
      </c>
      <c r="N19" s="37">
        <f t="shared" si="11"/>
        <v>-21</v>
      </c>
      <c r="O19" s="36">
        <v>0</v>
      </c>
      <c r="P19" s="38">
        <v>21</v>
      </c>
      <c r="Q19" s="37">
        <f t="shared" si="12"/>
        <v>20</v>
      </c>
      <c r="R19" s="38">
        <v>111</v>
      </c>
      <c r="S19" s="38">
        <v>91</v>
      </c>
      <c r="T19" s="87">
        <f t="shared" si="13"/>
        <v>0</v>
      </c>
      <c r="U19" s="36">
        <v>111</v>
      </c>
      <c r="V19" s="38"/>
      <c r="W19" s="38"/>
      <c r="X19" s="36">
        <v>2161</v>
      </c>
      <c r="Y19" s="106">
        <f t="shared" si="0"/>
        <v>0</v>
      </c>
      <c r="Z19" s="107">
        <f t="shared" si="1"/>
        <v>0</v>
      </c>
      <c r="AA19" s="108">
        <f t="shared" si="2"/>
        <v>0</v>
      </c>
      <c r="AB19" s="109">
        <v>8900</v>
      </c>
      <c r="AC19" s="110">
        <f t="shared" si="3"/>
        <v>0</v>
      </c>
      <c r="AD19" s="111">
        <f t="shared" si="4"/>
        <v>5550</v>
      </c>
      <c r="AE19" s="111">
        <f t="shared" si="5"/>
        <v>5550</v>
      </c>
      <c r="AF19" s="36">
        <v>1</v>
      </c>
      <c r="AG19" s="125">
        <f t="shared" si="6"/>
        <v>0</v>
      </c>
      <c r="AH19" s="111">
        <f t="shared" si="7"/>
        <v>5550</v>
      </c>
      <c r="AI19" s="111">
        <f t="shared" si="8"/>
        <v>5550</v>
      </c>
    </row>
    <row r="20" spans="1:35" s="1" customFormat="1" ht="14.5">
      <c r="A20" s="36">
        <v>4</v>
      </c>
      <c r="B20" s="37">
        <f t="shared" si="9"/>
        <v>0</v>
      </c>
      <c r="C20" s="38">
        <v>4</v>
      </c>
      <c r="D20" s="38">
        <v>4</v>
      </c>
      <c r="E20" s="38">
        <v>3762</v>
      </c>
      <c r="F20" s="38">
        <v>0</v>
      </c>
      <c r="G20" s="36">
        <v>0</v>
      </c>
      <c r="H20" s="37">
        <f t="shared" si="10"/>
        <v>0</v>
      </c>
      <c r="I20" s="36">
        <v>1993</v>
      </c>
      <c r="J20" s="38"/>
      <c r="K20" s="38">
        <v>9000</v>
      </c>
      <c r="L20" s="38"/>
      <c r="M20" s="36">
        <v>1</v>
      </c>
      <c r="N20" s="37">
        <f t="shared" si="11"/>
        <v>-429</v>
      </c>
      <c r="O20" s="36">
        <v>0</v>
      </c>
      <c r="P20" s="38">
        <v>429</v>
      </c>
      <c r="Q20" s="37">
        <f t="shared" si="12"/>
        <v>428</v>
      </c>
      <c r="R20" s="38">
        <v>2617</v>
      </c>
      <c r="S20" s="38">
        <v>2189</v>
      </c>
      <c r="T20" s="87">
        <f t="shared" si="13"/>
        <v>0</v>
      </c>
      <c r="U20" s="36">
        <v>2617</v>
      </c>
      <c r="V20" s="38"/>
      <c r="W20" s="38"/>
      <c r="X20" s="36">
        <v>2061</v>
      </c>
      <c r="Y20" s="106">
        <f t="shared" si="0"/>
        <v>0</v>
      </c>
      <c r="Z20" s="107">
        <f t="shared" si="1"/>
        <v>398600</v>
      </c>
      <c r="AA20" s="108">
        <f t="shared" si="2"/>
        <v>398600</v>
      </c>
      <c r="AB20" s="109">
        <v>9000</v>
      </c>
      <c r="AC20" s="110">
        <f t="shared" si="3"/>
        <v>0</v>
      </c>
      <c r="AD20" s="111">
        <f t="shared" si="4"/>
        <v>130850</v>
      </c>
      <c r="AE20" s="111">
        <f t="shared" si="5"/>
        <v>130850</v>
      </c>
      <c r="AF20" s="36">
        <v>1</v>
      </c>
      <c r="AG20" s="125">
        <f t="shared" si="6"/>
        <v>398600</v>
      </c>
      <c r="AH20" s="111">
        <f t="shared" si="7"/>
        <v>529450</v>
      </c>
      <c r="AI20" s="111">
        <f t="shared" si="8"/>
        <v>130850</v>
      </c>
    </row>
    <row r="21" spans="1:35" s="1" customFormat="1" ht="14.5">
      <c r="A21" s="36">
        <v>0</v>
      </c>
      <c r="B21" s="37">
        <f t="shared" si="9"/>
        <v>0</v>
      </c>
      <c r="C21" s="38">
        <v>0</v>
      </c>
      <c r="D21" s="38">
        <v>0</v>
      </c>
      <c r="E21" s="38">
        <v>7568</v>
      </c>
      <c r="F21" s="38">
        <v>0</v>
      </c>
      <c r="G21" s="36">
        <v>0</v>
      </c>
      <c r="H21" s="37">
        <f t="shared" si="10"/>
        <v>0</v>
      </c>
      <c r="I21" s="36">
        <v>1893</v>
      </c>
      <c r="J21" s="38"/>
      <c r="K21" s="38">
        <v>9100</v>
      </c>
      <c r="L21" s="38"/>
      <c r="M21" s="36">
        <v>1</v>
      </c>
      <c r="N21" s="37">
        <f t="shared" si="11"/>
        <v>-9</v>
      </c>
      <c r="O21" s="36">
        <v>40</v>
      </c>
      <c r="P21" s="38">
        <v>49</v>
      </c>
      <c r="Q21" s="37">
        <f t="shared" si="12"/>
        <v>-1</v>
      </c>
      <c r="R21" s="38">
        <v>1796</v>
      </c>
      <c r="S21" s="38">
        <v>1797</v>
      </c>
      <c r="T21" s="87">
        <f t="shared" si="13"/>
        <v>0</v>
      </c>
      <c r="U21" s="36">
        <v>1796</v>
      </c>
      <c r="V21" s="38"/>
      <c r="W21" s="38"/>
      <c r="X21" s="36">
        <v>1961</v>
      </c>
      <c r="Y21" s="106">
        <f t="shared" si="0"/>
        <v>0</v>
      </c>
      <c r="Z21" s="107">
        <f t="shared" si="1"/>
        <v>0</v>
      </c>
      <c r="AA21" s="108">
        <f t="shared" si="2"/>
        <v>0</v>
      </c>
      <c r="AB21" s="109">
        <v>9100</v>
      </c>
      <c r="AC21" s="110">
        <f t="shared" si="3"/>
        <v>0</v>
      </c>
      <c r="AD21" s="111">
        <f t="shared" si="4"/>
        <v>89800</v>
      </c>
      <c r="AE21" s="111">
        <f t="shared" si="5"/>
        <v>89800</v>
      </c>
      <c r="AF21" s="36">
        <v>1</v>
      </c>
      <c r="AG21" s="125">
        <f t="shared" si="6"/>
        <v>0</v>
      </c>
      <c r="AH21" s="111">
        <f t="shared" si="7"/>
        <v>89800</v>
      </c>
      <c r="AI21" s="111">
        <f t="shared" si="8"/>
        <v>89800</v>
      </c>
    </row>
    <row r="22" spans="1:35" s="1" customFormat="1" ht="14.5">
      <c r="A22" s="36">
        <v>1</v>
      </c>
      <c r="B22" s="37">
        <f t="shared" si="9"/>
        <v>0</v>
      </c>
      <c r="C22" s="38">
        <v>1</v>
      </c>
      <c r="D22" s="38">
        <v>1</v>
      </c>
      <c r="E22" s="38">
        <v>5214</v>
      </c>
      <c r="F22" s="38">
        <v>0</v>
      </c>
      <c r="G22" s="36">
        <v>0</v>
      </c>
      <c r="H22" s="37">
        <f t="shared" si="10"/>
        <v>0</v>
      </c>
      <c r="I22" s="36">
        <v>1793</v>
      </c>
      <c r="J22" s="38"/>
      <c r="K22" s="38">
        <v>9200</v>
      </c>
      <c r="L22" s="38"/>
      <c r="M22" s="36">
        <v>1</v>
      </c>
      <c r="N22" s="37">
        <f t="shared" si="11"/>
        <v>-215</v>
      </c>
      <c r="O22" s="36">
        <v>0</v>
      </c>
      <c r="P22" s="38">
        <v>215</v>
      </c>
      <c r="Q22" s="37">
        <f t="shared" si="12"/>
        <v>112</v>
      </c>
      <c r="R22" s="38">
        <v>1230</v>
      </c>
      <c r="S22" s="38">
        <v>1118</v>
      </c>
      <c r="T22" s="87">
        <f t="shared" si="13"/>
        <v>0</v>
      </c>
      <c r="U22" s="36">
        <v>1230</v>
      </c>
      <c r="V22" s="38"/>
      <c r="W22" s="38"/>
      <c r="X22" s="36">
        <v>1862</v>
      </c>
      <c r="Y22" s="106">
        <f t="shared" si="0"/>
        <v>0</v>
      </c>
      <c r="Z22" s="107">
        <f t="shared" si="1"/>
        <v>89650</v>
      </c>
      <c r="AA22" s="107">
        <f t="shared" si="2"/>
        <v>89650</v>
      </c>
      <c r="AB22" s="109">
        <v>9200</v>
      </c>
      <c r="AC22" s="110">
        <f t="shared" si="3"/>
        <v>0</v>
      </c>
      <c r="AD22" s="111">
        <f t="shared" si="4"/>
        <v>61500</v>
      </c>
      <c r="AE22" s="111">
        <f t="shared" si="5"/>
        <v>61500</v>
      </c>
      <c r="AF22" s="36">
        <v>1</v>
      </c>
      <c r="AG22" s="125">
        <f t="shared" si="6"/>
        <v>89650</v>
      </c>
      <c r="AH22" s="111">
        <f t="shared" si="7"/>
        <v>151150</v>
      </c>
      <c r="AI22" s="111">
        <f t="shared" si="8"/>
        <v>61500</v>
      </c>
    </row>
    <row r="23" spans="1:35" s="1" customFormat="1" ht="14.5">
      <c r="A23" s="36">
        <v>0</v>
      </c>
      <c r="B23" s="37">
        <f t="shared" si="9"/>
        <v>0</v>
      </c>
      <c r="C23" s="38">
        <v>0</v>
      </c>
      <c r="D23" s="38">
        <v>0</v>
      </c>
      <c r="E23" s="38">
        <v>4870</v>
      </c>
      <c r="F23" s="38">
        <v>0</v>
      </c>
      <c r="G23" s="36">
        <v>0</v>
      </c>
      <c r="H23" s="37">
        <f t="shared" si="10"/>
        <v>0</v>
      </c>
      <c r="I23" s="36">
        <v>1694</v>
      </c>
      <c r="J23" s="38"/>
      <c r="K23" s="38">
        <v>9300</v>
      </c>
      <c r="L23" s="38"/>
      <c r="M23" s="36">
        <v>2</v>
      </c>
      <c r="N23" s="37">
        <f t="shared" si="11"/>
        <v>-57</v>
      </c>
      <c r="O23" s="36">
        <v>23</v>
      </c>
      <c r="P23" s="38">
        <v>80</v>
      </c>
      <c r="Q23" s="37">
        <f t="shared" si="12"/>
        <v>65</v>
      </c>
      <c r="R23" s="38">
        <v>1446</v>
      </c>
      <c r="S23" s="38">
        <v>1381</v>
      </c>
      <c r="T23" s="87">
        <f t="shared" si="13"/>
        <v>5</v>
      </c>
      <c r="U23" s="36">
        <v>1451</v>
      </c>
      <c r="V23" s="38"/>
      <c r="W23" s="38"/>
      <c r="X23" s="36">
        <v>1762</v>
      </c>
      <c r="Y23" s="106">
        <f t="shared" si="0"/>
        <v>0</v>
      </c>
      <c r="Z23" s="107">
        <f t="shared" si="1"/>
        <v>0</v>
      </c>
      <c r="AA23" s="112">
        <f t="shared" si="2"/>
        <v>0</v>
      </c>
      <c r="AB23" s="109">
        <v>9300</v>
      </c>
      <c r="AC23" s="110">
        <f t="shared" si="3"/>
        <v>500</v>
      </c>
      <c r="AD23" s="111">
        <f t="shared" si="4"/>
        <v>144600</v>
      </c>
      <c r="AE23" s="111">
        <f t="shared" si="5"/>
        <v>145100</v>
      </c>
      <c r="AF23" s="36">
        <v>2</v>
      </c>
      <c r="AG23" s="126">
        <f t="shared" si="6"/>
        <v>500</v>
      </c>
      <c r="AH23" s="111">
        <f t="shared" si="7"/>
        <v>145100</v>
      </c>
      <c r="AI23" s="111">
        <f t="shared" si="8"/>
        <v>144600</v>
      </c>
    </row>
    <row r="24" spans="1:35" s="1" customFormat="1" ht="14.5">
      <c r="A24" s="36">
        <v>500</v>
      </c>
      <c r="B24" s="37">
        <f t="shared" si="9"/>
        <v>0</v>
      </c>
      <c r="C24" s="38">
        <v>500</v>
      </c>
      <c r="D24" s="38">
        <v>500</v>
      </c>
      <c r="E24" s="38">
        <v>4067</v>
      </c>
      <c r="F24" s="38">
        <v>0</v>
      </c>
      <c r="G24" s="36">
        <v>0</v>
      </c>
      <c r="H24" s="37">
        <f t="shared" si="10"/>
        <v>0</v>
      </c>
      <c r="I24" s="36">
        <v>1594</v>
      </c>
      <c r="J24" s="38"/>
      <c r="K24" s="38">
        <v>9400</v>
      </c>
      <c r="L24" s="38"/>
      <c r="M24" s="36">
        <v>3</v>
      </c>
      <c r="N24" s="37">
        <f t="shared" si="11"/>
        <v>-35</v>
      </c>
      <c r="O24" s="36">
        <v>7</v>
      </c>
      <c r="P24" s="38">
        <v>42</v>
      </c>
      <c r="Q24" s="37">
        <f t="shared" si="12"/>
        <v>0</v>
      </c>
      <c r="R24" s="38">
        <v>1118</v>
      </c>
      <c r="S24" s="38">
        <v>1118</v>
      </c>
      <c r="T24" s="87">
        <f t="shared" si="13"/>
        <v>0</v>
      </c>
      <c r="U24" s="36">
        <v>1118</v>
      </c>
      <c r="V24" s="38"/>
      <c r="W24" s="38"/>
      <c r="X24" s="36">
        <v>1663</v>
      </c>
      <c r="Y24" s="106">
        <f t="shared" si="0"/>
        <v>0</v>
      </c>
      <c r="Z24" s="107">
        <f t="shared" si="1"/>
        <v>39850000</v>
      </c>
      <c r="AA24" s="108">
        <f t="shared" si="2"/>
        <v>39850000</v>
      </c>
      <c r="AB24" s="109">
        <v>9400</v>
      </c>
      <c r="AC24" s="110">
        <f t="shared" si="3"/>
        <v>0</v>
      </c>
      <c r="AD24" s="111">
        <f t="shared" si="4"/>
        <v>167700</v>
      </c>
      <c r="AE24" s="111">
        <f t="shared" si="5"/>
        <v>167700</v>
      </c>
      <c r="AF24" s="36">
        <v>3</v>
      </c>
      <c r="AG24" s="125">
        <f t="shared" si="6"/>
        <v>39850000</v>
      </c>
      <c r="AH24" s="111">
        <f t="shared" si="7"/>
        <v>40017700</v>
      </c>
      <c r="AI24" s="111">
        <f t="shared" si="8"/>
        <v>167700</v>
      </c>
    </row>
    <row r="25" spans="1:35" s="1" customFormat="1" ht="14.5">
      <c r="A25" s="36">
        <v>0</v>
      </c>
      <c r="B25" s="37">
        <f t="shared" si="9"/>
        <v>0</v>
      </c>
      <c r="C25" s="38">
        <v>0</v>
      </c>
      <c r="D25" s="38">
        <v>0</v>
      </c>
      <c r="E25" s="38">
        <v>7605</v>
      </c>
      <c r="F25" s="38">
        <v>0</v>
      </c>
      <c r="G25" s="36">
        <v>0</v>
      </c>
      <c r="H25" s="37">
        <f t="shared" si="10"/>
        <v>0</v>
      </c>
      <c r="I25" s="36">
        <v>1495</v>
      </c>
      <c r="J25" s="38"/>
      <c r="K25" s="38">
        <v>9500</v>
      </c>
      <c r="L25" s="38"/>
      <c r="M25" s="36">
        <v>4</v>
      </c>
      <c r="N25" s="37">
        <f t="shared" si="11"/>
        <v>-64</v>
      </c>
      <c r="O25" s="36">
        <v>0</v>
      </c>
      <c r="P25" s="38">
        <v>64</v>
      </c>
      <c r="Q25" s="37">
        <f t="shared" si="12"/>
        <v>26</v>
      </c>
      <c r="R25" s="38">
        <v>5530</v>
      </c>
      <c r="S25" s="38">
        <v>5504</v>
      </c>
      <c r="T25" s="87">
        <f t="shared" si="13"/>
        <v>0</v>
      </c>
      <c r="U25" s="36">
        <v>5530</v>
      </c>
      <c r="V25" s="38"/>
      <c r="W25" s="38"/>
      <c r="X25" s="36">
        <v>1564</v>
      </c>
      <c r="Y25" s="106">
        <f t="shared" si="0"/>
        <v>0</v>
      </c>
      <c r="Z25" s="107">
        <f t="shared" si="1"/>
        <v>0</v>
      </c>
      <c r="AA25" s="108">
        <f t="shared" si="2"/>
        <v>0</v>
      </c>
      <c r="AB25" s="109">
        <v>9500</v>
      </c>
      <c r="AC25" s="110">
        <f t="shared" si="3"/>
        <v>0</v>
      </c>
      <c r="AD25" s="111">
        <f t="shared" si="4"/>
        <v>1106000</v>
      </c>
      <c r="AE25" s="111">
        <f t="shared" si="5"/>
        <v>1106000</v>
      </c>
      <c r="AF25" s="36">
        <v>4</v>
      </c>
      <c r="AG25" s="125">
        <f t="shared" si="6"/>
        <v>0</v>
      </c>
      <c r="AH25" s="111">
        <f t="shared" si="7"/>
        <v>1106000</v>
      </c>
      <c r="AI25" s="111">
        <f t="shared" si="8"/>
        <v>1106000</v>
      </c>
    </row>
    <row r="26" spans="1:35" s="1" customFormat="1" ht="14.5">
      <c r="A26" s="36">
        <v>9</v>
      </c>
      <c r="B26" s="37">
        <f t="shared" si="9"/>
        <v>0</v>
      </c>
      <c r="C26" s="38">
        <v>9</v>
      </c>
      <c r="D26" s="38">
        <v>9</v>
      </c>
      <c r="E26" s="38">
        <v>1255</v>
      </c>
      <c r="F26" s="38">
        <v>0</v>
      </c>
      <c r="G26" s="36">
        <v>0</v>
      </c>
      <c r="H26" s="37">
        <f t="shared" si="10"/>
        <v>0</v>
      </c>
      <c r="I26" s="36">
        <v>1396</v>
      </c>
      <c r="J26" s="38"/>
      <c r="K26" s="38">
        <v>9600</v>
      </c>
      <c r="L26" s="38"/>
      <c r="M26" s="36">
        <v>5</v>
      </c>
      <c r="N26" s="37">
        <f t="shared" si="11"/>
        <v>-146</v>
      </c>
      <c r="O26" s="36">
        <v>3</v>
      </c>
      <c r="P26" s="38">
        <v>149</v>
      </c>
      <c r="Q26" s="37">
        <f t="shared" si="12"/>
        <v>55</v>
      </c>
      <c r="R26" s="38">
        <v>7145</v>
      </c>
      <c r="S26" s="38">
        <v>7090</v>
      </c>
      <c r="T26" s="87">
        <f t="shared" si="13"/>
        <v>0</v>
      </c>
      <c r="U26" s="36">
        <v>7145</v>
      </c>
      <c r="V26" s="38"/>
      <c r="W26" s="38"/>
      <c r="X26" s="36">
        <v>1465</v>
      </c>
      <c r="Y26" s="106">
        <f t="shared" si="0"/>
        <v>0</v>
      </c>
      <c r="Z26" s="107">
        <f t="shared" si="1"/>
        <v>628200</v>
      </c>
      <c r="AA26" s="107">
        <f t="shared" si="2"/>
        <v>628200</v>
      </c>
      <c r="AB26" s="109">
        <v>9600</v>
      </c>
      <c r="AC26" s="110">
        <f t="shared" si="3"/>
        <v>-357250</v>
      </c>
      <c r="AD26" s="111">
        <f t="shared" si="4"/>
        <v>2143500</v>
      </c>
      <c r="AE26" s="111">
        <f t="shared" si="5"/>
        <v>1786250</v>
      </c>
      <c r="AF26" s="36">
        <v>6</v>
      </c>
      <c r="AG26" s="125">
        <f t="shared" si="6"/>
        <v>270950</v>
      </c>
      <c r="AH26" s="111">
        <f t="shared" si="7"/>
        <v>2414450</v>
      </c>
      <c r="AI26" s="111">
        <f t="shared" si="8"/>
        <v>2143500</v>
      </c>
    </row>
    <row r="27" spans="1:35" s="1" customFormat="1" ht="14.5">
      <c r="A27" s="36">
        <v>58</v>
      </c>
      <c r="B27" s="37">
        <f t="shared" si="9"/>
        <v>0</v>
      </c>
      <c r="C27" s="38">
        <v>58</v>
      </c>
      <c r="D27" s="38">
        <v>58</v>
      </c>
      <c r="E27" s="38">
        <v>4146</v>
      </c>
      <c r="F27" s="38">
        <v>0</v>
      </c>
      <c r="G27" s="36">
        <v>0</v>
      </c>
      <c r="H27" s="37">
        <f t="shared" si="10"/>
        <v>0</v>
      </c>
      <c r="I27" s="36">
        <v>1298</v>
      </c>
      <c r="J27" s="38"/>
      <c r="K27" s="38">
        <v>9700</v>
      </c>
      <c r="L27" s="38"/>
      <c r="M27" s="36">
        <v>6</v>
      </c>
      <c r="N27" s="37">
        <f t="shared" si="11"/>
        <v>63</v>
      </c>
      <c r="O27" s="36">
        <v>123</v>
      </c>
      <c r="P27" s="38">
        <v>60</v>
      </c>
      <c r="Q27" s="37">
        <f t="shared" si="12"/>
        <v>58</v>
      </c>
      <c r="R27" s="38">
        <v>1429</v>
      </c>
      <c r="S27" s="38">
        <v>1371</v>
      </c>
      <c r="T27" s="87">
        <f t="shared" si="13"/>
        <v>83</v>
      </c>
      <c r="U27" s="36">
        <v>1512</v>
      </c>
      <c r="V27" s="38"/>
      <c r="W27" s="38"/>
      <c r="X27" s="36">
        <v>1367</v>
      </c>
      <c r="Y27" s="106">
        <f t="shared" si="0"/>
        <v>0</v>
      </c>
      <c r="Z27" s="107">
        <f t="shared" si="1"/>
        <v>3764200</v>
      </c>
      <c r="AA27" s="108">
        <f t="shared" si="2"/>
        <v>3764200</v>
      </c>
      <c r="AB27" s="109">
        <v>9700</v>
      </c>
      <c r="AC27" s="110">
        <f t="shared" si="3"/>
        <v>-46550</v>
      </c>
      <c r="AD27" s="111">
        <f t="shared" si="4"/>
        <v>500150</v>
      </c>
      <c r="AE27" s="111">
        <f t="shared" si="5"/>
        <v>453600</v>
      </c>
      <c r="AF27" s="36">
        <v>7</v>
      </c>
      <c r="AG27" s="125">
        <f t="shared" si="6"/>
        <v>3717650</v>
      </c>
      <c r="AH27" s="111">
        <f t="shared" si="7"/>
        <v>4217800</v>
      </c>
      <c r="AI27" s="111">
        <f t="shared" si="8"/>
        <v>500150</v>
      </c>
    </row>
    <row r="28" spans="1:35" s="1" customFormat="1" ht="14.5">
      <c r="A28" s="36">
        <v>526</v>
      </c>
      <c r="B28" s="37">
        <f t="shared" si="9"/>
        <v>0</v>
      </c>
      <c r="C28" s="38">
        <v>526</v>
      </c>
      <c r="D28" s="38">
        <v>526</v>
      </c>
      <c r="E28" s="38">
        <v>1235</v>
      </c>
      <c r="F28" s="38">
        <v>0</v>
      </c>
      <c r="G28" s="36">
        <v>0</v>
      </c>
      <c r="H28" s="37">
        <f t="shared" si="10"/>
        <v>0</v>
      </c>
      <c r="I28" s="36">
        <v>1200</v>
      </c>
      <c r="J28" s="38"/>
      <c r="K28" s="38">
        <v>9800</v>
      </c>
      <c r="L28" s="38"/>
      <c r="M28" s="36">
        <v>9</v>
      </c>
      <c r="N28" s="37">
        <f t="shared" si="11"/>
        <v>-37</v>
      </c>
      <c r="O28" s="36">
        <v>27</v>
      </c>
      <c r="P28" s="38">
        <v>64</v>
      </c>
      <c r="Q28" s="37">
        <f t="shared" si="12"/>
        <v>44</v>
      </c>
      <c r="R28" s="38">
        <v>7408</v>
      </c>
      <c r="S28" s="38">
        <v>7364</v>
      </c>
      <c r="T28" s="87">
        <f t="shared" si="13"/>
        <v>-17</v>
      </c>
      <c r="U28" s="36">
        <v>7391</v>
      </c>
      <c r="V28" s="38"/>
      <c r="W28" s="38"/>
      <c r="X28" s="36">
        <v>1269</v>
      </c>
      <c r="Y28" s="106">
        <f t="shared" si="0"/>
        <v>0</v>
      </c>
      <c r="Z28" s="107">
        <f t="shared" si="1"/>
        <v>31560000</v>
      </c>
      <c r="AA28" s="112">
        <f t="shared" si="2"/>
        <v>31560000</v>
      </c>
      <c r="AB28" s="109">
        <v>9800</v>
      </c>
      <c r="AC28" s="110">
        <f t="shared" si="3"/>
        <v>-7650</v>
      </c>
      <c r="AD28" s="111">
        <f t="shared" si="4"/>
        <v>3333600</v>
      </c>
      <c r="AE28" s="111">
        <f t="shared" si="5"/>
        <v>3325950</v>
      </c>
      <c r="AF28" s="36">
        <v>9</v>
      </c>
      <c r="AG28" s="126">
        <f t="shared" si="6"/>
        <v>31552350</v>
      </c>
      <c r="AH28" s="111">
        <f t="shared" si="7"/>
        <v>34885950</v>
      </c>
      <c r="AI28" s="111">
        <f t="shared" si="8"/>
        <v>3333600</v>
      </c>
    </row>
    <row r="29" spans="1:35" s="2" customFormat="1" ht="14.5">
      <c r="A29" s="36">
        <v>31</v>
      </c>
      <c r="B29" s="37">
        <f t="shared" si="9"/>
        <v>0</v>
      </c>
      <c r="C29" s="38">
        <v>31</v>
      </c>
      <c r="D29" s="38">
        <v>31</v>
      </c>
      <c r="E29" s="38">
        <v>1070</v>
      </c>
      <c r="F29" s="38">
        <v>0</v>
      </c>
      <c r="G29" s="36">
        <v>0</v>
      </c>
      <c r="H29" s="37">
        <f t="shared" si="10"/>
        <v>0</v>
      </c>
      <c r="I29" s="36">
        <v>1103</v>
      </c>
      <c r="J29" s="38"/>
      <c r="K29" s="38">
        <v>9900</v>
      </c>
      <c r="L29" s="38"/>
      <c r="M29" s="36">
        <v>11</v>
      </c>
      <c r="N29" s="37">
        <f t="shared" si="11"/>
        <v>-340</v>
      </c>
      <c r="O29" s="36">
        <v>8</v>
      </c>
      <c r="P29" s="38">
        <v>348</v>
      </c>
      <c r="Q29" s="37">
        <f t="shared" si="12"/>
        <v>203</v>
      </c>
      <c r="R29" s="38">
        <v>1907</v>
      </c>
      <c r="S29" s="38">
        <v>1704</v>
      </c>
      <c r="T29" s="87">
        <f t="shared" si="13"/>
        <v>3</v>
      </c>
      <c r="U29" s="36">
        <v>1910</v>
      </c>
      <c r="V29" s="38"/>
      <c r="W29" s="38"/>
      <c r="X29" s="36">
        <v>1172</v>
      </c>
      <c r="Y29" s="106">
        <f t="shared" si="0"/>
        <v>0</v>
      </c>
      <c r="Z29" s="107">
        <f t="shared" si="1"/>
        <v>1709650</v>
      </c>
      <c r="AA29" s="108">
        <f t="shared" si="2"/>
        <v>1709650</v>
      </c>
      <c r="AB29" s="109">
        <v>9900</v>
      </c>
      <c r="AC29" s="110">
        <f t="shared" si="3"/>
        <v>-93700</v>
      </c>
      <c r="AD29" s="111">
        <f t="shared" si="4"/>
        <v>1144200</v>
      </c>
      <c r="AE29" s="111">
        <f t="shared" si="5"/>
        <v>1050500</v>
      </c>
      <c r="AF29" s="36">
        <v>12</v>
      </c>
      <c r="AG29" s="125">
        <f t="shared" si="6"/>
        <v>1615950</v>
      </c>
      <c r="AH29" s="111">
        <f t="shared" si="7"/>
        <v>2760150</v>
      </c>
      <c r="AI29" s="111">
        <f t="shared" si="8"/>
        <v>1144200</v>
      </c>
    </row>
    <row r="30" spans="1:35" s="2" customFormat="1" ht="14.5">
      <c r="A30" s="36">
        <v>3138</v>
      </c>
      <c r="B30" s="37">
        <f t="shared" si="9"/>
        <v>0</v>
      </c>
      <c r="C30" s="38">
        <v>3138</v>
      </c>
      <c r="D30" s="38">
        <v>3138</v>
      </c>
      <c r="E30" s="38">
        <v>278</v>
      </c>
      <c r="F30" s="38">
        <v>2</v>
      </c>
      <c r="G30" s="36">
        <v>0</v>
      </c>
      <c r="H30" s="37">
        <f t="shared" si="10"/>
        <v>-2</v>
      </c>
      <c r="I30" s="36">
        <v>1006</v>
      </c>
      <c r="J30" s="38"/>
      <c r="K30" s="38">
        <v>10000</v>
      </c>
      <c r="L30" s="38"/>
      <c r="M30" s="36">
        <v>15</v>
      </c>
      <c r="N30" s="37">
        <f t="shared" si="11"/>
        <v>62</v>
      </c>
      <c r="O30" s="36">
        <v>90</v>
      </c>
      <c r="P30" s="38">
        <v>28</v>
      </c>
      <c r="Q30" s="37">
        <f t="shared" si="12"/>
        <v>2</v>
      </c>
      <c r="R30" s="38">
        <v>11037</v>
      </c>
      <c r="S30" s="38">
        <v>11035</v>
      </c>
      <c r="T30" s="87">
        <f t="shared" si="13"/>
        <v>19</v>
      </c>
      <c r="U30" s="36">
        <v>11056</v>
      </c>
      <c r="V30" s="38"/>
      <c r="W30" s="38"/>
      <c r="X30" s="36">
        <v>1075</v>
      </c>
      <c r="Y30" s="106">
        <f t="shared" si="0"/>
        <v>107500</v>
      </c>
      <c r="Z30" s="107">
        <f t="shared" si="1"/>
        <v>157841400</v>
      </c>
      <c r="AA30" s="108">
        <f t="shared" si="2"/>
        <v>157733900</v>
      </c>
      <c r="AB30" s="109">
        <v>10000</v>
      </c>
      <c r="AC30" s="110">
        <f t="shared" si="3"/>
        <v>-537600</v>
      </c>
      <c r="AD30" s="111">
        <f t="shared" si="4"/>
        <v>8829600</v>
      </c>
      <c r="AE30" s="111">
        <f t="shared" si="5"/>
        <v>8292000</v>
      </c>
      <c r="AF30" s="36">
        <v>16</v>
      </c>
      <c r="AG30" s="125">
        <f t="shared" si="6"/>
        <v>157196300</v>
      </c>
      <c r="AH30" s="111">
        <f t="shared" si="7"/>
        <v>166133400</v>
      </c>
      <c r="AI30" s="111">
        <f t="shared" si="8"/>
        <v>8937100</v>
      </c>
    </row>
    <row r="31" spans="1:35" s="2" customFormat="1" ht="14.5">
      <c r="A31" s="36">
        <v>359</v>
      </c>
      <c r="B31" s="37">
        <f t="shared" si="9"/>
        <v>0</v>
      </c>
      <c r="C31" s="38">
        <v>359</v>
      </c>
      <c r="D31" s="38">
        <v>359</v>
      </c>
      <c r="E31" s="38">
        <v>4696</v>
      </c>
      <c r="F31" s="38">
        <v>0</v>
      </c>
      <c r="G31" s="36">
        <v>0</v>
      </c>
      <c r="H31" s="37">
        <f t="shared" si="10"/>
        <v>0</v>
      </c>
      <c r="I31" s="36">
        <v>921</v>
      </c>
      <c r="J31" s="38"/>
      <c r="K31" s="38">
        <v>10100</v>
      </c>
      <c r="L31" s="38"/>
      <c r="M31" s="36">
        <v>19</v>
      </c>
      <c r="N31" s="37">
        <f t="shared" si="11"/>
        <v>-19</v>
      </c>
      <c r="O31" s="36">
        <v>70</v>
      </c>
      <c r="P31" s="38">
        <v>89</v>
      </c>
      <c r="Q31" s="37">
        <f t="shared" si="12"/>
        <v>35</v>
      </c>
      <c r="R31" s="38">
        <v>4632</v>
      </c>
      <c r="S31" s="38">
        <v>4597</v>
      </c>
      <c r="T31" s="87">
        <f t="shared" si="13"/>
        <v>30</v>
      </c>
      <c r="U31" s="36">
        <v>4662</v>
      </c>
      <c r="V31" s="38"/>
      <c r="W31" s="38"/>
      <c r="X31" s="36">
        <v>977</v>
      </c>
      <c r="Y31" s="106">
        <f t="shared" si="0"/>
        <v>0</v>
      </c>
      <c r="Z31" s="107">
        <f t="shared" si="1"/>
        <v>16531950</v>
      </c>
      <c r="AA31" s="108">
        <f t="shared" si="2"/>
        <v>16531950</v>
      </c>
      <c r="AB31" s="109">
        <v>10100</v>
      </c>
      <c r="AC31" s="110">
        <f t="shared" si="3"/>
        <v>-203100</v>
      </c>
      <c r="AD31" s="111">
        <f t="shared" si="4"/>
        <v>4632000</v>
      </c>
      <c r="AE31" s="111">
        <f t="shared" si="5"/>
        <v>4428900</v>
      </c>
      <c r="AF31" s="36">
        <v>20</v>
      </c>
      <c r="AG31" s="125">
        <f t="shared" si="6"/>
        <v>16328850</v>
      </c>
      <c r="AH31" s="111">
        <f t="shared" si="7"/>
        <v>20960850</v>
      </c>
      <c r="AI31" s="111">
        <f t="shared" si="8"/>
        <v>4632000</v>
      </c>
    </row>
    <row r="32" spans="1:35" s="2" customFormat="1" ht="14.5">
      <c r="A32" s="36">
        <v>3862</v>
      </c>
      <c r="B32" s="37">
        <f t="shared" si="9"/>
        <v>0</v>
      </c>
      <c r="C32" s="38">
        <v>3863</v>
      </c>
      <c r="D32" s="38">
        <v>3862</v>
      </c>
      <c r="E32" s="38">
        <v>395</v>
      </c>
      <c r="F32" s="38">
        <v>1</v>
      </c>
      <c r="G32" s="36">
        <v>0</v>
      </c>
      <c r="H32" s="37">
        <f t="shared" si="10"/>
        <v>-1</v>
      </c>
      <c r="I32" s="36">
        <v>817</v>
      </c>
      <c r="J32" s="38"/>
      <c r="K32" s="38">
        <v>10200</v>
      </c>
      <c r="L32" s="38"/>
      <c r="M32" s="36">
        <v>25</v>
      </c>
      <c r="N32" s="37">
        <f t="shared" si="11"/>
        <v>-295</v>
      </c>
      <c r="O32" s="36">
        <v>90</v>
      </c>
      <c r="P32" s="38">
        <v>385</v>
      </c>
      <c r="Q32" s="37">
        <f t="shared" si="12"/>
        <v>116</v>
      </c>
      <c r="R32" s="38">
        <v>4196</v>
      </c>
      <c r="S32" s="38">
        <v>4080</v>
      </c>
      <c r="T32" s="87">
        <f t="shared" si="13"/>
        <v>15</v>
      </c>
      <c r="U32" s="36">
        <v>4211</v>
      </c>
      <c r="V32" s="38"/>
      <c r="W32" s="38"/>
      <c r="X32" s="36">
        <v>883</v>
      </c>
      <c r="Y32" s="106">
        <f t="shared" si="0"/>
        <v>44150</v>
      </c>
      <c r="Z32" s="107">
        <f t="shared" si="1"/>
        <v>157762700</v>
      </c>
      <c r="AA32" s="108">
        <f t="shared" si="2"/>
        <v>157718550</v>
      </c>
      <c r="AB32" s="109">
        <v>10200</v>
      </c>
      <c r="AC32" s="113">
        <f t="shared" si="3"/>
        <v>-191050</v>
      </c>
      <c r="AD32" s="111">
        <f t="shared" si="4"/>
        <v>5454800</v>
      </c>
      <c r="AE32" s="111">
        <f t="shared" si="5"/>
        <v>5263750</v>
      </c>
      <c r="AF32" s="36">
        <v>26</v>
      </c>
      <c r="AG32" s="125">
        <f t="shared" si="6"/>
        <v>157527500</v>
      </c>
      <c r="AH32" s="111">
        <f t="shared" si="7"/>
        <v>163026450</v>
      </c>
      <c r="AI32" s="111">
        <f t="shared" si="8"/>
        <v>5498950</v>
      </c>
    </row>
    <row r="33" spans="1:35" s="2" customFormat="1" ht="14.5">
      <c r="A33" s="36">
        <v>2118</v>
      </c>
      <c r="B33" s="37">
        <f t="shared" si="9"/>
        <v>0</v>
      </c>
      <c r="C33" s="38">
        <v>2118</v>
      </c>
      <c r="D33" s="38">
        <v>2118</v>
      </c>
      <c r="E33" s="38">
        <v>1741</v>
      </c>
      <c r="F33" s="38">
        <v>0</v>
      </c>
      <c r="G33" s="36">
        <v>0</v>
      </c>
      <c r="H33" s="37">
        <f t="shared" si="10"/>
        <v>0</v>
      </c>
      <c r="I33" s="36">
        <v>725</v>
      </c>
      <c r="J33" s="38"/>
      <c r="K33" s="38">
        <v>10300</v>
      </c>
      <c r="L33" s="38"/>
      <c r="M33" s="36">
        <v>32</v>
      </c>
      <c r="N33" s="37">
        <f t="shared" si="11"/>
        <v>-364</v>
      </c>
      <c r="O33" s="36">
        <v>61</v>
      </c>
      <c r="P33" s="38">
        <v>425</v>
      </c>
      <c r="Q33" s="37">
        <f t="shared" si="12"/>
        <v>217</v>
      </c>
      <c r="R33" s="38">
        <v>5910</v>
      </c>
      <c r="S33" s="38">
        <v>5693</v>
      </c>
      <c r="T33" s="87">
        <f t="shared" si="13"/>
        <v>43</v>
      </c>
      <c r="U33" s="36">
        <v>5953</v>
      </c>
      <c r="V33" s="38"/>
      <c r="W33" s="38"/>
      <c r="X33" s="36">
        <v>790</v>
      </c>
      <c r="Y33" s="106">
        <f t="shared" si="0"/>
        <v>0</v>
      </c>
      <c r="Z33" s="107">
        <f t="shared" si="1"/>
        <v>76777500</v>
      </c>
      <c r="AA33" s="107">
        <f t="shared" si="2"/>
        <v>76777500</v>
      </c>
      <c r="AB33" s="109">
        <v>10300</v>
      </c>
      <c r="AC33" s="110">
        <f t="shared" si="3"/>
        <v>68800</v>
      </c>
      <c r="AD33" s="111">
        <f t="shared" si="4"/>
        <v>9456000</v>
      </c>
      <c r="AE33" s="111">
        <f t="shared" si="5"/>
        <v>9524800</v>
      </c>
      <c r="AF33" s="36">
        <v>32</v>
      </c>
      <c r="AG33" s="125">
        <f t="shared" si="6"/>
        <v>76846300</v>
      </c>
      <c r="AH33" s="111">
        <f t="shared" si="7"/>
        <v>86302300</v>
      </c>
      <c r="AI33" s="111">
        <f t="shared" si="8"/>
        <v>9456000</v>
      </c>
    </row>
    <row r="34" spans="1:35" s="2" customFormat="1" ht="14.5">
      <c r="A34" s="36">
        <v>3928</v>
      </c>
      <c r="B34" s="37">
        <f t="shared" si="9"/>
        <v>0</v>
      </c>
      <c r="C34" s="38">
        <v>3899</v>
      </c>
      <c r="D34" s="38">
        <v>3928</v>
      </c>
      <c r="E34" s="38">
        <v>94</v>
      </c>
      <c r="F34" s="38">
        <v>300</v>
      </c>
      <c r="G34" s="36">
        <v>10</v>
      </c>
      <c r="H34" s="37">
        <f t="shared" si="10"/>
        <v>-290</v>
      </c>
      <c r="I34" s="36">
        <v>643</v>
      </c>
      <c r="J34" s="38"/>
      <c r="K34" s="38">
        <v>10400</v>
      </c>
      <c r="L34" s="38"/>
      <c r="M34" s="36">
        <v>42</v>
      </c>
      <c r="N34" s="37">
        <f t="shared" si="11"/>
        <v>-1289</v>
      </c>
      <c r="O34" s="36">
        <v>240</v>
      </c>
      <c r="P34" s="38">
        <v>1529</v>
      </c>
      <c r="Q34" s="37">
        <f t="shared" si="12"/>
        <v>627</v>
      </c>
      <c r="R34" s="38">
        <v>5572</v>
      </c>
      <c r="S34" s="38">
        <v>4945</v>
      </c>
      <c r="T34" s="87">
        <f t="shared" si="13"/>
        <v>140</v>
      </c>
      <c r="U34" s="36">
        <v>5712</v>
      </c>
      <c r="V34" s="38"/>
      <c r="W34" s="38"/>
      <c r="X34" s="36">
        <v>697</v>
      </c>
      <c r="Y34" s="106">
        <f t="shared" si="0"/>
        <v>10455000</v>
      </c>
      <c r="Z34" s="107">
        <f t="shared" si="1"/>
        <v>126285200</v>
      </c>
      <c r="AA34" s="108">
        <f t="shared" si="2"/>
        <v>115830200</v>
      </c>
      <c r="AB34" s="109">
        <v>10400</v>
      </c>
      <c r="AC34" s="113">
        <f t="shared" si="3"/>
        <v>294000</v>
      </c>
      <c r="AD34" s="111">
        <f t="shared" si="4"/>
        <v>11701200</v>
      </c>
      <c r="AE34" s="111">
        <f t="shared" si="5"/>
        <v>11995200</v>
      </c>
      <c r="AF34" s="36">
        <v>42</v>
      </c>
      <c r="AG34" s="125">
        <f t="shared" si="6"/>
        <v>116124200</v>
      </c>
      <c r="AH34" s="111">
        <f t="shared" si="7"/>
        <v>138280400</v>
      </c>
      <c r="AI34" s="111">
        <f t="shared" si="8"/>
        <v>22156200</v>
      </c>
    </row>
    <row r="35" spans="1:35" s="2" customFormat="1" ht="14.5">
      <c r="A35" s="36">
        <v>4122</v>
      </c>
      <c r="B35" s="37">
        <f t="shared" si="9"/>
        <v>0</v>
      </c>
      <c r="C35" s="38">
        <v>4433</v>
      </c>
      <c r="D35" s="38">
        <v>4122</v>
      </c>
      <c r="E35" s="38">
        <v>17</v>
      </c>
      <c r="F35" s="38">
        <v>336</v>
      </c>
      <c r="G35" s="36">
        <v>2</v>
      </c>
      <c r="H35" s="37">
        <f t="shared" si="10"/>
        <v>-334</v>
      </c>
      <c r="I35" s="36">
        <v>555</v>
      </c>
      <c r="J35" s="38"/>
      <c r="K35" s="38">
        <v>10500</v>
      </c>
      <c r="L35" s="38"/>
      <c r="M35" s="36">
        <v>56</v>
      </c>
      <c r="N35" s="37">
        <f t="shared" si="11"/>
        <v>-303</v>
      </c>
      <c r="O35" s="36">
        <v>161</v>
      </c>
      <c r="P35" s="38">
        <v>464</v>
      </c>
      <c r="Q35" s="37">
        <f t="shared" si="12"/>
        <v>-53</v>
      </c>
      <c r="R35" s="38">
        <v>4917</v>
      </c>
      <c r="S35" s="38">
        <v>4970</v>
      </c>
      <c r="T35" s="87">
        <f t="shared" si="13"/>
        <v>88</v>
      </c>
      <c r="U35" s="36">
        <v>5005</v>
      </c>
      <c r="V35" s="38"/>
      <c r="W35" s="38"/>
      <c r="X35" s="36">
        <v>610</v>
      </c>
      <c r="Y35" s="106">
        <f t="shared" si="0"/>
        <v>10248000</v>
      </c>
      <c r="Z35" s="107">
        <f t="shared" si="1"/>
        <v>114385500</v>
      </c>
      <c r="AA35" s="108">
        <f t="shared" si="2"/>
        <v>104137500</v>
      </c>
      <c r="AB35" s="109">
        <v>10500</v>
      </c>
      <c r="AC35" s="110">
        <f t="shared" si="3"/>
        <v>738100</v>
      </c>
      <c r="AD35" s="111">
        <f t="shared" si="4"/>
        <v>13275900</v>
      </c>
      <c r="AE35" s="111">
        <f t="shared" si="5"/>
        <v>14014000</v>
      </c>
      <c r="AF35" s="36">
        <v>54</v>
      </c>
      <c r="AG35" s="125">
        <f t="shared" si="6"/>
        <v>104875600</v>
      </c>
      <c r="AH35" s="111">
        <f t="shared" si="7"/>
        <v>128399500</v>
      </c>
      <c r="AI35" s="111">
        <f t="shared" si="8"/>
        <v>23523900</v>
      </c>
    </row>
    <row r="36" spans="1:35" s="2" customFormat="1" ht="14.5">
      <c r="A36" s="36">
        <v>4280</v>
      </c>
      <c r="B36" s="37">
        <f t="shared" si="9"/>
        <v>-6</v>
      </c>
      <c r="C36" s="38">
        <v>4120</v>
      </c>
      <c r="D36" s="38">
        <v>4286</v>
      </c>
      <c r="E36" s="38">
        <v>81</v>
      </c>
      <c r="F36" s="38">
        <v>313</v>
      </c>
      <c r="G36" s="36">
        <v>10</v>
      </c>
      <c r="H36" s="37">
        <f t="shared" si="10"/>
        <v>-303</v>
      </c>
      <c r="I36" s="36">
        <v>467</v>
      </c>
      <c r="J36" s="38"/>
      <c r="K36" s="38">
        <v>10600</v>
      </c>
      <c r="L36" s="38"/>
      <c r="M36" s="36">
        <v>72</v>
      </c>
      <c r="N36" s="37">
        <f t="shared" si="11"/>
        <v>-165</v>
      </c>
      <c r="O36" s="36">
        <v>287</v>
      </c>
      <c r="P36" s="38">
        <v>452</v>
      </c>
      <c r="Q36" s="37">
        <f t="shared" si="12"/>
        <v>259</v>
      </c>
      <c r="R36" s="38">
        <v>3180</v>
      </c>
      <c r="S36" s="38">
        <v>2921</v>
      </c>
      <c r="T36" s="87">
        <f t="shared" si="13"/>
        <v>171</v>
      </c>
      <c r="U36" s="36">
        <v>3351</v>
      </c>
      <c r="V36" s="38"/>
      <c r="W36" s="38"/>
      <c r="X36" s="36">
        <v>526</v>
      </c>
      <c r="Y36" s="106">
        <f t="shared" si="0"/>
        <v>8231900</v>
      </c>
      <c r="Z36" s="107">
        <f t="shared" si="1"/>
        <v>99938000</v>
      </c>
      <c r="AA36" s="108">
        <f t="shared" si="2"/>
        <v>91706100</v>
      </c>
      <c r="AB36" s="109">
        <v>10600</v>
      </c>
      <c r="AC36" s="110">
        <f t="shared" si="3"/>
        <v>933600</v>
      </c>
      <c r="AD36" s="111">
        <f t="shared" si="4"/>
        <v>11130000</v>
      </c>
      <c r="AE36" s="111">
        <f t="shared" si="5"/>
        <v>12063600</v>
      </c>
      <c r="AF36" s="36">
        <v>70</v>
      </c>
      <c r="AG36" s="125">
        <f t="shared" si="6"/>
        <v>92639700</v>
      </c>
      <c r="AH36" s="111">
        <f t="shared" si="7"/>
        <v>112001600</v>
      </c>
      <c r="AI36" s="111">
        <f t="shared" si="8"/>
        <v>19361900</v>
      </c>
    </row>
    <row r="37" spans="1:35" s="1" customFormat="1" ht="14.5">
      <c r="A37" s="36">
        <v>3835</v>
      </c>
      <c r="B37" s="37">
        <f t="shared" si="9"/>
        <v>-1</v>
      </c>
      <c r="C37" s="38">
        <v>3858</v>
      </c>
      <c r="D37" s="38">
        <v>3836</v>
      </c>
      <c r="E37" s="38">
        <v>403</v>
      </c>
      <c r="F37" s="38">
        <v>35</v>
      </c>
      <c r="G37" s="36">
        <v>8</v>
      </c>
      <c r="H37" s="37">
        <f t="shared" si="10"/>
        <v>-27</v>
      </c>
      <c r="I37" s="36">
        <v>387</v>
      </c>
      <c r="J37" s="38" t="s">
        <v>41</v>
      </c>
      <c r="K37" s="64">
        <v>10700</v>
      </c>
      <c r="L37" s="38"/>
      <c r="M37" s="36">
        <v>94</v>
      </c>
      <c r="N37" s="37">
        <f t="shared" si="11"/>
        <v>-601</v>
      </c>
      <c r="O37" s="36">
        <v>342</v>
      </c>
      <c r="P37" s="38">
        <v>943</v>
      </c>
      <c r="Q37" s="37">
        <f t="shared" si="12"/>
        <v>75</v>
      </c>
      <c r="R37" s="38">
        <v>1342</v>
      </c>
      <c r="S37" s="38">
        <v>1267</v>
      </c>
      <c r="T37" s="87">
        <f t="shared" si="13"/>
        <v>142</v>
      </c>
      <c r="U37" s="36">
        <v>1484</v>
      </c>
      <c r="V37" s="38"/>
      <c r="W37" s="38"/>
      <c r="X37" s="36">
        <v>449</v>
      </c>
      <c r="Y37" s="106">
        <f t="shared" si="0"/>
        <v>785750</v>
      </c>
      <c r="Z37" s="107">
        <f t="shared" si="1"/>
        <v>74207250</v>
      </c>
      <c r="AA37" s="108">
        <f t="shared" si="2"/>
        <v>73421500</v>
      </c>
      <c r="AB37" s="114">
        <v>10700</v>
      </c>
      <c r="AC37" s="113">
        <f t="shared" si="3"/>
        <v>1002900</v>
      </c>
      <c r="AD37" s="111">
        <f t="shared" si="4"/>
        <v>5971900</v>
      </c>
      <c r="AE37" s="111">
        <f t="shared" si="5"/>
        <v>6974800</v>
      </c>
      <c r="AF37" s="36">
        <v>89</v>
      </c>
      <c r="AG37" s="125">
        <f t="shared" si="6"/>
        <v>74424400</v>
      </c>
      <c r="AH37" s="111">
        <f t="shared" si="7"/>
        <v>81182050</v>
      </c>
      <c r="AI37" s="111">
        <f t="shared" si="8"/>
        <v>6757650</v>
      </c>
    </row>
    <row r="38" spans="1:35" s="1" customFormat="1" ht="14.5">
      <c r="A38" s="36">
        <v>5854</v>
      </c>
      <c r="B38" s="197">
        <f t="shared" si="9"/>
        <v>15</v>
      </c>
      <c r="C38" s="165">
        <v>5906</v>
      </c>
      <c r="D38" s="165">
        <v>5839</v>
      </c>
      <c r="E38" s="165">
        <v>2</v>
      </c>
      <c r="F38" s="165">
        <v>98</v>
      </c>
      <c r="G38" s="174">
        <v>28</v>
      </c>
      <c r="H38" s="166">
        <f t="shared" si="10"/>
        <v>-70</v>
      </c>
      <c r="I38" s="174">
        <v>313</v>
      </c>
      <c r="J38" s="175">
        <v>10785</v>
      </c>
      <c r="K38" s="175">
        <v>10800</v>
      </c>
      <c r="L38" s="175"/>
      <c r="M38" s="174">
        <v>122</v>
      </c>
      <c r="N38" s="166">
        <f t="shared" si="11"/>
        <v>-1459</v>
      </c>
      <c r="O38" s="174">
        <v>230</v>
      </c>
      <c r="P38" s="165">
        <v>1689</v>
      </c>
      <c r="Q38" s="166">
        <f t="shared" si="12"/>
        <v>845</v>
      </c>
      <c r="R38" s="165">
        <v>5758</v>
      </c>
      <c r="S38" s="165">
        <v>4913</v>
      </c>
      <c r="T38" s="184">
        <f t="shared" si="13"/>
        <v>18</v>
      </c>
      <c r="U38" s="36">
        <v>5776</v>
      </c>
      <c r="V38" s="38"/>
      <c r="W38" s="38"/>
      <c r="X38" s="36">
        <v>372</v>
      </c>
      <c r="Y38" s="106">
        <f t="shared" si="0"/>
        <v>1822800</v>
      </c>
      <c r="Z38" s="107">
        <f t="shared" si="1"/>
        <v>91615100</v>
      </c>
      <c r="AA38" s="108">
        <f t="shared" si="2"/>
        <v>89792300</v>
      </c>
      <c r="AB38" s="109">
        <v>10800</v>
      </c>
      <c r="AC38" s="113">
        <f t="shared" si="3"/>
        <v>35233600</v>
      </c>
      <c r="AD38" s="111">
        <f t="shared" si="4"/>
        <v>0</v>
      </c>
      <c r="AE38" s="111">
        <f t="shared" si="5"/>
        <v>35233600</v>
      </c>
      <c r="AF38" s="36"/>
      <c r="AG38" s="125">
        <f t="shared" si="6"/>
        <v>125025900</v>
      </c>
      <c r="AH38" s="111">
        <f t="shared" si="7"/>
        <v>126848700</v>
      </c>
      <c r="AI38" s="111">
        <f t="shared" si="8"/>
        <v>1822800</v>
      </c>
    </row>
    <row r="39" spans="1:35" s="1" customFormat="1" ht="14.5">
      <c r="A39" s="36">
        <v>1772</v>
      </c>
      <c r="B39" s="198">
        <f t="shared" si="9"/>
        <v>-26</v>
      </c>
      <c r="C39" s="38">
        <v>1838</v>
      </c>
      <c r="D39" s="38">
        <v>1798</v>
      </c>
      <c r="E39" s="37">
        <f t="shared" ref="E39:E52" si="14">D39-C39</f>
        <v>-40</v>
      </c>
      <c r="F39" s="38">
        <v>714</v>
      </c>
      <c r="G39" s="189">
        <v>109</v>
      </c>
      <c r="H39" s="37">
        <f t="shared" si="10"/>
        <v>-605</v>
      </c>
      <c r="I39" s="189">
        <v>248</v>
      </c>
      <c r="J39" s="190" t="s">
        <v>133</v>
      </c>
      <c r="K39" s="200">
        <v>10900</v>
      </c>
      <c r="L39" s="190"/>
      <c r="M39" s="189">
        <v>157</v>
      </c>
      <c r="N39" s="37">
        <f t="shared" si="11"/>
        <v>-4805</v>
      </c>
      <c r="O39" s="189">
        <v>330</v>
      </c>
      <c r="P39" s="38">
        <v>5135</v>
      </c>
      <c r="Q39" s="37">
        <f t="shared" si="12"/>
        <v>3055</v>
      </c>
      <c r="R39" s="38">
        <v>4953</v>
      </c>
      <c r="S39" s="38">
        <v>1898</v>
      </c>
      <c r="T39" s="202">
        <f t="shared" si="13"/>
        <v>222</v>
      </c>
      <c r="U39" s="36">
        <v>5175</v>
      </c>
      <c r="V39" s="38"/>
      <c r="W39" s="38"/>
      <c r="X39" s="36">
        <v>303</v>
      </c>
      <c r="Y39" s="106">
        <f t="shared" si="0"/>
        <v>10817100</v>
      </c>
      <c r="Z39" s="107">
        <f t="shared" si="1"/>
        <v>21972800</v>
      </c>
      <c r="AA39" s="108">
        <f t="shared" si="2"/>
        <v>11155700</v>
      </c>
      <c r="AB39" s="114">
        <v>10900</v>
      </c>
      <c r="AC39" s="110">
        <f t="shared" si="3"/>
        <v>4714500</v>
      </c>
      <c r="AD39" s="111">
        <f t="shared" si="4"/>
        <v>35909250</v>
      </c>
      <c r="AE39" s="111">
        <f t="shared" si="5"/>
        <v>40623750</v>
      </c>
      <c r="AF39" s="36">
        <v>145</v>
      </c>
      <c r="AG39" s="125">
        <f t="shared" si="6"/>
        <v>15870200</v>
      </c>
      <c r="AH39" s="111">
        <f t="shared" si="7"/>
        <v>62596550</v>
      </c>
      <c r="AI39" s="111">
        <f t="shared" si="8"/>
        <v>46726350</v>
      </c>
    </row>
    <row r="40" spans="1:35" s="1" customFormat="1" ht="14.5">
      <c r="A40" s="36">
        <v>8166</v>
      </c>
      <c r="B40" s="199">
        <f t="shared" si="9"/>
        <v>-31</v>
      </c>
      <c r="C40" s="169">
        <v>8172</v>
      </c>
      <c r="D40" s="169">
        <v>8197</v>
      </c>
      <c r="E40" s="170">
        <f t="shared" si="14"/>
        <v>25</v>
      </c>
      <c r="F40" s="169">
        <v>231</v>
      </c>
      <c r="G40" s="177">
        <v>221</v>
      </c>
      <c r="H40" s="170">
        <f t="shared" si="10"/>
        <v>-10</v>
      </c>
      <c r="I40" s="177">
        <v>193</v>
      </c>
      <c r="J40" s="178">
        <v>10989</v>
      </c>
      <c r="K40" s="178">
        <v>11000</v>
      </c>
      <c r="L40" s="178"/>
      <c r="M40" s="177">
        <v>197</v>
      </c>
      <c r="N40" s="170">
        <f t="shared" si="11"/>
        <v>-1007</v>
      </c>
      <c r="O40" s="177">
        <v>1612</v>
      </c>
      <c r="P40" s="169">
        <v>2619</v>
      </c>
      <c r="Q40" s="170">
        <f t="shared" si="12"/>
        <v>1334</v>
      </c>
      <c r="R40" s="169">
        <v>2494</v>
      </c>
      <c r="S40" s="169">
        <v>1160</v>
      </c>
      <c r="T40" s="185">
        <f t="shared" si="13"/>
        <v>720</v>
      </c>
      <c r="U40" s="36">
        <v>3214</v>
      </c>
      <c r="V40" s="38"/>
      <c r="W40" s="38"/>
      <c r="X40" s="36">
        <v>243</v>
      </c>
      <c r="Y40" s="106">
        <f t="shared" si="0"/>
        <v>2806650</v>
      </c>
      <c r="Z40" s="107">
        <f t="shared" si="1"/>
        <v>78801900</v>
      </c>
      <c r="AA40" s="108">
        <f t="shared" si="2"/>
        <v>75995250</v>
      </c>
      <c r="AB40" s="109">
        <v>11000</v>
      </c>
      <c r="AC40" s="110">
        <f t="shared" si="3"/>
        <v>8962500</v>
      </c>
      <c r="AD40" s="111">
        <f t="shared" si="4"/>
        <v>22695400</v>
      </c>
      <c r="AE40" s="111">
        <f t="shared" si="5"/>
        <v>31657900</v>
      </c>
      <c r="AF40" s="36">
        <v>182</v>
      </c>
      <c r="AG40" s="125">
        <f t="shared" si="6"/>
        <v>84957750</v>
      </c>
      <c r="AH40" s="111">
        <f t="shared" si="7"/>
        <v>110459800</v>
      </c>
      <c r="AI40" s="111">
        <f t="shared" si="8"/>
        <v>25502050</v>
      </c>
    </row>
    <row r="41" spans="1:35" s="1" customFormat="1" ht="14.5">
      <c r="A41" s="36">
        <v>3289</v>
      </c>
      <c r="B41" s="37">
        <f t="shared" si="9"/>
        <v>486</v>
      </c>
      <c r="C41" s="38">
        <v>2492</v>
      </c>
      <c r="D41" s="38">
        <v>2803</v>
      </c>
      <c r="E41" s="37">
        <f t="shared" si="14"/>
        <v>311</v>
      </c>
      <c r="F41" s="38">
        <v>600</v>
      </c>
      <c r="G41" s="36">
        <v>1772</v>
      </c>
      <c r="H41" s="37">
        <f t="shared" si="10"/>
        <v>1172</v>
      </c>
      <c r="I41" s="36">
        <v>143</v>
      </c>
      <c r="J41" s="38"/>
      <c r="K41" s="201">
        <v>11100</v>
      </c>
      <c r="L41" s="38"/>
      <c r="M41" s="36">
        <v>252</v>
      </c>
      <c r="N41" s="37">
        <f t="shared" si="11"/>
        <v>-755</v>
      </c>
      <c r="O41" s="36">
        <v>104</v>
      </c>
      <c r="P41" s="38">
        <v>859</v>
      </c>
      <c r="Q41" s="37">
        <f t="shared" si="12"/>
        <v>567</v>
      </c>
      <c r="R41" s="38">
        <v>821</v>
      </c>
      <c r="S41" s="38">
        <v>254</v>
      </c>
      <c r="T41" s="87">
        <f t="shared" si="13"/>
        <v>29</v>
      </c>
      <c r="U41" s="36">
        <v>850</v>
      </c>
      <c r="V41" s="38"/>
      <c r="W41" s="38"/>
      <c r="X41" s="36">
        <v>191</v>
      </c>
      <c r="Y41" s="106">
        <f t="shared" si="0"/>
        <v>5730000</v>
      </c>
      <c r="Z41" s="107">
        <f t="shared" si="1"/>
        <v>23516350</v>
      </c>
      <c r="AA41" s="108">
        <f t="shared" si="2"/>
        <v>17786350</v>
      </c>
      <c r="AB41" s="115">
        <v>11100</v>
      </c>
      <c r="AC41" s="110">
        <f t="shared" si="3"/>
        <v>1596900</v>
      </c>
      <c r="AD41" s="111">
        <f t="shared" si="4"/>
        <v>9113100</v>
      </c>
      <c r="AE41" s="111">
        <f t="shared" si="5"/>
        <v>10710000</v>
      </c>
      <c r="AF41" s="36">
        <v>222</v>
      </c>
      <c r="AG41" s="125">
        <f t="shared" si="6"/>
        <v>19383250</v>
      </c>
      <c r="AH41" s="111">
        <f t="shared" si="7"/>
        <v>34226350</v>
      </c>
      <c r="AI41" s="111">
        <f t="shared" si="8"/>
        <v>14843100</v>
      </c>
    </row>
    <row r="42" spans="1:35" s="1" customFormat="1" ht="14.5">
      <c r="A42" s="36">
        <v>7794</v>
      </c>
      <c r="B42" s="37">
        <f t="shared" si="9"/>
        <v>296</v>
      </c>
      <c r="C42" s="38">
        <v>7744</v>
      </c>
      <c r="D42" s="38">
        <v>7498</v>
      </c>
      <c r="E42" s="37">
        <f t="shared" si="14"/>
        <v>-246</v>
      </c>
      <c r="F42" s="38">
        <v>2526</v>
      </c>
      <c r="G42" s="36">
        <v>622</v>
      </c>
      <c r="H42" s="37">
        <f t="shared" si="10"/>
        <v>-1904</v>
      </c>
      <c r="I42" s="36">
        <v>106</v>
      </c>
      <c r="J42" s="38"/>
      <c r="K42" s="38">
        <v>11200</v>
      </c>
      <c r="L42" s="38"/>
      <c r="M42" s="36">
        <v>314</v>
      </c>
      <c r="N42" s="37">
        <f t="shared" si="11"/>
        <v>-639</v>
      </c>
      <c r="O42" s="36">
        <v>1</v>
      </c>
      <c r="P42" s="38">
        <v>640</v>
      </c>
      <c r="Q42" s="37">
        <f t="shared" si="12"/>
        <v>508</v>
      </c>
      <c r="R42" s="38">
        <v>543</v>
      </c>
      <c r="S42" s="38">
        <v>35</v>
      </c>
      <c r="T42" s="87">
        <f t="shared" si="13"/>
        <v>0</v>
      </c>
      <c r="U42" s="36">
        <v>543</v>
      </c>
      <c r="V42" s="38"/>
      <c r="W42" s="38"/>
      <c r="X42" s="36">
        <v>145</v>
      </c>
      <c r="Y42" s="106">
        <f t="shared" si="0"/>
        <v>18313500</v>
      </c>
      <c r="Z42" s="107">
        <f t="shared" si="1"/>
        <v>41308200</v>
      </c>
      <c r="AA42" s="108">
        <f t="shared" si="2"/>
        <v>22994700</v>
      </c>
      <c r="AB42" s="109">
        <v>11200</v>
      </c>
      <c r="AC42" s="110">
        <f t="shared" si="3"/>
        <v>678750</v>
      </c>
      <c r="AD42" s="111">
        <f t="shared" si="4"/>
        <v>7846350</v>
      </c>
      <c r="AE42" s="111">
        <f t="shared" si="5"/>
        <v>8525100</v>
      </c>
      <c r="AF42" s="36">
        <v>289</v>
      </c>
      <c r="AG42" s="125">
        <f t="shared" si="6"/>
        <v>23673450</v>
      </c>
      <c r="AH42" s="111">
        <f t="shared" si="7"/>
        <v>49833300</v>
      </c>
      <c r="AI42" s="111">
        <f t="shared" si="8"/>
        <v>26159850</v>
      </c>
    </row>
    <row r="43" spans="1:35" s="1" customFormat="1" ht="14.5">
      <c r="A43" s="36">
        <v>7261</v>
      </c>
      <c r="B43" s="37">
        <f t="shared" si="9"/>
        <v>2</v>
      </c>
      <c r="C43" s="38">
        <v>7258</v>
      </c>
      <c r="D43" s="38">
        <v>7259</v>
      </c>
      <c r="E43" s="37">
        <f t="shared" si="14"/>
        <v>1</v>
      </c>
      <c r="F43" s="38">
        <v>513</v>
      </c>
      <c r="G43" s="36">
        <v>330</v>
      </c>
      <c r="H43" s="37">
        <f t="shared" si="10"/>
        <v>-183</v>
      </c>
      <c r="I43" s="36">
        <v>76</v>
      </c>
      <c r="J43" s="38"/>
      <c r="K43" s="38">
        <v>11300</v>
      </c>
      <c r="L43" s="38"/>
      <c r="M43" s="36">
        <v>384</v>
      </c>
      <c r="N43" s="37">
        <f t="shared" si="11"/>
        <v>-20</v>
      </c>
      <c r="O43" s="36">
        <v>0</v>
      </c>
      <c r="P43" s="38">
        <v>20</v>
      </c>
      <c r="Q43" s="37">
        <f t="shared" si="12"/>
        <v>10</v>
      </c>
      <c r="R43" s="38">
        <v>17</v>
      </c>
      <c r="S43" s="38">
        <v>7</v>
      </c>
      <c r="T43" s="87">
        <f t="shared" si="13"/>
        <v>0</v>
      </c>
      <c r="U43" s="36">
        <v>17</v>
      </c>
      <c r="V43" s="38"/>
      <c r="W43" s="38"/>
      <c r="X43" s="36">
        <v>107</v>
      </c>
      <c r="Y43" s="106">
        <f t="shared" si="0"/>
        <v>2744550</v>
      </c>
      <c r="Z43" s="107">
        <f t="shared" si="1"/>
        <v>27591800</v>
      </c>
      <c r="AA43" s="108">
        <f t="shared" si="2"/>
        <v>24847250</v>
      </c>
      <c r="AB43" s="109">
        <v>11300</v>
      </c>
      <c r="AC43" s="110">
        <f t="shared" si="3"/>
        <v>28900</v>
      </c>
      <c r="AD43" s="111">
        <f t="shared" si="4"/>
        <v>297500</v>
      </c>
      <c r="AE43" s="111">
        <f t="shared" si="5"/>
        <v>326400</v>
      </c>
      <c r="AF43" s="36">
        <v>350</v>
      </c>
      <c r="AG43" s="125">
        <f t="shared" si="6"/>
        <v>24876150</v>
      </c>
      <c r="AH43" s="111">
        <f t="shared" si="7"/>
        <v>27918200</v>
      </c>
      <c r="AI43" s="111">
        <f t="shared" si="8"/>
        <v>3042050</v>
      </c>
    </row>
    <row r="44" spans="1:35" s="1" customFormat="1" ht="14.5">
      <c r="A44" s="36">
        <v>2957</v>
      </c>
      <c r="B44" s="37">
        <f t="shared" si="9"/>
        <v>-400</v>
      </c>
      <c r="C44" s="38">
        <v>3362</v>
      </c>
      <c r="D44" s="38">
        <v>3357</v>
      </c>
      <c r="E44" s="37">
        <f t="shared" si="14"/>
        <v>-5</v>
      </c>
      <c r="F44" s="38">
        <v>1418</v>
      </c>
      <c r="G44" s="36">
        <v>648</v>
      </c>
      <c r="H44" s="37">
        <f t="shared" si="10"/>
        <v>-770</v>
      </c>
      <c r="I44" s="36">
        <v>53</v>
      </c>
      <c r="J44" s="38"/>
      <c r="K44" s="38">
        <v>11400</v>
      </c>
      <c r="L44" s="38"/>
      <c r="M44" s="36">
        <v>458</v>
      </c>
      <c r="N44" s="37">
        <f t="shared" si="11"/>
        <v>6</v>
      </c>
      <c r="O44" s="36">
        <v>6</v>
      </c>
      <c r="P44" s="38">
        <v>0</v>
      </c>
      <c r="Q44" s="37">
        <f t="shared" si="12"/>
        <v>0</v>
      </c>
      <c r="R44" s="38">
        <v>0</v>
      </c>
      <c r="S44" s="38">
        <v>0</v>
      </c>
      <c r="T44" s="87">
        <f t="shared" si="13"/>
        <v>6</v>
      </c>
      <c r="U44" s="36">
        <v>6</v>
      </c>
      <c r="V44" s="38"/>
      <c r="W44" s="38"/>
      <c r="X44" s="36">
        <v>77</v>
      </c>
      <c r="Y44" s="106">
        <f t="shared" si="0"/>
        <v>5459300</v>
      </c>
      <c r="Z44" s="107">
        <f t="shared" si="1"/>
        <v>7836050</v>
      </c>
      <c r="AA44" s="108">
        <f t="shared" si="2"/>
        <v>2376750</v>
      </c>
      <c r="AB44" s="109">
        <v>11400</v>
      </c>
      <c r="AC44" s="110">
        <f t="shared" si="3"/>
        <v>137400</v>
      </c>
      <c r="AD44" s="111">
        <f t="shared" si="4"/>
        <v>0</v>
      </c>
      <c r="AE44" s="111">
        <f t="shared" si="5"/>
        <v>137400</v>
      </c>
      <c r="AF44" s="36">
        <v>421</v>
      </c>
      <c r="AG44" s="125">
        <f t="shared" si="6"/>
        <v>2514150</v>
      </c>
      <c r="AH44" s="111">
        <f t="shared" si="7"/>
        <v>7973450</v>
      </c>
      <c r="AI44" s="111">
        <f t="shared" si="8"/>
        <v>5459300</v>
      </c>
    </row>
    <row r="45" spans="1:35" s="1" customFormat="1" ht="14.5">
      <c r="A45" s="36">
        <v>11687</v>
      </c>
      <c r="B45" s="37">
        <f t="shared" si="9"/>
        <v>-3</v>
      </c>
      <c r="C45" s="38">
        <v>10932</v>
      </c>
      <c r="D45" s="38">
        <v>11690</v>
      </c>
      <c r="E45" s="37">
        <f t="shared" si="14"/>
        <v>758</v>
      </c>
      <c r="F45" s="38">
        <v>1947</v>
      </c>
      <c r="G45" s="36">
        <v>287</v>
      </c>
      <c r="H45" s="37">
        <f t="shared" si="10"/>
        <v>-1660</v>
      </c>
      <c r="I45" s="36">
        <v>36</v>
      </c>
      <c r="J45" s="38"/>
      <c r="K45" s="38">
        <v>11500</v>
      </c>
      <c r="L45" s="38"/>
      <c r="M45" s="36">
        <v>541</v>
      </c>
      <c r="N45" s="37">
        <f t="shared" si="11"/>
        <v>0</v>
      </c>
      <c r="O45" s="36">
        <v>0</v>
      </c>
      <c r="P45" s="38">
        <v>0</v>
      </c>
      <c r="Q45" s="37">
        <f t="shared" si="12"/>
        <v>0</v>
      </c>
      <c r="R45" s="38">
        <v>1</v>
      </c>
      <c r="S45" s="38">
        <v>1</v>
      </c>
      <c r="T45" s="87">
        <f t="shared" si="13"/>
        <v>0</v>
      </c>
      <c r="U45" s="36">
        <v>1</v>
      </c>
      <c r="V45" s="38"/>
      <c r="W45" s="38"/>
      <c r="X45" s="36">
        <v>55</v>
      </c>
      <c r="Y45" s="106">
        <f t="shared" si="0"/>
        <v>5354250</v>
      </c>
      <c r="Z45" s="107">
        <f t="shared" si="1"/>
        <v>21036600</v>
      </c>
      <c r="AA45" s="108">
        <f t="shared" si="2"/>
        <v>15682350</v>
      </c>
      <c r="AB45" s="109">
        <v>11500</v>
      </c>
      <c r="AC45" s="110">
        <f t="shared" si="3"/>
        <v>2200</v>
      </c>
      <c r="AD45" s="111">
        <f t="shared" si="4"/>
        <v>24850</v>
      </c>
      <c r="AE45" s="111">
        <f t="shared" si="5"/>
        <v>27050</v>
      </c>
      <c r="AF45" s="36">
        <v>497</v>
      </c>
      <c r="AG45" s="125">
        <f t="shared" si="6"/>
        <v>15684550</v>
      </c>
      <c r="AH45" s="111">
        <f t="shared" si="7"/>
        <v>21063650</v>
      </c>
      <c r="AI45" s="111">
        <f t="shared" si="8"/>
        <v>5379100</v>
      </c>
    </row>
    <row r="46" spans="1:35" s="1" customFormat="1" ht="14.5">
      <c r="A46" s="36">
        <v>1979</v>
      </c>
      <c r="B46" s="37">
        <f t="shared" si="9"/>
        <v>-17</v>
      </c>
      <c r="C46" s="38">
        <v>1946</v>
      </c>
      <c r="D46" s="38">
        <v>1996</v>
      </c>
      <c r="E46" s="37">
        <f t="shared" si="14"/>
        <v>50</v>
      </c>
      <c r="F46" s="38">
        <v>1274</v>
      </c>
      <c r="G46" s="36">
        <v>123</v>
      </c>
      <c r="H46" s="37">
        <f t="shared" si="10"/>
        <v>-1151</v>
      </c>
      <c r="I46" s="36">
        <v>24</v>
      </c>
      <c r="J46" s="38"/>
      <c r="K46" s="38">
        <v>11600</v>
      </c>
      <c r="L46" s="38"/>
      <c r="M46" s="36">
        <v>633</v>
      </c>
      <c r="N46" s="37">
        <f t="shared" si="11"/>
        <v>10</v>
      </c>
      <c r="O46" s="36">
        <v>10</v>
      </c>
      <c r="P46" s="38">
        <v>0</v>
      </c>
      <c r="Q46" s="37">
        <f t="shared" si="12"/>
        <v>0</v>
      </c>
      <c r="R46" s="38">
        <v>10</v>
      </c>
      <c r="S46" s="38">
        <v>10</v>
      </c>
      <c r="T46" s="87">
        <f t="shared" si="13"/>
        <v>0</v>
      </c>
      <c r="U46" s="36">
        <v>10</v>
      </c>
      <c r="V46" s="38"/>
      <c r="W46" s="38"/>
      <c r="X46" s="36">
        <v>39</v>
      </c>
      <c r="Y46" s="106">
        <f t="shared" si="0"/>
        <v>2484300</v>
      </c>
      <c r="Z46" s="107">
        <f t="shared" si="1"/>
        <v>2374800</v>
      </c>
      <c r="AA46" s="108">
        <f t="shared" si="2"/>
        <v>-109500</v>
      </c>
      <c r="AB46" s="109">
        <v>11600</v>
      </c>
      <c r="AC46" s="110">
        <f t="shared" si="3"/>
        <v>24500</v>
      </c>
      <c r="AD46" s="111">
        <f t="shared" si="4"/>
        <v>292000</v>
      </c>
      <c r="AE46" s="111">
        <f t="shared" si="5"/>
        <v>316500</v>
      </c>
      <c r="AF46" s="36">
        <v>584</v>
      </c>
      <c r="AG46" s="125">
        <f t="shared" si="6"/>
        <v>-85000</v>
      </c>
      <c r="AH46" s="111">
        <f t="shared" si="7"/>
        <v>2691300</v>
      </c>
      <c r="AI46" s="111">
        <f t="shared" si="8"/>
        <v>2776300</v>
      </c>
    </row>
    <row r="47" spans="1:35" s="1" customFormat="1" ht="14.5">
      <c r="A47" s="36">
        <v>3071</v>
      </c>
      <c r="B47" s="37">
        <f t="shared" si="9"/>
        <v>220</v>
      </c>
      <c r="C47" s="38">
        <v>2824</v>
      </c>
      <c r="D47" s="38">
        <v>2851</v>
      </c>
      <c r="E47" s="37">
        <f t="shared" si="14"/>
        <v>27</v>
      </c>
      <c r="F47" s="38">
        <v>252</v>
      </c>
      <c r="G47" s="36">
        <v>340</v>
      </c>
      <c r="H47" s="37">
        <f t="shared" si="10"/>
        <v>88</v>
      </c>
      <c r="I47" s="36">
        <v>15</v>
      </c>
      <c r="J47" s="38"/>
      <c r="K47" s="38">
        <v>11700</v>
      </c>
      <c r="L47" s="38"/>
      <c r="M47" s="36">
        <v>724</v>
      </c>
      <c r="N47" s="37">
        <f t="shared" si="11"/>
        <v>0</v>
      </c>
      <c r="O47" s="36">
        <v>0</v>
      </c>
      <c r="P47" s="38">
        <v>0</v>
      </c>
      <c r="Q47" s="37">
        <f t="shared" si="12"/>
        <v>0</v>
      </c>
      <c r="R47" s="38">
        <v>0</v>
      </c>
      <c r="S47" s="38">
        <v>0</v>
      </c>
      <c r="T47" s="87">
        <f t="shared" si="13"/>
        <v>0</v>
      </c>
      <c r="U47" s="36">
        <v>0</v>
      </c>
      <c r="V47" s="38"/>
      <c r="W47" s="38"/>
      <c r="X47" s="36">
        <v>26</v>
      </c>
      <c r="Y47" s="106">
        <f t="shared" si="0"/>
        <v>327600</v>
      </c>
      <c r="Z47" s="107">
        <f t="shared" si="1"/>
        <v>2303250</v>
      </c>
      <c r="AA47" s="108">
        <f t="shared" si="2"/>
        <v>1975650</v>
      </c>
      <c r="AB47" s="109">
        <v>11700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6">
        <v>669</v>
      </c>
      <c r="AG47" s="125">
        <f t="shared" si="6"/>
        <v>1975650</v>
      </c>
      <c r="AH47" s="111">
        <f t="shared" si="7"/>
        <v>2303250</v>
      </c>
      <c r="AI47" s="111">
        <f t="shared" si="8"/>
        <v>327600</v>
      </c>
    </row>
    <row r="48" spans="1:35" s="1" customFormat="1" ht="14.5">
      <c r="A48" s="36">
        <v>2023</v>
      </c>
      <c r="B48" s="37">
        <f t="shared" si="9"/>
        <v>58</v>
      </c>
      <c r="C48" s="38">
        <v>1469</v>
      </c>
      <c r="D48" s="38">
        <v>1965</v>
      </c>
      <c r="E48" s="37">
        <f t="shared" si="14"/>
        <v>496</v>
      </c>
      <c r="F48" s="38">
        <v>877</v>
      </c>
      <c r="G48" s="36">
        <v>288</v>
      </c>
      <c r="H48" s="37">
        <f t="shared" si="10"/>
        <v>-589</v>
      </c>
      <c r="I48" s="36">
        <v>10</v>
      </c>
      <c r="J48" s="38"/>
      <c r="K48" s="38">
        <v>11800</v>
      </c>
      <c r="L48" s="66"/>
      <c r="M48" s="36">
        <v>818</v>
      </c>
      <c r="N48" s="37">
        <f t="shared" si="11"/>
        <v>0</v>
      </c>
      <c r="O48" s="36">
        <v>0</v>
      </c>
      <c r="P48" s="38">
        <v>0</v>
      </c>
      <c r="Q48" s="37">
        <f t="shared" si="12"/>
        <v>0</v>
      </c>
      <c r="R48" s="38">
        <v>0</v>
      </c>
      <c r="S48" s="38">
        <v>0</v>
      </c>
      <c r="T48" s="87">
        <f t="shared" si="13"/>
        <v>0</v>
      </c>
      <c r="U48" s="36">
        <v>0</v>
      </c>
      <c r="V48" s="38"/>
      <c r="W48" s="38"/>
      <c r="X48" s="36">
        <v>17</v>
      </c>
      <c r="Y48" s="106">
        <f t="shared" si="0"/>
        <v>745450</v>
      </c>
      <c r="Z48" s="107">
        <f t="shared" si="1"/>
        <v>1011500</v>
      </c>
      <c r="AA48" s="108">
        <f t="shared" si="2"/>
        <v>266050</v>
      </c>
      <c r="AB48" s="109">
        <v>11800</v>
      </c>
      <c r="AC48" s="110">
        <f t="shared" si="3"/>
        <v>0</v>
      </c>
      <c r="AD48" s="111">
        <f t="shared" si="4"/>
        <v>0</v>
      </c>
      <c r="AE48" s="111">
        <f t="shared" si="5"/>
        <v>0</v>
      </c>
      <c r="AF48" s="36">
        <v>760</v>
      </c>
      <c r="AG48" s="125">
        <f t="shared" si="6"/>
        <v>266050</v>
      </c>
      <c r="AH48" s="111">
        <f t="shared" si="7"/>
        <v>1011500</v>
      </c>
      <c r="AI48" s="111">
        <f t="shared" si="8"/>
        <v>745450</v>
      </c>
    </row>
    <row r="49" spans="1:35" s="1" customFormat="1" ht="14.5">
      <c r="A49" s="36">
        <v>367</v>
      </c>
      <c r="B49" s="37">
        <f t="shared" si="9"/>
        <v>-2</v>
      </c>
      <c r="C49" s="38">
        <v>281</v>
      </c>
      <c r="D49" s="38">
        <v>369</v>
      </c>
      <c r="E49" s="37">
        <f t="shared" si="14"/>
        <v>88</v>
      </c>
      <c r="F49" s="38">
        <v>115</v>
      </c>
      <c r="G49" s="36">
        <v>4</v>
      </c>
      <c r="H49" s="37">
        <f t="shared" si="10"/>
        <v>-111</v>
      </c>
      <c r="I49" s="36">
        <v>6</v>
      </c>
      <c r="J49" s="38"/>
      <c r="K49" s="38">
        <v>11900</v>
      </c>
      <c r="L49" s="66"/>
      <c r="M49" s="36">
        <v>914</v>
      </c>
      <c r="N49" s="37">
        <f t="shared" si="11"/>
        <v>0</v>
      </c>
      <c r="O49" s="36">
        <v>0</v>
      </c>
      <c r="P49" s="38">
        <v>0</v>
      </c>
      <c r="Q49" s="37">
        <f t="shared" si="12"/>
        <v>0</v>
      </c>
      <c r="R49" s="38">
        <v>0</v>
      </c>
      <c r="S49" s="38">
        <v>0</v>
      </c>
      <c r="T49" s="87">
        <f t="shared" si="13"/>
        <v>0</v>
      </c>
      <c r="U49" s="36">
        <v>0</v>
      </c>
      <c r="V49" s="38"/>
      <c r="W49" s="38"/>
      <c r="X49" s="36">
        <v>12</v>
      </c>
      <c r="Y49" s="106">
        <f t="shared" si="0"/>
        <v>69000</v>
      </c>
      <c r="Z49" s="107">
        <f t="shared" si="1"/>
        <v>110100</v>
      </c>
      <c r="AA49" s="108">
        <f t="shared" si="2"/>
        <v>41100</v>
      </c>
      <c r="AB49" s="109">
        <v>11900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6">
        <v>855</v>
      </c>
      <c r="AG49" s="125">
        <f t="shared" si="6"/>
        <v>41100</v>
      </c>
      <c r="AH49" s="111">
        <f t="shared" si="7"/>
        <v>110100</v>
      </c>
      <c r="AI49" s="111">
        <f t="shared" si="8"/>
        <v>69000</v>
      </c>
    </row>
    <row r="50" spans="1:35" s="1" customFormat="1" ht="14.5">
      <c r="A50" s="36">
        <v>3941</v>
      </c>
      <c r="B50" s="37">
        <f t="shared" si="9"/>
        <v>0</v>
      </c>
      <c r="C50" s="38">
        <v>3838</v>
      </c>
      <c r="D50" s="38">
        <v>3941</v>
      </c>
      <c r="E50" s="37">
        <f t="shared" si="14"/>
        <v>103</v>
      </c>
      <c r="F50" s="38">
        <v>173</v>
      </c>
      <c r="G50" s="36">
        <v>37</v>
      </c>
      <c r="H50" s="37">
        <f t="shared" si="10"/>
        <v>-136</v>
      </c>
      <c r="I50" s="36">
        <v>4</v>
      </c>
      <c r="J50" s="38"/>
      <c r="K50" s="38">
        <v>12000</v>
      </c>
      <c r="L50" s="66"/>
      <c r="M50" s="36">
        <v>1011</v>
      </c>
      <c r="N50" s="37">
        <f t="shared" si="11"/>
        <v>0</v>
      </c>
      <c r="O50" s="36">
        <v>0</v>
      </c>
      <c r="P50" s="38">
        <v>0</v>
      </c>
      <c r="Q50" s="37">
        <f t="shared" si="12"/>
        <v>0</v>
      </c>
      <c r="R50" s="38">
        <v>1</v>
      </c>
      <c r="S50" s="38">
        <v>1</v>
      </c>
      <c r="T50" s="87">
        <f t="shared" si="13"/>
        <v>0</v>
      </c>
      <c r="U50" s="36">
        <v>1</v>
      </c>
      <c r="V50" s="38"/>
      <c r="W50" s="38"/>
      <c r="X50" s="36">
        <v>8</v>
      </c>
      <c r="Y50" s="106">
        <f t="shared" si="0"/>
        <v>69200</v>
      </c>
      <c r="Z50" s="107">
        <f t="shared" si="1"/>
        <v>788200</v>
      </c>
      <c r="AA50" s="108">
        <f t="shared" si="2"/>
        <v>719000</v>
      </c>
      <c r="AB50" s="109">
        <v>12000</v>
      </c>
      <c r="AC50" s="110">
        <f t="shared" si="3"/>
        <v>2950</v>
      </c>
      <c r="AD50" s="111">
        <f t="shared" si="4"/>
        <v>47600</v>
      </c>
      <c r="AE50" s="111">
        <f t="shared" si="5"/>
        <v>50550</v>
      </c>
      <c r="AF50" s="36">
        <v>952</v>
      </c>
      <c r="AG50" s="125">
        <f t="shared" si="6"/>
        <v>721950</v>
      </c>
      <c r="AH50" s="111">
        <f t="shared" si="7"/>
        <v>838750</v>
      </c>
      <c r="AI50" s="111">
        <f t="shared" si="8"/>
        <v>116800</v>
      </c>
    </row>
    <row r="51" spans="1:35" s="1" customFormat="1" ht="14.5">
      <c r="A51" s="36">
        <v>746</v>
      </c>
      <c r="B51" s="37">
        <f t="shared" si="9"/>
        <v>100</v>
      </c>
      <c r="C51" s="38">
        <v>159</v>
      </c>
      <c r="D51" s="38">
        <v>646</v>
      </c>
      <c r="E51" s="37">
        <f t="shared" si="14"/>
        <v>487</v>
      </c>
      <c r="F51" s="38">
        <v>551</v>
      </c>
      <c r="G51" s="36">
        <v>100</v>
      </c>
      <c r="H51" s="37">
        <f t="shared" si="10"/>
        <v>-451</v>
      </c>
      <c r="I51" s="36">
        <v>2</v>
      </c>
      <c r="J51" s="38"/>
      <c r="K51" s="38">
        <v>12100</v>
      </c>
      <c r="L51" s="66"/>
      <c r="M51" s="36">
        <v>1110</v>
      </c>
      <c r="N51" s="37">
        <f t="shared" si="11"/>
        <v>0</v>
      </c>
      <c r="O51" s="36">
        <v>0</v>
      </c>
      <c r="P51" s="38">
        <v>0</v>
      </c>
      <c r="Q51" s="37">
        <f t="shared" si="12"/>
        <v>0</v>
      </c>
      <c r="R51" s="38">
        <v>0</v>
      </c>
      <c r="S51" s="38">
        <v>0</v>
      </c>
      <c r="T51" s="87">
        <f t="shared" si="13"/>
        <v>0</v>
      </c>
      <c r="U51" s="36">
        <v>0</v>
      </c>
      <c r="V51" s="38"/>
      <c r="W51" s="38"/>
      <c r="X51" s="36">
        <v>5</v>
      </c>
      <c r="Y51" s="106">
        <f t="shared" si="0"/>
        <v>137750</v>
      </c>
      <c r="Z51" s="107">
        <f t="shared" si="1"/>
        <v>74600</v>
      </c>
      <c r="AA51" s="108">
        <f t="shared" si="2"/>
        <v>-63150</v>
      </c>
      <c r="AB51" s="109">
        <v>12100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6">
        <v>1044</v>
      </c>
      <c r="AG51" s="125">
        <f t="shared" si="6"/>
        <v>-63150</v>
      </c>
      <c r="AH51" s="111">
        <f t="shared" si="7"/>
        <v>74600</v>
      </c>
      <c r="AI51" s="111">
        <f t="shared" si="8"/>
        <v>137750</v>
      </c>
    </row>
    <row r="52" spans="1:35" s="1" customFormat="1" ht="14.5">
      <c r="A52" s="36">
        <v>156</v>
      </c>
      <c r="B52" s="37">
        <f t="shared" si="9"/>
        <v>0</v>
      </c>
      <c r="C52" s="38">
        <v>147</v>
      </c>
      <c r="D52" s="38">
        <v>156</v>
      </c>
      <c r="E52" s="37">
        <f t="shared" si="14"/>
        <v>9</v>
      </c>
      <c r="F52" s="38">
        <v>10</v>
      </c>
      <c r="G52" s="36">
        <v>0</v>
      </c>
      <c r="H52" s="37">
        <f t="shared" si="10"/>
        <v>-10</v>
      </c>
      <c r="I52" s="36">
        <v>1</v>
      </c>
      <c r="J52" s="38"/>
      <c r="K52" s="38">
        <v>12200</v>
      </c>
      <c r="L52" s="66"/>
      <c r="M52" s="36">
        <v>1209</v>
      </c>
      <c r="N52" s="37">
        <f t="shared" si="11"/>
        <v>0</v>
      </c>
      <c r="O52" s="36">
        <v>0</v>
      </c>
      <c r="P52" s="38">
        <v>0</v>
      </c>
      <c r="Q52" s="37">
        <f t="shared" si="12"/>
        <v>0</v>
      </c>
      <c r="R52" s="38">
        <v>0</v>
      </c>
      <c r="S52" s="38">
        <v>0</v>
      </c>
      <c r="T52" s="87">
        <f t="shared" si="13"/>
        <v>0</v>
      </c>
      <c r="U52" s="36">
        <v>0</v>
      </c>
      <c r="V52" s="38"/>
      <c r="W52" s="38"/>
      <c r="X52" s="36">
        <v>3</v>
      </c>
      <c r="Y52" s="106">
        <f t="shared" si="0"/>
        <v>1500</v>
      </c>
      <c r="Z52" s="107">
        <f t="shared" si="1"/>
        <v>7800</v>
      </c>
      <c r="AA52" s="108">
        <f t="shared" si="2"/>
        <v>6300</v>
      </c>
      <c r="AB52" s="109">
        <v>12200</v>
      </c>
      <c r="AC52" s="110">
        <f t="shared" si="3"/>
        <v>0</v>
      </c>
      <c r="AD52" s="111">
        <f t="shared" si="4"/>
        <v>0</v>
      </c>
      <c r="AE52" s="111">
        <f t="shared" si="5"/>
        <v>0</v>
      </c>
      <c r="AF52" s="36">
        <v>1143</v>
      </c>
      <c r="AG52" s="125">
        <f t="shared" si="6"/>
        <v>6300</v>
      </c>
      <c r="AH52" s="111">
        <f t="shared" si="7"/>
        <v>7800</v>
      </c>
      <c r="AI52" s="111">
        <f t="shared" si="8"/>
        <v>1500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12286</v>
      </c>
      <c r="G53" s="45">
        <f>SUM(G8:G52)</f>
        <v>4939</v>
      </c>
      <c r="H53" s="46">
        <f>SUM(H8:H52)</f>
        <v>-7347</v>
      </c>
      <c r="I53" s="67"/>
      <c r="J53" s="43"/>
      <c r="K53" s="36"/>
      <c r="L53" s="43"/>
      <c r="M53" s="67"/>
      <c r="N53" s="46">
        <f>SUM(N8:N52)</f>
        <v>-13215</v>
      </c>
      <c r="O53" s="42">
        <f>SUM(O8:O52)</f>
        <v>3880</v>
      </c>
      <c r="P53" s="45">
        <f>SUM(P8:P52)</f>
        <v>17095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36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36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157</v>
      </c>
      <c r="D57" s="28"/>
      <c r="E57" s="28" t="s">
        <v>120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158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15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10930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10989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10785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10974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204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10974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-10785</v>
      </c>
      <c r="I67" s="134">
        <f>H66-C62</f>
        <v>-10989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70"/>
  <sheetViews>
    <sheetView zoomScale="70" zoomScaleNormal="70" workbookViewId="0">
      <pane ySplit="7" topLeftCell="A23" activePane="bottomLeft" state="frozen"/>
      <selection pane="bottomLeft" activeCell="A7" sqref="A7:XFD7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6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159</v>
      </c>
      <c r="B1" s="6"/>
      <c r="C1" s="6"/>
      <c r="D1" s="6"/>
      <c r="E1" s="6"/>
      <c r="F1" s="7" t="s">
        <v>109</v>
      </c>
      <c r="G1" s="8" t="s">
        <v>2</v>
      </c>
      <c r="H1" s="8"/>
      <c r="I1" s="8"/>
      <c r="J1" s="54"/>
      <c r="K1" s="55" t="s">
        <v>3</v>
      </c>
      <c r="L1" s="55"/>
      <c r="M1" s="254" t="s">
        <v>160</v>
      </c>
      <c r="N1" s="255"/>
      <c r="O1" s="256"/>
      <c r="P1" s="56" t="s">
        <v>4</v>
      </c>
      <c r="Q1" s="74"/>
      <c r="R1" s="257" t="s">
        <v>161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6</v>
      </c>
      <c r="B2" s="10"/>
      <c r="C2" s="11">
        <v>27946</v>
      </c>
      <c r="D2" s="10" t="s">
        <v>15</v>
      </c>
      <c r="E2" s="12">
        <v>43</v>
      </c>
      <c r="F2" s="13" t="s">
        <v>8</v>
      </c>
      <c r="G2" s="14" t="s">
        <v>9</v>
      </c>
      <c r="H2" s="15"/>
      <c r="I2" s="57">
        <v>27800</v>
      </c>
      <c r="J2" s="58"/>
      <c r="K2" s="58" t="s">
        <v>10</v>
      </c>
      <c r="L2" s="58"/>
      <c r="M2" s="258" t="s">
        <v>160</v>
      </c>
      <c r="N2" s="259"/>
      <c r="O2" s="260"/>
      <c r="P2" s="58" t="s">
        <v>12</v>
      </c>
      <c r="Q2" s="58"/>
      <c r="R2" s="261" t="s">
        <v>162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20</v>
      </c>
      <c r="B3" s="17"/>
      <c r="C3" s="18">
        <v>27951</v>
      </c>
      <c r="D3" s="17" t="s">
        <v>7</v>
      </c>
      <c r="E3" s="19">
        <v>125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  <c r="AE3" s="150" t="s">
        <v>114</v>
      </c>
    </row>
    <row r="4" spans="1:36">
      <c r="A4" s="22" t="s">
        <v>143</v>
      </c>
      <c r="B4" s="23"/>
      <c r="C4" s="24">
        <v>27952</v>
      </c>
      <c r="D4" s="23" t="s">
        <v>7</v>
      </c>
      <c r="E4" s="25">
        <v>117</v>
      </c>
      <c r="F4" s="23" t="s">
        <v>8</v>
      </c>
      <c r="G4" s="26" t="s">
        <v>21</v>
      </c>
      <c r="H4" s="27"/>
      <c r="I4" s="61">
        <f>I2-I3</f>
        <v>27800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151" t="s">
        <v>163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s="136" customFormat="1" ht="20" customHeight="1">
      <c r="A7" s="137" t="s">
        <v>164</v>
      </c>
      <c r="B7" s="137" t="s">
        <v>165</v>
      </c>
      <c r="C7" s="137" t="s">
        <v>166</v>
      </c>
      <c r="D7" s="137" t="s">
        <v>167</v>
      </c>
      <c r="E7" s="137" t="s">
        <v>168</v>
      </c>
      <c r="F7" s="137" t="s">
        <v>169</v>
      </c>
      <c r="G7" s="137" t="s">
        <v>170</v>
      </c>
      <c r="H7" s="137" t="s">
        <v>127</v>
      </c>
      <c r="I7" s="137" t="s">
        <v>171</v>
      </c>
      <c r="J7" s="137" t="s">
        <v>172</v>
      </c>
      <c r="K7" s="137" t="s">
        <v>173</v>
      </c>
      <c r="L7" s="137" t="s">
        <v>174</v>
      </c>
      <c r="M7" s="140" t="s">
        <v>175</v>
      </c>
      <c r="N7" s="137" t="s">
        <v>176</v>
      </c>
      <c r="O7" s="137" t="s">
        <v>177</v>
      </c>
      <c r="P7" s="137" t="s">
        <v>178</v>
      </c>
      <c r="Q7" s="137" t="s">
        <v>179</v>
      </c>
      <c r="R7" s="137" t="s">
        <v>180</v>
      </c>
      <c r="S7" s="137" t="s">
        <v>181</v>
      </c>
      <c r="T7" s="137" t="s">
        <v>182</v>
      </c>
      <c r="U7" s="137" t="s">
        <v>183</v>
      </c>
      <c r="V7" s="78" t="s">
        <v>184</v>
      </c>
      <c r="W7" s="78" t="s">
        <v>185</v>
      </c>
      <c r="X7" s="149" t="s">
        <v>186</v>
      </c>
      <c r="Y7" s="101" t="s">
        <v>187</v>
      </c>
      <c r="Z7" s="102" t="s">
        <v>188</v>
      </c>
      <c r="AA7" s="102" t="s">
        <v>189</v>
      </c>
      <c r="AB7" s="152" t="s">
        <v>190</v>
      </c>
      <c r="AC7" s="152" t="s">
        <v>191</v>
      </c>
      <c r="AD7" s="153" t="s">
        <v>192</v>
      </c>
      <c r="AE7" s="153" t="s">
        <v>193</v>
      </c>
      <c r="AF7" s="154" t="s">
        <v>194</v>
      </c>
      <c r="AG7" s="163" t="s">
        <v>195</v>
      </c>
      <c r="AH7" s="163" t="s">
        <v>196</v>
      </c>
      <c r="AI7" s="153" t="s">
        <v>197</v>
      </c>
    </row>
    <row r="8" spans="1:36" s="1" customFormat="1" ht="15.65" customHeight="1">
      <c r="A8" s="36">
        <v>2</v>
      </c>
      <c r="B8" s="37">
        <f>A8-D8</f>
        <v>0</v>
      </c>
      <c r="C8" s="38">
        <v>2</v>
      </c>
      <c r="D8" s="38">
        <v>2</v>
      </c>
      <c r="E8" s="37">
        <f>D8-C8</f>
        <v>0</v>
      </c>
      <c r="F8" s="38">
        <v>0</v>
      </c>
      <c r="G8" s="36">
        <v>0</v>
      </c>
      <c r="H8" s="37">
        <f>G8-F8</f>
        <v>0</v>
      </c>
      <c r="I8" s="36">
        <v>5951</v>
      </c>
      <c r="J8" s="38"/>
      <c r="K8" s="141">
        <v>22000</v>
      </c>
      <c r="L8" s="38"/>
      <c r="M8" s="36">
        <v>1</v>
      </c>
      <c r="N8" s="142">
        <f>O8-P8</f>
        <v>60</v>
      </c>
      <c r="O8" s="36">
        <v>61</v>
      </c>
      <c r="P8" s="38">
        <v>1</v>
      </c>
      <c r="Q8" s="37">
        <f>R8-S8</f>
        <v>1</v>
      </c>
      <c r="R8" s="38">
        <v>573</v>
      </c>
      <c r="S8" s="38">
        <v>572</v>
      </c>
      <c r="T8" s="87">
        <f>U8-R8</f>
        <v>31</v>
      </c>
      <c r="U8" s="36">
        <v>604</v>
      </c>
      <c r="V8" s="38"/>
      <c r="W8" s="38"/>
      <c r="X8" s="38">
        <v>5827</v>
      </c>
      <c r="Y8" s="106">
        <f>X8*F8*50</f>
        <v>0</v>
      </c>
      <c r="Z8" s="107">
        <f>A8*I8*50</f>
        <v>595100</v>
      </c>
      <c r="AA8" s="108">
        <f>Z8-Y8</f>
        <v>595100</v>
      </c>
      <c r="AB8" s="155">
        <v>22000</v>
      </c>
      <c r="AC8" s="110">
        <f>AE8-AD8</f>
        <v>1550</v>
      </c>
      <c r="AD8" s="111">
        <f>AF8*R8*50</f>
        <v>28650</v>
      </c>
      <c r="AE8" s="111">
        <f>U8*M8*50</f>
        <v>30200</v>
      </c>
      <c r="AF8" s="38">
        <v>1</v>
      </c>
      <c r="AG8" s="125">
        <f>AH8-AI8</f>
        <v>596650</v>
      </c>
      <c r="AH8" s="111">
        <f>Z8+AE8</f>
        <v>625300</v>
      </c>
      <c r="AI8" s="111">
        <f>Y8+AD8</f>
        <v>28650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7">
        <f>D9-C9</f>
        <v>0</v>
      </c>
      <c r="F9" s="38">
        <v>0</v>
      </c>
      <c r="G9" s="36">
        <v>0</v>
      </c>
      <c r="H9" s="37">
        <f>G9-F9</f>
        <v>0</v>
      </c>
      <c r="I9" s="36">
        <v>5751</v>
      </c>
      <c r="J9" s="38"/>
      <c r="K9" s="141">
        <v>22200</v>
      </c>
      <c r="L9" s="38"/>
      <c r="M9" s="36">
        <v>1</v>
      </c>
      <c r="N9" s="142">
        <f>O9-P9</f>
        <v>-9</v>
      </c>
      <c r="O9" s="36">
        <v>21</v>
      </c>
      <c r="P9" s="38">
        <v>30</v>
      </c>
      <c r="Q9" s="37">
        <f>R9-S9</f>
        <v>26</v>
      </c>
      <c r="R9" s="38">
        <v>502</v>
      </c>
      <c r="S9" s="38">
        <v>476</v>
      </c>
      <c r="T9" s="87">
        <f>U9-R9</f>
        <v>7</v>
      </c>
      <c r="U9" s="36">
        <v>509</v>
      </c>
      <c r="V9" s="38"/>
      <c r="W9" s="38"/>
      <c r="X9" s="38">
        <v>5627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55">
        <v>22200</v>
      </c>
      <c r="AC9" s="110">
        <f t="shared" ref="AC9:AC52" si="3">AE9-AD9</f>
        <v>350</v>
      </c>
      <c r="AD9" s="111">
        <f t="shared" ref="AD9:AD52" si="4">AF9*R9*50</f>
        <v>25100</v>
      </c>
      <c r="AE9" s="111">
        <f t="shared" ref="AE9:AE52" si="5">U9*M9*50</f>
        <v>25450</v>
      </c>
      <c r="AF9" s="38">
        <v>1</v>
      </c>
      <c r="AG9" s="125">
        <f t="shared" ref="AG9:AG52" si="6">AH9-AI9</f>
        <v>350</v>
      </c>
      <c r="AH9" s="111">
        <f t="shared" ref="AH9:AH52" si="7">Z9+AE9</f>
        <v>25450</v>
      </c>
      <c r="AI9" s="111">
        <f t="shared" ref="AI9:AI52" si="8">Y9+AD9</f>
        <v>25100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7">
        <f>D10-C10</f>
        <v>0</v>
      </c>
      <c r="F10" s="38">
        <v>0</v>
      </c>
      <c r="G10" s="36">
        <v>0</v>
      </c>
      <c r="H10" s="37">
        <f>G10-F10</f>
        <v>0</v>
      </c>
      <c r="I10" s="36">
        <v>5552</v>
      </c>
      <c r="J10" s="38"/>
      <c r="K10" s="141">
        <v>22400</v>
      </c>
      <c r="L10" s="38"/>
      <c r="M10" s="36">
        <v>1</v>
      </c>
      <c r="N10" s="142">
        <f>O10-P10</f>
        <v>16</v>
      </c>
      <c r="O10" s="36">
        <v>23</v>
      </c>
      <c r="P10" s="38">
        <v>7</v>
      </c>
      <c r="Q10" s="37">
        <f>R10-S10</f>
        <v>2</v>
      </c>
      <c r="R10" s="38">
        <v>738</v>
      </c>
      <c r="S10" s="38">
        <v>736</v>
      </c>
      <c r="T10" s="87">
        <f>U10-R10</f>
        <v>7</v>
      </c>
      <c r="U10" s="36">
        <v>745</v>
      </c>
      <c r="V10" s="38"/>
      <c r="W10" s="38"/>
      <c r="X10" s="38">
        <v>5427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55">
        <v>22400</v>
      </c>
      <c r="AC10" s="110">
        <f t="shared" si="3"/>
        <v>350</v>
      </c>
      <c r="AD10" s="111">
        <f t="shared" si="4"/>
        <v>36900</v>
      </c>
      <c r="AE10" s="111">
        <f t="shared" si="5"/>
        <v>37250</v>
      </c>
      <c r="AF10" s="38">
        <v>1</v>
      </c>
      <c r="AG10" s="125">
        <f t="shared" si="6"/>
        <v>350</v>
      </c>
      <c r="AH10" s="111">
        <f t="shared" si="7"/>
        <v>37250</v>
      </c>
      <c r="AI10" s="111">
        <f t="shared" si="8"/>
        <v>36900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7">
        <f>D11-C11</f>
        <v>0</v>
      </c>
      <c r="F11" s="38">
        <v>0</v>
      </c>
      <c r="G11" s="36">
        <v>0</v>
      </c>
      <c r="H11" s="37">
        <f>G11-F11</f>
        <v>0</v>
      </c>
      <c r="I11" s="36">
        <v>5352</v>
      </c>
      <c r="J11" s="38"/>
      <c r="K11" s="141">
        <v>22600</v>
      </c>
      <c r="L11" s="38"/>
      <c r="M11" s="36">
        <v>1</v>
      </c>
      <c r="N11" s="142">
        <f>O11-P11</f>
        <v>4</v>
      </c>
      <c r="O11" s="36">
        <v>33</v>
      </c>
      <c r="P11" s="38">
        <v>29</v>
      </c>
      <c r="Q11" s="37">
        <f>R11-S11</f>
        <v>20</v>
      </c>
      <c r="R11" s="38">
        <v>758</v>
      </c>
      <c r="S11" s="38">
        <v>738</v>
      </c>
      <c r="T11" s="87">
        <f>U11-R11</f>
        <v>2</v>
      </c>
      <c r="U11" s="36">
        <v>760</v>
      </c>
      <c r="V11" s="38"/>
      <c r="W11" s="38"/>
      <c r="X11" s="38">
        <v>5227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55">
        <v>22600</v>
      </c>
      <c r="AC11" s="110">
        <f t="shared" si="3"/>
        <v>100</v>
      </c>
      <c r="AD11" s="111">
        <f t="shared" si="4"/>
        <v>37900</v>
      </c>
      <c r="AE11" s="111">
        <f t="shared" si="5"/>
        <v>38000</v>
      </c>
      <c r="AF11" s="38">
        <v>1</v>
      </c>
      <c r="AG11" s="125">
        <f t="shared" si="6"/>
        <v>100</v>
      </c>
      <c r="AH11" s="111">
        <f t="shared" si="7"/>
        <v>38000</v>
      </c>
      <c r="AI11" s="111">
        <f t="shared" si="8"/>
        <v>37900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7">
        <f>D12-C12</f>
        <v>0</v>
      </c>
      <c r="F12" s="38">
        <v>0</v>
      </c>
      <c r="G12" s="36">
        <v>0</v>
      </c>
      <c r="H12" s="37">
        <f>G12-F12</f>
        <v>0</v>
      </c>
      <c r="I12" s="36">
        <v>5152</v>
      </c>
      <c r="J12" s="38"/>
      <c r="K12" s="141">
        <v>22800</v>
      </c>
      <c r="L12" s="38"/>
      <c r="M12" s="36">
        <v>1</v>
      </c>
      <c r="N12" s="142">
        <f>O12-P12</f>
        <v>15</v>
      </c>
      <c r="O12" s="36">
        <v>50</v>
      </c>
      <c r="P12" s="38">
        <v>35</v>
      </c>
      <c r="Q12" s="37">
        <f>R12-S12</f>
        <v>20</v>
      </c>
      <c r="R12" s="38">
        <v>817</v>
      </c>
      <c r="S12" s="38">
        <v>797</v>
      </c>
      <c r="T12" s="87">
        <f>U12-R12</f>
        <v>-28</v>
      </c>
      <c r="U12" s="36">
        <v>789</v>
      </c>
      <c r="V12" s="38"/>
      <c r="W12" s="38"/>
      <c r="X12" s="38">
        <v>5028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55">
        <v>22800</v>
      </c>
      <c r="AC12" s="110">
        <f t="shared" si="3"/>
        <v>-1400</v>
      </c>
      <c r="AD12" s="111">
        <f t="shared" si="4"/>
        <v>40850</v>
      </c>
      <c r="AE12" s="111">
        <f t="shared" si="5"/>
        <v>39450</v>
      </c>
      <c r="AF12" s="38">
        <v>1</v>
      </c>
      <c r="AG12" s="125">
        <f t="shared" si="6"/>
        <v>-1400</v>
      </c>
      <c r="AH12" s="111">
        <f t="shared" si="7"/>
        <v>39450</v>
      </c>
      <c r="AI12" s="111">
        <f t="shared" si="8"/>
        <v>40850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7">
        <f t="shared" ref="E13:E52" si="10">D13-C13</f>
        <v>0</v>
      </c>
      <c r="F13" s="38">
        <v>0</v>
      </c>
      <c r="G13" s="36">
        <v>0</v>
      </c>
      <c r="H13" s="37">
        <f t="shared" ref="H13:H52" si="11">G13-F13</f>
        <v>0</v>
      </c>
      <c r="I13" s="36">
        <v>4952</v>
      </c>
      <c r="J13" s="38"/>
      <c r="K13" s="141">
        <v>23000</v>
      </c>
      <c r="L13" s="38"/>
      <c r="M13" s="36">
        <v>1</v>
      </c>
      <c r="N13" s="142">
        <f t="shared" ref="N13:N52" si="12">O13-P13</f>
        <v>-145</v>
      </c>
      <c r="O13" s="36">
        <v>30</v>
      </c>
      <c r="P13" s="38">
        <v>175</v>
      </c>
      <c r="Q13" s="37">
        <f t="shared" ref="Q13:Q52" si="13">R13-S13</f>
        <v>77</v>
      </c>
      <c r="R13" s="38">
        <v>966</v>
      </c>
      <c r="S13" s="38">
        <v>889</v>
      </c>
      <c r="T13" s="87">
        <f t="shared" ref="T13:T52" si="14">U13-R13</f>
        <v>6</v>
      </c>
      <c r="U13" s="36">
        <v>972</v>
      </c>
      <c r="V13" s="38"/>
      <c r="W13" s="38"/>
      <c r="X13" s="38">
        <v>4828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55">
        <v>23000</v>
      </c>
      <c r="AC13" s="110">
        <f t="shared" si="3"/>
        <v>-48000</v>
      </c>
      <c r="AD13" s="111">
        <f t="shared" si="4"/>
        <v>96600</v>
      </c>
      <c r="AE13" s="111">
        <f t="shared" si="5"/>
        <v>48600</v>
      </c>
      <c r="AF13" s="38">
        <v>2</v>
      </c>
      <c r="AG13" s="125">
        <f t="shared" si="6"/>
        <v>-48000</v>
      </c>
      <c r="AH13" s="111">
        <f t="shared" si="7"/>
        <v>48600</v>
      </c>
      <c r="AI13" s="111">
        <f t="shared" si="8"/>
        <v>96600</v>
      </c>
    </row>
    <row r="14" spans="1:36" s="1" customFormat="1" ht="15.65" customHeight="1">
      <c r="A14" s="36">
        <v>1</v>
      </c>
      <c r="B14" s="37">
        <f t="shared" si="9"/>
        <v>0</v>
      </c>
      <c r="C14" s="38">
        <v>1</v>
      </c>
      <c r="D14" s="38">
        <v>1</v>
      </c>
      <c r="E14" s="37">
        <f t="shared" si="10"/>
        <v>0</v>
      </c>
      <c r="F14" s="38">
        <v>0</v>
      </c>
      <c r="G14" s="36">
        <v>0</v>
      </c>
      <c r="H14" s="37">
        <f t="shared" si="11"/>
        <v>0</v>
      </c>
      <c r="I14" s="36">
        <v>4752</v>
      </c>
      <c r="J14" s="38"/>
      <c r="K14" s="141">
        <v>23200</v>
      </c>
      <c r="L14" s="38"/>
      <c r="M14" s="36">
        <v>1</v>
      </c>
      <c r="N14" s="142">
        <f t="shared" si="12"/>
        <v>-90</v>
      </c>
      <c r="O14" s="36">
        <v>97</v>
      </c>
      <c r="P14" s="38">
        <v>187</v>
      </c>
      <c r="Q14" s="37">
        <f t="shared" si="13"/>
        <v>92</v>
      </c>
      <c r="R14" s="38">
        <v>2273</v>
      </c>
      <c r="S14" s="38">
        <v>2181</v>
      </c>
      <c r="T14" s="87">
        <f t="shared" si="14"/>
        <v>-44</v>
      </c>
      <c r="U14" s="36">
        <v>2229</v>
      </c>
      <c r="V14" s="38"/>
      <c r="W14" s="38"/>
      <c r="X14" s="38">
        <v>4629</v>
      </c>
      <c r="Y14" s="106">
        <f t="shared" si="0"/>
        <v>0</v>
      </c>
      <c r="Z14" s="107">
        <f t="shared" si="1"/>
        <v>237600</v>
      </c>
      <c r="AA14" s="108">
        <f t="shared" si="2"/>
        <v>237600</v>
      </c>
      <c r="AB14" s="155">
        <v>23200</v>
      </c>
      <c r="AC14" s="110">
        <f t="shared" si="3"/>
        <v>-229500</v>
      </c>
      <c r="AD14" s="111">
        <f t="shared" si="4"/>
        <v>340950</v>
      </c>
      <c r="AE14" s="111">
        <f t="shared" si="5"/>
        <v>111450</v>
      </c>
      <c r="AF14" s="38">
        <v>3</v>
      </c>
      <c r="AG14" s="125">
        <f t="shared" si="6"/>
        <v>8100</v>
      </c>
      <c r="AH14" s="111">
        <f t="shared" si="7"/>
        <v>349050</v>
      </c>
      <c r="AI14" s="111">
        <f t="shared" si="8"/>
        <v>340950</v>
      </c>
    </row>
    <row r="15" spans="1:36" s="1" customFormat="1" ht="15.65" customHeight="1">
      <c r="A15" s="36">
        <v>2</v>
      </c>
      <c r="B15" s="37">
        <f t="shared" si="9"/>
        <v>0</v>
      </c>
      <c r="C15" s="38">
        <v>2</v>
      </c>
      <c r="D15" s="38">
        <v>2</v>
      </c>
      <c r="E15" s="37">
        <f t="shared" si="10"/>
        <v>0</v>
      </c>
      <c r="F15" s="38">
        <v>0</v>
      </c>
      <c r="G15" s="36">
        <v>0</v>
      </c>
      <c r="H15" s="37">
        <f t="shared" si="11"/>
        <v>0</v>
      </c>
      <c r="I15" s="36">
        <v>4553</v>
      </c>
      <c r="J15" s="38"/>
      <c r="K15" s="141">
        <v>23400</v>
      </c>
      <c r="L15" s="38"/>
      <c r="M15" s="36">
        <v>1</v>
      </c>
      <c r="N15" s="142">
        <f t="shared" si="12"/>
        <v>-143</v>
      </c>
      <c r="O15" s="36">
        <v>25</v>
      </c>
      <c r="P15" s="38">
        <v>168</v>
      </c>
      <c r="Q15" s="37">
        <f t="shared" si="13"/>
        <v>23</v>
      </c>
      <c r="R15" s="38">
        <v>966</v>
      </c>
      <c r="S15" s="38">
        <v>943</v>
      </c>
      <c r="T15" s="87">
        <f t="shared" si="14"/>
        <v>10</v>
      </c>
      <c r="U15" s="36">
        <v>976</v>
      </c>
      <c r="V15" s="38"/>
      <c r="W15" s="38"/>
      <c r="X15" s="38">
        <v>4430</v>
      </c>
      <c r="Y15" s="106">
        <f t="shared" si="0"/>
        <v>0</v>
      </c>
      <c r="Z15" s="107">
        <f t="shared" si="1"/>
        <v>455300</v>
      </c>
      <c r="AA15" s="108">
        <f t="shared" si="2"/>
        <v>455300</v>
      </c>
      <c r="AB15" s="155">
        <v>23400</v>
      </c>
      <c r="AC15" s="110">
        <f t="shared" si="3"/>
        <v>-144400</v>
      </c>
      <c r="AD15" s="111">
        <f t="shared" si="4"/>
        <v>193200</v>
      </c>
      <c r="AE15" s="111">
        <f t="shared" si="5"/>
        <v>48800</v>
      </c>
      <c r="AF15" s="38">
        <v>4</v>
      </c>
      <c r="AG15" s="125">
        <f t="shared" si="6"/>
        <v>310900</v>
      </c>
      <c r="AH15" s="111">
        <f t="shared" si="7"/>
        <v>504100</v>
      </c>
      <c r="AI15" s="111">
        <f t="shared" si="8"/>
        <v>193200</v>
      </c>
    </row>
    <row r="16" spans="1:36" s="1" customFormat="1" ht="15.65" customHeight="1">
      <c r="A16" s="36">
        <v>8</v>
      </c>
      <c r="B16" s="37">
        <f t="shared" si="9"/>
        <v>0</v>
      </c>
      <c r="C16" s="38">
        <v>8</v>
      </c>
      <c r="D16" s="38">
        <v>8</v>
      </c>
      <c r="E16" s="37">
        <f t="shared" si="10"/>
        <v>0</v>
      </c>
      <c r="F16" s="38">
        <v>0</v>
      </c>
      <c r="G16" s="36">
        <v>0</v>
      </c>
      <c r="H16" s="37">
        <f t="shared" si="11"/>
        <v>0</v>
      </c>
      <c r="I16" s="36">
        <v>4353</v>
      </c>
      <c r="J16" s="38"/>
      <c r="K16" s="141">
        <v>23600</v>
      </c>
      <c r="L16" s="38"/>
      <c r="M16" s="36">
        <v>2</v>
      </c>
      <c r="N16" s="142">
        <f t="shared" si="12"/>
        <v>38</v>
      </c>
      <c r="O16" s="36">
        <v>78</v>
      </c>
      <c r="P16" s="38">
        <v>40</v>
      </c>
      <c r="Q16" s="37">
        <f t="shared" si="13"/>
        <v>37</v>
      </c>
      <c r="R16" s="38">
        <v>825</v>
      </c>
      <c r="S16" s="38">
        <v>788</v>
      </c>
      <c r="T16" s="87">
        <f t="shared" si="14"/>
        <v>64</v>
      </c>
      <c r="U16" s="36">
        <v>889</v>
      </c>
      <c r="V16" s="38"/>
      <c r="W16" s="38"/>
      <c r="X16" s="38">
        <v>4231</v>
      </c>
      <c r="Y16" s="106">
        <f t="shared" si="0"/>
        <v>0</v>
      </c>
      <c r="Z16" s="107">
        <f t="shared" si="1"/>
        <v>1741200</v>
      </c>
      <c r="AA16" s="108">
        <f t="shared" si="2"/>
        <v>1741200</v>
      </c>
      <c r="AB16" s="155">
        <v>23600</v>
      </c>
      <c r="AC16" s="110">
        <f t="shared" si="3"/>
        <v>-117350</v>
      </c>
      <c r="AD16" s="111">
        <f t="shared" si="4"/>
        <v>206250</v>
      </c>
      <c r="AE16" s="111">
        <f t="shared" si="5"/>
        <v>88900</v>
      </c>
      <c r="AF16" s="38">
        <v>5</v>
      </c>
      <c r="AG16" s="125">
        <f t="shared" si="6"/>
        <v>1623850</v>
      </c>
      <c r="AH16" s="111">
        <f t="shared" si="7"/>
        <v>1830100</v>
      </c>
      <c r="AI16" s="111">
        <f t="shared" si="8"/>
        <v>206250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7">
        <f t="shared" si="10"/>
        <v>0</v>
      </c>
      <c r="F17" s="38">
        <v>0</v>
      </c>
      <c r="G17" s="36">
        <v>0</v>
      </c>
      <c r="H17" s="37">
        <f t="shared" si="11"/>
        <v>0</v>
      </c>
      <c r="I17" s="36">
        <v>4154</v>
      </c>
      <c r="J17" s="38"/>
      <c r="K17" s="141">
        <v>23800</v>
      </c>
      <c r="L17" s="38"/>
      <c r="M17" s="36">
        <v>3</v>
      </c>
      <c r="N17" s="142">
        <f t="shared" si="12"/>
        <v>112</v>
      </c>
      <c r="O17" s="36">
        <v>160</v>
      </c>
      <c r="P17" s="38">
        <v>48</v>
      </c>
      <c r="Q17" s="37">
        <f t="shared" si="13"/>
        <v>8</v>
      </c>
      <c r="R17" s="38">
        <v>1469</v>
      </c>
      <c r="S17" s="38">
        <v>1461</v>
      </c>
      <c r="T17" s="87">
        <f t="shared" si="14"/>
        <v>3</v>
      </c>
      <c r="U17" s="36">
        <v>1472</v>
      </c>
      <c r="V17" s="38"/>
      <c r="W17" s="38"/>
      <c r="X17" s="38">
        <v>4032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55">
        <v>23800</v>
      </c>
      <c r="AC17" s="110">
        <f t="shared" si="3"/>
        <v>-219900</v>
      </c>
      <c r="AD17" s="111">
        <f t="shared" si="4"/>
        <v>440700</v>
      </c>
      <c r="AE17" s="111">
        <f t="shared" si="5"/>
        <v>220800</v>
      </c>
      <c r="AF17" s="38">
        <v>6</v>
      </c>
      <c r="AG17" s="125">
        <f t="shared" si="6"/>
        <v>-219900</v>
      </c>
      <c r="AH17" s="111">
        <f t="shared" si="7"/>
        <v>220800</v>
      </c>
      <c r="AI17" s="111">
        <f t="shared" si="8"/>
        <v>440700</v>
      </c>
    </row>
    <row r="18" spans="1:35" s="1" customFormat="1" ht="14.5">
      <c r="A18" s="36">
        <v>2</v>
      </c>
      <c r="B18" s="37">
        <f t="shared" si="9"/>
        <v>0</v>
      </c>
      <c r="C18" s="38">
        <v>2</v>
      </c>
      <c r="D18" s="38">
        <v>2</v>
      </c>
      <c r="E18" s="37">
        <f t="shared" si="10"/>
        <v>0</v>
      </c>
      <c r="F18" s="38">
        <v>0</v>
      </c>
      <c r="G18" s="36">
        <v>0</v>
      </c>
      <c r="H18" s="37">
        <f t="shared" si="11"/>
        <v>0</v>
      </c>
      <c r="I18" s="36">
        <v>3955</v>
      </c>
      <c r="J18" s="38"/>
      <c r="K18" s="143">
        <v>24000</v>
      </c>
      <c r="L18" s="38"/>
      <c r="M18" s="36">
        <v>4</v>
      </c>
      <c r="N18" s="142">
        <f t="shared" si="12"/>
        <v>60</v>
      </c>
      <c r="O18" s="36">
        <v>112</v>
      </c>
      <c r="P18" s="38">
        <v>52</v>
      </c>
      <c r="Q18" s="37">
        <f t="shared" si="13"/>
        <v>5</v>
      </c>
      <c r="R18" s="38">
        <v>1931</v>
      </c>
      <c r="S18" s="38">
        <v>1926</v>
      </c>
      <c r="T18" s="87">
        <f t="shared" si="14"/>
        <v>-35</v>
      </c>
      <c r="U18" s="36">
        <v>1896</v>
      </c>
      <c r="V18" s="38"/>
      <c r="W18" s="38"/>
      <c r="X18" s="38">
        <v>3833</v>
      </c>
      <c r="Y18" s="106">
        <f t="shared" si="0"/>
        <v>0</v>
      </c>
      <c r="Z18" s="107">
        <f t="shared" si="1"/>
        <v>395500</v>
      </c>
      <c r="AA18" s="108">
        <f t="shared" si="2"/>
        <v>395500</v>
      </c>
      <c r="AB18" s="156">
        <v>24000</v>
      </c>
      <c r="AC18" s="110">
        <f t="shared" si="3"/>
        <v>-393200</v>
      </c>
      <c r="AD18" s="111">
        <f t="shared" si="4"/>
        <v>772400</v>
      </c>
      <c r="AE18" s="111">
        <f t="shared" si="5"/>
        <v>379200</v>
      </c>
      <c r="AF18" s="38">
        <v>8</v>
      </c>
      <c r="AG18" s="125">
        <f t="shared" si="6"/>
        <v>2300</v>
      </c>
      <c r="AH18" s="111">
        <f t="shared" si="7"/>
        <v>774700</v>
      </c>
      <c r="AI18" s="111">
        <f t="shared" si="8"/>
        <v>772400</v>
      </c>
    </row>
    <row r="19" spans="1:35" s="1" customFormat="1" ht="14.5">
      <c r="A19" s="36">
        <v>1</v>
      </c>
      <c r="B19" s="37">
        <f t="shared" si="9"/>
        <v>0</v>
      </c>
      <c r="C19" s="38">
        <v>1</v>
      </c>
      <c r="D19" s="38">
        <v>1</v>
      </c>
      <c r="E19" s="37">
        <f t="shared" si="10"/>
        <v>0</v>
      </c>
      <c r="F19" s="38">
        <v>0</v>
      </c>
      <c r="G19" s="36">
        <v>0</v>
      </c>
      <c r="H19" s="37">
        <f t="shared" si="11"/>
        <v>0</v>
      </c>
      <c r="I19" s="36">
        <v>3756</v>
      </c>
      <c r="J19" s="38"/>
      <c r="K19" s="144">
        <v>24200</v>
      </c>
      <c r="L19" s="38"/>
      <c r="M19" s="36">
        <v>5</v>
      </c>
      <c r="N19" s="142">
        <f t="shared" si="12"/>
        <v>-13</v>
      </c>
      <c r="O19" s="36">
        <v>45</v>
      </c>
      <c r="P19" s="38">
        <v>58</v>
      </c>
      <c r="Q19" s="37">
        <f t="shared" si="13"/>
        <v>8</v>
      </c>
      <c r="R19" s="38">
        <v>616</v>
      </c>
      <c r="S19" s="38">
        <v>608</v>
      </c>
      <c r="T19" s="87">
        <f t="shared" si="14"/>
        <v>3</v>
      </c>
      <c r="U19" s="36">
        <v>619</v>
      </c>
      <c r="V19" s="38"/>
      <c r="W19" s="38"/>
      <c r="X19" s="38">
        <v>3635</v>
      </c>
      <c r="Y19" s="106">
        <f t="shared" si="0"/>
        <v>0</v>
      </c>
      <c r="Z19" s="107">
        <f t="shared" si="1"/>
        <v>187800</v>
      </c>
      <c r="AA19" s="108">
        <f t="shared" si="2"/>
        <v>187800</v>
      </c>
      <c r="AB19" s="157">
        <v>24200</v>
      </c>
      <c r="AC19" s="110">
        <f t="shared" si="3"/>
        <v>-122450</v>
      </c>
      <c r="AD19" s="111">
        <f t="shared" si="4"/>
        <v>277200</v>
      </c>
      <c r="AE19" s="111">
        <f t="shared" si="5"/>
        <v>154750</v>
      </c>
      <c r="AF19" s="38">
        <v>9</v>
      </c>
      <c r="AG19" s="125">
        <f t="shared" si="6"/>
        <v>65350</v>
      </c>
      <c r="AH19" s="111">
        <f t="shared" si="7"/>
        <v>342550</v>
      </c>
      <c r="AI19" s="111">
        <f t="shared" si="8"/>
        <v>277200</v>
      </c>
    </row>
    <row r="20" spans="1:35" s="1" customFormat="1" ht="14.5">
      <c r="A20" s="36">
        <v>3</v>
      </c>
      <c r="B20" s="37">
        <f t="shared" si="9"/>
        <v>0</v>
      </c>
      <c r="C20" s="38">
        <v>3</v>
      </c>
      <c r="D20" s="38">
        <v>3</v>
      </c>
      <c r="E20" s="37">
        <f t="shared" si="10"/>
        <v>0</v>
      </c>
      <c r="F20" s="38">
        <v>0</v>
      </c>
      <c r="G20" s="36">
        <v>0</v>
      </c>
      <c r="H20" s="37">
        <f t="shared" si="11"/>
        <v>0</v>
      </c>
      <c r="I20" s="36">
        <v>3557</v>
      </c>
      <c r="J20" s="38"/>
      <c r="K20" s="144">
        <v>24400</v>
      </c>
      <c r="L20" s="38"/>
      <c r="M20" s="36">
        <v>6</v>
      </c>
      <c r="N20" s="142">
        <f t="shared" si="12"/>
        <v>93</v>
      </c>
      <c r="O20" s="36">
        <v>116</v>
      </c>
      <c r="P20" s="38">
        <v>23</v>
      </c>
      <c r="Q20" s="37">
        <f t="shared" si="13"/>
        <v>1</v>
      </c>
      <c r="R20" s="38">
        <v>1257</v>
      </c>
      <c r="S20" s="38">
        <v>1256</v>
      </c>
      <c r="T20" s="87">
        <f t="shared" si="14"/>
        <v>5</v>
      </c>
      <c r="U20" s="36">
        <v>1262</v>
      </c>
      <c r="V20" s="38"/>
      <c r="W20" s="38"/>
      <c r="X20" s="38">
        <v>3437</v>
      </c>
      <c r="Y20" s="106">
        <f t="shared" si="0"/>
        <v>0</v>
      </c>
      <c r="Z20" s="107">
        <f t="shared" si="1"/>
        <v>533550</v>
      </c>
      <c r="AA20" s="108">
        <f t="shared" si="2"/>
        <v>533550</v>
      </c>
      <c r="AB20" s="157">
        <v>24400</v>
      </c>
      <c r="AC20" s="110">
        <f t="shared" si="3"/>
        <v>-375600</v>
      </c>
      <c r="AD20" s="111">
        <f t="shared" si="4"/>
        <v>754200</v>
      </c>
      <c r="AE20" s="111">
        <f t="shared" si="5"/>
        <v>378600</v>
      </c>
      <c r="AF20" s="38">
        <v>12</v>
      </c>
      <c r="AG20" s="125">
        <f t="shared" si="6"/>
        <v>157950</v>
      </c>
      <c r="AH20" s="111">
        <f t="shared" si="7"/>
        <v>912150</v>
      </c>
      <c r="AI20" s="111">
        <f t="shared" si="8"/>
        <v>754200</v>
      </c>
    </row>
    <row r="21" spans="1:35" s="1" customFormat="1" ht="14.5">
      <c r="A21" s="36">
        <v>11</v>
      </c>
      <c r="B21" s="37">
        <f t="shared" si="9"/>
        <v>0</v>
      </c>
      <c r="C21" s="38">
        <v>11</v>
      </c>
      <c r="D21" s="38">
        <v>11</v>
      </c>
      <c r="E21" s="37">
        <f t="shared" si="10"/>
        <v>0</v>
      </c>
      <c r="F21" s="38">
        <v>0</v>
      </c>
      <c r="G21" s="36">
        <v>0</v>
      </c>
      <c r="H21" s="37">
        <f t="shared" si="11"/>
        <v>0</v>
      </c>
      <c r="I21" s="36">
        <v>3359</v>
      </c>
      <c r="J21" s="38"/>
      <c r="K21" s="144">
        <v>24600</v>
      </c>
      <c r="L21" s="38"/>
      <c r="M21" s="36">
        <v>8</v>
      </c>
      <c r="N21" s="142">
        <f t="shared" si="12"/>
        <v>54</v>
      </c>
      <c r="O21" s="36">
        <v>99</v>
      </c>
      <c r="P21" s="38">
        <v>45</v>
      </c>
      <c r="Q21" s="37">
        <f t="shared" si="13"/>
        <v>29</v>
      </c>
      <c r="R21" s="38">
        <v>784</v>
      </c>
      <c r="S21" s="38">
        <v>755</v>
      </c>
      <c r="T21" s="87">
        <f t="shared" si="14"/>
        <v>-34</v>
      </c>
      <c r="U21" s="36">
        <v>750</v>
      </c>
      <c r="V21" s="38"/>
      <c r="W21" s="38"/>
      <c r="X21" s="38">
        <v>3240</v>
      </c>
      <c r="Y21" s="106">
        <f t="shared" si="0"/>
        <v>0</v>
      </c>
      <c r="Z21" s="107">
        <f t="shared" si="1"/>
        <v>1847450</v>
      </c>
      <c r="AA21" s="108">
        <f t="shared" si="2"/>
        <v>1847450</v>
      </c>
      <c r="AB21" s="157">
        <v>24600</v>
      </c>
      <c r="AC21" s="110">
        <f t="shared" si="3"/>
        <v>-288000</v>
      </c>
      <c r="AD21" s="111">
        <f t="shared" si="4"/>
        <v>588000</v>
      </c>
      <c r="AE21" s="111">
        <f t="shared" si="5"/>
        <v>300000</v>
      </c>
      <c r="AF21" s="38">
        <v>15</v>
      </c>
      <c r="AG21" s="125">
        <f t="shared" si="6"/>
        <v>1559450</v>
      </c>
      <c r="AH21" s="111">
        <f t="shared" si="7"/>
        <v>2147450</v>
      </c>
      <c r="AI21" s="111">
        <f t="shared" si="8"/>
        <v>588000</v>
      </c>
    </row>
    <row r="22" spans="1:35" s="1" customFormat="1" ht="14.5">
      <c r="A22" s="36">
        <v>17</v>
      </c>
      <c r="B22" s="37">
        <f t="shared" si="9"/>
        <v>0</v>
      </c>
      <c r="C22" s="38">
        <v>17</v>
      </c>
      <c r="D22" s="38">
        <v>17</v>
      </c>
      <c r="E22" s="37">
        <f t="shared" si="10"/>
        <v>0</v>
      </c>
      <c r="F22" s="38">
        <v>0</v>
      </c>
      <c r="G22" s="36">
        <v>0</v>
      </c>
      <c r="H22" s="37">
        <f t="shared" si="11"/>
        <v>0</v>
      </c>
      <c r="I22" s="36">
        <v>3161</v>
      </c>
      <c r="J22" s="38"/>
      <c r="K22" s="145">
        <v>24800</v>
      </c>
      <c r="L22" s="38"/>
      <c r="M22" s="36">
        <v>10</v>
      </c>
      <c r="N22" s="142">
        <f t="shared" si="12"/>
        <v>18</v>
      </c>
      <c r="O22" s="36">
        <v>88</v>
      </c>
      <c r="P22" s="38">
        <v>70</v>
      </c>
      <c r="Q22" s="37">
        <f t="shared" si="13"/>
        <v>35</v>
      </c>
      <c r="R22" s="38">
        <v>1462</v>
      </c>
      <c r="S22" s="38">
        <v>1427</v>
      </c>
      <c r="T22" s="87">
        <f t="shared" si="14"/>
        <v>-3</v>
      </c>
      <c r="U22" s="36">
        <v>1459</v>
      </c>
      <c r="V22" s="38"/>
      <c r="W22" s="38"/>
      <c r="X22" s="38">
        <v>3044</v>
      </c>
      <c r="Y22" s="106">
        <f t="shared" si="0"/>
        <v>0</v>
      </c>
      <c r="Z22" s="107">
        <f t="shared" si="1"/>
        <v>2686850</v>
      </c>
      <c r="AA22" s="107">
        <f t="shared" si="2"/>
        <v>2686850</v>
      </c>
      <c r="AB22" s="158">
        <v>24800</v>
      </c>
      <c r="AC22" s="110">
        <f t="shared" si="3"/>
        <v>-586300</v>
      </c>
      <c r="AD22" s="111">
        <f t="shared" si="4"/>
        <v>1315800</v>
      </c>
      <c r="AE22" s="111">
        <f t="shared" si="5"/>
        <v>729500</v>
      </c>
      <c r="AF22" s="38">
        <v>18</v>
      </c>
      <c r="AG22" s="125">
        <f t="shared" si="6"/>
        <v>2100550</v>
      </c>
      <c r="AH22" s="111">
        <f t="shared" si="7"/>
        <v>3416350</v>
      </c>
      <c r="AI22" s="111">
        <f t="shared" si="8"/>
        <v>1315800</v>
      </c>
    </row>
    <row r="23" spans="1:35" s="1" customFormat="1" ht="14.5">
      <c r="A23" s="36">
        <v>73</v>
      </c>
      <c r="B23" s="37">
        <f t="shared" si="9"/>
        <v>0</v>
      </c>
      <c r="C23" s="38">
        <v>73</v>
      </c>
      <c r="D23" s="38">
        <v>73</v>
      </c>
      <c r="E23" s="37">
        <f t="shared" si="10"/>
        <v>0</v>
      </c>
      <c r="F23" s="38">
        <v>0</v>
      </c>
      <c r="G23" s="36">
        <v>0</v>
      </c>
      <c r="H23" s="37">
        <f t="shared" si="11"/>
        <v>0</v>
      </c>
      <c r="I23" s="36">
        <v>2963</v>
      </c>
      <c r="J23" s="38"/>
      <c r="K23" s="145">
        <v>25000</v>
      </c>
      <c r="L23" s="38"/>
      <c r="M23" s="36">
        <v>13</v>
      </c>
      <c r="N23" s="142">
        <f t="shared" si="12"/>
        <v>147</v>
      </c>
      <c r="O23" s="36">
        <v>249</v>
      </c>
      <c r="P23" s="38">
        <v>102</v>
      </c>
      <c r="Q23" s="37">
        <f t="shared" si="13"/>
        <v>-9</v>
      </c>
      <c r="R23" s="38">
        <v>2367</v>
      </c>
      <c r="S23" s="38">
        <v>2376</v>
      </c>
      <c r="T23" s="87">
        <f t="shared" si="14"/>
        <v>46</v>
      </c>
      <c r="U23" s="36">
        <v>2413</v>
      </c>
      <c r="V23" s="38"/>
      <c r="W23" s="38"/>
      <c r="X23" s="38">
        <v>2848</v>
      </c>
      <c r="Y23" s="106">
        <f t="shared" si="0"/>
        <v>0</v>
      </c>
      <c r="Z23" s="107">
        <f t="shared" si="1"/>
        <v>10814950</v>
      </c>
      <c r="AA23" s="107">
        <f t="shared" si="2"/>
        <v>10814950</v>
      </c>
      <c r="AB23" s="158">
        <v>25000</v>
      </c>
      <c r="AC23" s="110">
        <f t="shared" si="3"/>
        <v>-1153600</v>
      </c>
      <c r="AD23" s="111">
        <f t="shared" si="4"/>
        <v>2722050</v>
      </c>
      <c r="AE23" s="111">
        <f t="shared" si="5"/>
        <v>1568450</v>
      </c>
      <c r="AF23" s="38">
        <v>23</v>
      </c>
      <c r="AG23" s="125">
        <f t="shared" si="6"/>
        <v>9661350</v>
      </c>
      <c r="AH23" s="111">
        <f t="shared" si="7"/>
        <v>12383400</v>
      </c>
      <c r="AI23" s="111">
        <f t="shared" si="8"/>
        <v>2722050</v>
      </c>
    </row>
    <row r="24" spans="1:35" s="1" customFormat="1" ht="14.5">
      <c r="A24" s="36">
        <v>34</v>
      </c>
      <c r="B24" s="37">
        <f t="shared" si="9"/>
        <v>0</v>
      </c>
      <c r="C24" s="38">
        <v>34</v>
      </c>
      <c r="D24" s="38">
        <v>34</v>
      </c>
      <c r="E24" s="37">
        <f t="shared" si="10"/>
        <v>0</v>
      </c>
      <c r="F24" s="38">
        <v>0</v>
      </c>
      <c r="G24" s="36">
        <v>0</v>
      </c>
      <c r="H24" s="37">
        <f t="shared" si="11"/>
        <v>0</v>
      </c>
      <c r="I24" s="36">
        <v>2766</v>
      </c>
      <c r="J24" s="38"/>
      <c r="K24" s="145">
        <v>25200</v>
      </c>
      <c r="L24" s="38"/>
      <c r="M24" s="36">
        <v>16</v>
      </c>
      <c r="N24" s="142">
        <f t="shared" si="12"/>
        <v>99</v>
      </c>
      <c r="O24" s="36">
        <v>285</v>
      </c>
      <c r="P24" s="38">
        <v>186</v>
      </c>
      <c r="Q24" s="37">
        <f t="shared" si="13"/>
        <v>77</v>
      </c>
      <c r="R24" s="38">
        <v>996</v>
      </c>
      <c r="S24" s="38">
        <v>919</v>
      </c>
      <c r="T24" s="87">
        <f t="shared" si="14"/>
        <v>24</v>
      </c>
      <c r="U24" s="36">
        <v>1020</v>
      </c>
      <c r="V24" s="38"/>
      <c r="W24" s="38"/>
      <c r="X24" s="38">
        <v>2654</v>
      </c>
      <c r="Y24" s="106">
        <f t="shared" si="0"/>
        <v>0</v>
      </c>
      <c r="Z24" s="107">
        <f t="shared" si="1"/>
        <v>4702200</v>
      </c>
      <c r="AA24" s="108">
        <f t="shared" si="2"/>
        <v>4702200</v>
      </c>
      <c r="AB24" s="158">
        <v>25200</v>
      </c>
      <c r="AC24" s="110">
        <f t="shared" si="3"/>
        <v>-628200</v>
      </c>
      <c r="AD24" s="111">
        <f t="shared" si="4"/>
        <v>1444200</v>
      </c>
      <c r="AE24" s="111">
        <f t="shared" si="5"/>
        <v>816000</v>
      </c>
      <c r="AF24" s="38">
        <v>29</v>
      </c>
      <c r="AG24" s="125">
        <f t="shared" si="6"/>
        <v>4074000</v>
      </c>
      <c r="AH24" s="111">
        <f t="shared" si="7"/>
        <v>5518200</v>
      </c>
      <c r="AI24" s="111">
        <f t="shared" si="8"/>
        <v>1444200</v>
      </c>
    </row>
    <row r="25" spans="1:35" s="1" customFormat="1" ht="14.5">
      <c r="A25" s="36">
        <v>54</v>
      </c>
      <c r="B25" s="37">
        <f t="shared" si="9"/>
        <v>0</v>
      </c>
      <c r="C25" s="38">
        <v>54</v>
      </c>
      <c r="D25" s="38">
        <v>54</v>
      </c>
      <c r="E25" s="37">
        <f t="shared" si="10"/>
        <v>0</v>
      </c>
      <c r="F25" s="38">
        <v>0</v>
      </c>
      <c r="G25" s="36">
        <v>0</v>
      </c>
      <c r="H25" s="37">
        <f t="shared" si="11"/>
        <v>0</v>
      </c>
      <c r="I25" s="36">
        <v>2571</v>
      </c>
      <c r="J25" s="38"/>
      <c r="K25" s="145">
        <v>25400</v>
      </c>
      <c r="L25" s="38"/>
      <c r="M25" s="36">
        <v>20</v>
      </c>
      <c r="N25" s="142">
        <f t="shared" si="12"/>
        <v>159</v>
      </c>
      <c r="O25" s="36">
        <v>346</v>
      </c>
      <c r="P25" s="38">
        <v>187</v>
      </c>
      <c r="Q25" s="37">
        <f t="shared" si="13"/>
        <v>12</v>
      </c>
      <c r="R25" s="38">
        <v>1450</v>
      </c>
      <c r="S25" s="38">
        <v>1438</v>
      </c>
      <c r="T25" s="87">
        <f t="shared" si="14"/>
        <v>-4</v>
      </c>
      <c r="U25" s="36">
        <v>1446</v>
      </c>
      <c r="V25" s="38"/>
      <c r="W25" s="38"/>
      <c r="X25" s="38">
        <v>2461</v>
      </c>
      <c r="Y25" s="106">
        <f t="shared" si="0"/>
        <v>0</v>
      </c>
      <c r="Z25" s="107">
        <f t="shared" si="1"/>
        <v>6941700</v>
      </c>
      <c r="AA25" s="108">
        <f t="shared" si="2"/>
        <v>6941700</v>
      </c>
      <c r="AB25" s="158">
        <v>25400</v>
      </c>
      <c r="AC25" s="110">
        <f t="shared" si="3"/>
        <v>-1164000</v>
      </c>
      <c r="AD25" s="111">
        <f t="shared" si="4"/>
        <v>2610000</v>
      </c>
      <c r="AE25" s="111">
        <f t="shared" si="5"/>
        <v>1446000</v>
      </c>
      <c r="AF25" s="38">
        <v>36</v>
      </c>
      <c r="AG25" s="125">
        <f t="shared" si="6"/>
        <v>5777700</v>
      </c>
      <c r="AH25" s="111">
        <f t="shared" si="7"/>
        <v>8387700</v>
      </c>
      <c r="AI25" s="111">
        <f t="shared" si="8"/>
        <v>2610000</v>
      </c>
    </row>
    <row r="26" spans="1:35" s="1" customFormat="1" ht="14.5">
      <c r="A26" s="36">
        <v>1905</v>
      </c>
      <c r="B26" s="37">
        <f t="shared" si="9"/>
        <v>0</v>
      </c>
      <c r="C26" s="38">
        <v>1905</v>
      </c>
      <c r="D26" s="38">
        <v>1905</v>
      </c>
      <c r="E26" s="37">
        <f t="shared" si="10"/>
        <v>0</v>
      </c>
      <c r="F26" s="38">
        <v>0</v>
      </c>
      <c r="G26" s="36">
        <v>1</v>
      </c>
      <c r="H26" s="37">
        <f t="shared" si="11"/>
        <v>1</v>
      </c>
      <c r="I26" s="36">
        <v>2376</v>
      </c>
      <c r="J26" s="38"/>
      <c r="K26" s="145">
        <v>25600</v>
      </c>
      <c r="L26" s="38"/>
      <c r="M26" s="36">
        <v>26</v>
      </c>
      <c r="N26" s="142">
        <f t="shared" si="12"/>
        <v>78</v>
      </c>
      <c r="O26" s="36">
        <v>258</v>
      </c>
      <c r="P26" s="38">
        <v>180</v>
      </c>
      <c r="Q26" s="37">
        <f t="shared" si="13"/>
        <v>14</v>
      </c>
      <c r="R26" s="38">
        <v>1735</v>
      </c>
      <c r="S26" s="38">
        <v>1721</v>
      </c>
      <c r="T26" s="87">
        <f t="shared" si="14"/>
        <v>25</v>
      </c>
      <c r="U26" s="36">
        <v>1760</v>
      </c>
      <c r="V26" s="38"/>
      <c r="W26" s="38"/>
      <c r="X26" s="38">
        <v>2270</v>
      </c>
      <c r="Y26" s="106">
        <f t="shared" si="0"/>
        <v>0</v>
      </c>
      <c r="Z26" s="107">
        <f t="shared" si="1"/>
        <v>226314000</v>
      </c>
      <c r="AA26" s="112">
        <f t="shared" si="2"/>
        <v>226314000</v>
      </c>
      <c r="AB26" s="158">
        <v>25600</v>
      </c>
      <c r="AC26" s="110">
        <f t="shared" si="3"/>
        <v>-1615750</v>
      </c>
      <c r="AD26" s="111">
        <f t="shared" si="4"/>
        <v>3903750</v>
      </c>
      <c r="AE26" s="111">
        <f t="shared" si="5"/>
        <v>2288000</v>
      </c>
      <c r="AF26" s="38">
        <v>45</v>
      </c>
      <c r="AG26" s="126">
        <f t="shared" si="6"/>
        <v>224698250</v>
      </c>
      <c r="AH26" s="111">
        <f t="shared" si="7"/>
        <v>228602000</v>
      </c>
      <c r="AI26" s="111">
        <f t="shared" si="8"/>
        <v>3903750</v>
      </c>
    </row>
    <row r="27" spans="1:35" s="1" customFormat="1" ht="14.5">
      <c r="A27" s="36">
        <v>241</v>
      </c>
      <c r="B27" s="37">
        <f t="shared" si="9"/>
        <v>-2</v>
      </c>
      <c r="C27" s="38">
        <v>243</v>
      </c>
      <c r="D27" s="38">
        <v>243</v>
      </c>
      <c r="E27" s="37">
        <f t="shared" si="10"/>
        <v>0</v>
      </c>
      <c r="F27" s="38">
        <v>0</v>
      </c>
      <c r="G27" s="36">
        <v>3</v>
      </c>
      <c r="H27" s="37">
        <f t="shared" si="11"/>
        <v>3</v>
      </c>
      <c r="I27" s="36">
        <v>2183</v>
      </c>
      <c r="J27" s="38"/>
      <c r="K27" s="145">
        <v>25800</v>
      </c>
      <c r="L27" s="38"/>
      <c r="M27" s="36">
        <v>32</v>
      </c>
      <c r="N27" s="142">
        <f t="shared" si="12"/>
        <v>214</v>
      </c>
      <c r="O27" s="36">
        <v>320</v>
      </c>
      <c r="P27" s="38">
        <v>106</v>
      </c>
      <c r="Q27" s="37">
        <f t="shared" si="13"/>
        <v>3</v>
      </c>
      <c r="R27" s="38">
        <v>1551</v>
      </c>
      <c r="S27" s="38">
        <v>1548</v>
      </c>
      <c r="T27" s="87">
        <f t="shared" si="14"/>
        <v>32</v>
      </c>
      <c r="U27" s="36">
        <v>1583</v>
      </c>
      <c r="V27" s="38"/>
      <c r="W27" s="38"/>
      <c r="X27" s="38">
        <v>2081</v>
      </c>
      <c r="Y27" s="106">
        <f t="shared" si="0"/>
        <v>0</v>
      </c>
      <c r="Z27" s="107">
        <f t="shared" si="1"/>
        <v>26305150</v>
      </c>
      <c r="AA27" s="108">
        <f t="shared" si="2"/>
        <v>26305150</v>
      </c>
      <c r="AB27" s="158">
        <v>25800</v>
      </c>
      <c r="AC27" s="110">
        <f t="shared" si="3"/>
        <v>-1732450</v>
      </c>
      <c r="AD27" s="111">
        <f t="shared" si="4"/>
        <v>4265250</v>
      </c>
      <c r="AE27" s="111">
        <f t="shared" si="5"/>
        <v>2532800</v>
      </c>
      <c r="AF27" s="38">
        <v>55</v>
      </c>
      <c r="AG27" s="125">
        <f t="shared" si="6"/>
        <v>24572700</v>
      </c>
      <c r="AH27" s="111">
        <f t="shared" si="7"/>
        <v>28837950</v>
      </c>
      <c r="AI27" s="111">
        <f t="shared" si="8"/>
        <v>4265250</v>
      </c>
    </row>
    <row r="28" spans="1:35" s="1" customFormat="1" ht="14.5">
      <c r="A28" s="36">
        <v>380</v>
      </c>
      <c r="B28" s="37">
        <f t="shared" si="9"/>
        <v>4</v>
      </c>
      <c r="C28" s="38">
        <v>376</v>
      </c>
      <c r="D28" s="38">
        <v>376</v>
      </c>
      <c r="E28" s="37">
        <f t="shared" si="10"/>
        <v>0</v>
      </c>
      <c r="F28" s="38">
        <v>0</v>
      </c>
      <c r="G28" s="36">
        <v>4</v>
      </c>
      <c r="H28" s="37">
        <f t="shared" si="11"/>
        <v>4</v>
      </c>
      <c r="I28" s="36">
        <v>1990</v>
      </c>
      <c r="J28" s="38"/>
      <c r="K28" s="145">
        <v>26000</v>
      </c>
      <c r="L28" s="38"/>
      <c r="M28" s="36">
        <v>40</v>
      </c>
      <c r="N28" s="142">
        <f t="shared" si="12"/>
        <v>535</v>
      </c>
      <c r="O28" s="39">
        <v>716</v>
      </c>
      <c r="P28" s="38">
        <v>181</v>
      </c>
      <c r="Q28" s="37">
        <f t="shared" si="13"/>
        <v>18</v>
      </c>
      <c r="R28" s="38">
        <v>2254</v>
      </c>
      <c r="S28" s="38">
        <v>2236</v>
      </c>
      <c r="T28" s="87">
        <f t="shared" si="14"/>
        <v>80</v>
      </c>
      <c r="U28" s="36">
        <v>2334</v>
      </c>
      <c r="V28" s="38"/>
      <c r="W28" s="38"/>
      <c r="X28" s="38">
        <v>1894</v>
      </c>
      <c r="Y28" s="106">
        <f t="shared" si="0"/>
        <v>0</v>
      </c>
      <c r="Z28" s="107">
        <f t="shared" si="1"/>
        <v>37810000</v>
      </c>
      <c r="AA28" s="107">
        <f t="shared" si="2"/>
        <v>37810000</v>
      </c>
      <c r="AB28" s="158">
        <v>26000</v>
      </c>
      <c r="AC28" s="110">
        <f t="shared" si="3"/>
        <v>-2882900</v>
      </c>
      <c r="AD28" s="111">
        <f t="shared" si="4"/>
        <v>7550900</v>
      </c>
      <c r="AE28" s="111">
        <f t="shared" si="5"/>
        <v>4668000</v>
      </c>
      <c r="AF28" s="38">
        <v>67</v>
      </c>
      <c r="AG28" s="125">
        <f t="shared" si="6"/>
        <v>34927100</v>
      </c>
      <c r="AH28" s="111">
        <f t="shared" si="7"/>
        <v>42478000</v>
      </c>
      <c r="AI28" s="111">
        <f t="shared" si="8"/>
        <v>7550900</v>
      </c>
    </row>
    <row r="29" spans="1:35" s="2" customFormat="1" ht="14.5">
      <c r="A29" s="36">
        <v>190</v>
      </c>
      <c r="B29" s="37">
        <f t="shared" si="9"/>
        <v>0</v>
      </c>
      <c r="C29" s="38">
        <v>190</v>
      </c>
      <c r="D29" s="38">
        <v>190</v>
      </c>
      <c r="E29" s="37">
        <f t="shared" si="10"/>
        <v>0</v>
      </c>
      <c r="F29" s="38">
        <v>0</v>
      </c>
      <c r="G29" s="36">
        <v>1</v>
      </c>
      <c r="H29" s="37">
        <f t="shared" si="11"/>
        <v>1</v>
      </c>
      <c r="I29" s="36">
        <v>1800</v>
      </c>
      <c r="J29" s="38"/>
      <c r="K29" s="145">
        <v>26200</v>
      </c>
      <c r="L29" s="38"/>
      <c r="M29" s="36">
        <v>50</v>
      </c>
      <c r="N29" s="142">
        <f t="shared" si="12"/>
        <v>416</v>
      </c>
      <c r="O29" s="40">
        <v>765</v>
      </c>
      <c r="P29" s="38">
        <v>349</v>
      </c>
      <c r="Q29" s="37">
        <f t="shared" si="13"/>
        <v>15</v>
      </c>
      <c r="R29" s="38">
        <v>1530</v>
      </c>
      <c r="S29" s="38">
        <v>1515</v>
      </c>
      <c r="T29" s="87">
        <f t="shared" si="14"/>
        <v>154</v>
      </c>
      <c r="U29" s="36">
        <v>1684</v>
      </c>
      <c r="V29" s="38"/>
      <c r="W29" s="38"/>
      <c r="X29" s="38">
        <v>1711</v>
      </c>
      <c r="Y29" s="106">
        <f t="shared" si="0"/>
        <v>0</v>
      </c>
      <c r="Z29" s="107">
        <f t="shared" si="1"/>
        <v>17100000</v>
      </c>
      <c r="AA29" s="108">
        <f t="shared" si="2"/>
        <v>17100000</v>
      </c>
      <c r="AB29" s="158">
        <v>26200</v>
      </c>
      <c r="AC29" s="110">
        <f t="shared" si="3"/>
        <v>-2063000</v>
      </c>
      <c r="AD29" s="111">
        <f t="shared" si="4"/>
        <v>6273000</v>
      </c>
      <c r="AE29" s="111">
        <f t="shared" si="5"/>
        <v>4210000</v>
      </c>
      <c r="AF29" s="38">
        <v>82</v>
      </c>
      <c r="AG29" s="125">
        <f t="shared" si="6"/>
        <v>15037000</v>
      </c>
      <c r="AH29" s="111">
        <f t="shared" si="7"/>
        <v>21310000</v>
      </c>
      <c r="AI29" s="111">
        <f t="shared" si="8"/>
        <v>6273000</v>
      </c>
    </row>
    <row r="30" spans="1:35" s="2" customFormat="1" ht="14.5">
      <c r="A30" s="36">
        <v>4054</v>
      </c>
      <c r="B30" s="37">
        <f t="shared" si="9"/>
        <v>0</v>
      </c>
      <c r="C30" s="38">
        <v>4054</v>
      </c>
      <c r="D30" s="38">
        <v>4054</v>
      </c>
      <c r="E30" s="37">
        <f t="shared" si="10"/>
        <v>0</v>
      </c>
      <c r="F30" s="38">
        <v>0</v>
      </c>
      <c r="G30" s="36">
        <v>0</v>
      </c>
      <c r="H30" s="37">
        <f t="shared" si="11"/>
        <v>0</v>
      </c>
      <c r="I30" s="36">
        <v>1609</v>
      </c>
      <c r="J30" s="38"/>
      <c r="K30" s="145">
        <v>26400</v>
      </c>
      <c r="L30" s="38"/>
      <c r="M30" s="36">
        <v>64</v>
      </c>
      <c r="N30" s="142">
        <f t="shared" si="12"/>
        <v>388</v>
      </c>
      <c r="O30" s="40">
        <v>872</v>
      </c>
      <c r="P30" s="38">
        <v>484</v>
      </c>
      <c r="Q30" s="37">
        <f t="shared" si="13"/>
        <v>-20</v>
      </c>
      <c r="R30" s="38">
        <v>3788</v>
      </c>
      <c r="S30" s="38">
        <v>3808</v>
      </c>
      <c r="T30" s="87">
        <f t="shared" si="14"/>
        <v>39</v>
      </c>
      <c r="U30" s="36">
        <v>3827</v>
      </c>
      <c r="V30" s="38"/>
      <c r="W30" s="38"/>
      <c r="X30" s="38">
        <v>1544</v>
      </c>
      <c r="Y30" s="106">
        <f t="shared" si="0"/>
        <v>0</v>
      </c>
      <c r="Z30" s="107">
        <f t="shared" si="1"/>
        <v>326144300</v>
      </c>
      <c r="AA30" s="112">
        <f t="shared" si="2"/>
        <v>326144300</v>
      </c>
      <c r="AB30" s="159">
        <v>26400</v>
      </c>
      <c r="AC30" s="160">
        <f t="shared" si="3"/>
        <v>-7261800</v>
      </c>
      <c r="AD30" s="111">
        <f t="shared" si="4"/>
        <v>19508200</v>
      </c>
      <c r="AE30" s="111">
        <f t="shared" si="5"/>
        <v>12246400</v>
      </c>
      <c r="AF30" s="38">
        <v>103</v>
      </c>
      <c r="AG30" s="126">
        <f t="shared" si="6"/>
        <v>318882500</v>
      </c>
      <c r="AH30" s="111">
        <f t="shared" si="7"/>
        <v>338390700</v>
      </c>
      <c r="AI30" s="111">
        <f t="shared" si="8"/>
        <v>19508200</v>
      </c>
    </row>
    <row r="31" spans="1:35" s="2" customFormat="1" ht="14.5">
      <c r="A31" s="36">
        <v>437</v>
      </c>
      <c r="B31" s="37">
        <f t="shared" si="9"/>
        <v>0</v>
      </c>
      <c r="C31" s="38">
        <v>436</v>
      </c>
      <c r="D31" s="38">
        <v>437</v>
      </c>
      <c r="E31" s="37">
        <f t="shared" si="10"/>
        <v>1</v>
      </c>
      <c r="F31" s="38">
        <v>1</v>
      </c>
      <c r="G31" s="36">
        <v>2</v>
      </c>
      <c r="H31" s="37">
        <f t="shared" si="11"/>
        <v>1</v>
      </c>
      <c r="I31" s="36">
        <v>1426</v>
      </c>
      <c r="J31" s="38"/>
      <c r="K31" s="145">
        <v>26600</v>
      </c>
      <c r="L31" s="38"/>
      <c r="M31" s="36">
        <v>81</v>
      </c>
      <c r="N31" s="142">
        <f t="shared" si="12"/>
        <v>888</v>
      </c>
      <c r="O31" s="40">
        <v>1396</v>
      </c>
      <c r="P31" s="38">
        <v>508</v>
      </c>
      <c r="Q31" s="37">
        <f t="shared" si="13"/>
        <v>104</v>
      </c>
      <c r="R31" s="38">
        <v>1649</v>
      </c>
      <c r="S31" s="38">
        <v>1545</v>
      </c>
      <c r="T31" s="87">
        <f t="shared" si="14"/>
        <v>8</v>
      </c>
      <c r="U31" s="36">
        <v>1657</v>
      </c>
      <c r="V31" s="38"/>
      <c r="W31" s="38"/>
      <c r="X31" s="38">
        <v>1369</v>
      </c>
      <c r="Y31" s="106">
        <f t="shared" si="0"/>
        <v>68450</v>
      </c>
      <c r="Z31" s="107">
        <f t="shared" si="1"/>
        <v>31158100</v>
      </c>
      <c r="AA31" s="108">
        <f t="shared" si="2"/>
        <v>31089650</v>
      </c>
      <c r="AB31" s="158">
        <v>26600</v>
      </c>
      <c r="AC31" s="160">
        <f t="shared" si="3"/>
        <v>-3842750</v>
      </c>
      <c r="AD31" s="111">
        <f t="shared" si="4"/>
        <v>10553600</v>
      </c>
      <c r="AE31" s="111">
        <f t="shared" si="5"/>
        <v>6710850</v>
      </c>
      <c r="AF31" s="38">
        <v>128</v>
      </c>
      <c r="AG31" s="125">
        <f t="shared" si="6"/>
        <v>27246900</v>
      </c>
      <c r="AH31" s="111">
        <f t="shared" si="7"/>
        <v>37868950</v>
      </c>
      <c r="AI31" s="111">
        <f t="shared" si="8"/>
        <v>10622050</v>
      </c>
    </row>
    <row r="32" spans="1:35" s="2" customFormat="1" ht="14.5">
      <c r="A32" s="36">
        <v>445</v>
      </c>
      <c r="B32" s="37">
        <f t="shared" si="9"/>
        <v>3</v>
      </c>
      <c r="C32" s="38">
        <v>433</v>
      </c>
      <c r="D32" s="38">
        <v>442</v>
      </c>
      <c r="E32" s="37">
        <f t="shared" si="10"/>
        <v>9</v>
      </c>
      <c r="F32" s="38">
        <v>18</v>
      </c>
      <c r="G32" s="36">
        <v>6</v>
      </c>
      <c r="H32" s="37">
        <f t="shared" si="11"/>
        <v>-12</v>
      </c>
      <c r="I32" s="36">
        <v>1248</v>
      </c>
      <c r="J32" s="38"/>
      <c r="K32" s="145">
        <v>26800</v>
      </c>
      <c r="L32" s="38"/>
      <c r="M32" s="36">
        <v>103</v>
      </c>
      <c r="N32" s="142">
        <f t="shared" si="12"/>
        <v>1112</v>
      </c>
      <c r="O32" s="40">
        <v>1571</v>
      </c>
      <c r="P32" s="38">
        <v>459</v>
      </c>
      <c r="Q32" s="37">
        <f t="shared" si="13"/>
        <v>96</v>
      </c>
      <c r="R32" s="38">
        <v>1273</v>
      </c>
      <c r="S32" s="38">
        <v>1177</v>
      </c>
      <c r="T32" s="194">
        <f t="shared" si="14"/>
        <v>228</v>
      </c>
      <c r="U32" s="36">
        <v>1501</v>
      </c>
      <c r="V32" s="38"/>
      <c r="W32" s="38"/>
      <c r="X32" s="38">
        <v>1193</v>
      </c>
      <c r="Y32" s="106">
        <f t="shared" si="0"/>
        <v>1073700</v>
      </c>
      <c r="Z32" s="107">
        <f t="shared" si="1"/>
        <v>27768000</v>
      </c>
      <c r="AA32" s="108">
        <f t="shared" si="2"/>
        <v>26694300</v>
      </c>
      <c r="AB32" s="158">
        <v>26800</v>
      </c>
      <c r="AC32" s="160">
        <f t="shared" si="3"/>
        <v>-2326550</v>
      </c>
      <c r="AD32" s="111">
        <f t="shared" si="4"/>
        <v>10056700</v>
      </c>
      <c r="AE32" s="111">
        <f t="shared" si="5"/>
        <v>7730150</v>
      </c>
      <c r="AF32" s="38">
        <v>158</v>
      </c>
      <c r="AG32" s="125">
        <f t="shared" si="6"/>
        <v>24367750</v>
      </c>
      <c r="AH32" s="111">
        <f t="shared" si="7"/>
        <v>35498150</v>
      </c>
      <c r="AI32" s="111">
        <f t="shared" si="8"/>
        <v>11130400</v>
      </c>
    </row>
    <row r="33" spans="1:35" s="2" customFormat="1" ht="14.5">
      <c r="A33" s="36">
        <v>1073</v>
      </c>
      <c r="B33" s="37">
        <f t="shared" si="9"/>
        <v>2</v>
      </c>
      <c r="C33" s="38">
        <v>1077</v>
      </c>
      <c r="D33" s="38">
        <v>1071</v>
      </c>
      <c r="E33" s="37">
        <f t="shared" si="10"/>
        <v>-6</v>
      </c>
      <c r="F33" s="38">
        <v>22</v>
      </c>
      <c r="G33" s="36">
        <v>49</v>
      </c>
      <c r="H33" s="37">
        <f t="shared" si="11"/>
        <v>27</v>
      </c>
      <c r="I33" s="36">
        <v>1082</v>
      </c>
      <c r="J33" s="38"/>
      <c r="K33" s="145">
        <v>27000</v>
      </c>
      <c r="L33" s="38"/>
      <c r="M33" s="36">
        <v>131</v>
      </c>
      <c r="N33" s="142">
        <f t="shared" si="12"/>
        <v>1128</v>
      </c>
      <c r="O33" s="40">
        <v>1872</v>
      </c>
      <c r="P33" s="38">
        <v>744</v>
      </c>
      <c r="Q33" s="37">
        <f t="shared" si="13"/>
        <v>259</v>
      </c>
      <c r="R33" s="38">
        <v>2566</v>
      </c>
      <c r="S33" s="38">
        <v>2307</v>
      </c>
      <c r="T33" s="183">
        <f t="shared" si="14"/>
        <v>82</v>
      </c>
      <c r="U33" s="36">
        <v>2648</v>
      </c>
      <c r="V33" s="38"/>
      <c r="W33" s="38"/>
      <c r="X33" s="38">
        <v>1038</v>
      </c>
      <c r="Y33" s="106">
        <f t="shared" si="0"/>
        <v>1141800</v>
      </c>
      <c r="Z33" s="107">
        <f t="shared" si="1"/>
        <v>58049300</v>
      </c>
      <c r="AA33" s="107">
        <f t="shared" si="2"/>
        <v>56907500</v>
      </c>
      <c r="AB33" s="158">
        <v>27000</v>
      </c>
      <c r="AC33" s="160">
        <f t="shared" si="3"/>
        <v>-7802400</v>
      </c>
      <c r="AD33" s="111">
        <f t="shared" si="4"/>
        <v>25146800</v>
      </c>
      <c r="AE33" s="111">
        <f t="shared" si="5"/>
        <v>17344400</v>
      </c>
      <c r="AF33" s="38">
        <v>196</v>
      </c>
      <c r="AG33" s="125">
        <f t="shared" si="6"/>
        <v>49105100</v>
      </c>
      <c r="AH33" s="111">
        <f t="shared" si="7"/>
        <v>75393700</v>
      </c>
      <c r="AI33" s="111">
        <f t="shared" si="8"/>
        <v>26288600</v>
      </c>
    </row>
    <row r="34" spans="1:35" s="2" customFormat="1" ht="14.5">
      <c r="A34" s="36">
        <v>4136</v>
      </c>
      <c r="B34" s="41">
        <f t="shared" si="9"/>
        <v>59</v>
      </c>
      <c r="C34" s="38">
        <v>4078</v>
      </c>
      <c r="D34" s="38">
        <v>4077</v>
      </c>
      <c r="E34" s="37">
        <f t="shared" si="10"/>
        <v>-1</v>
      </c>
      <c r="F34" s="38">
        <v>12</v>
      </c>
      <c r="G34" s="36">
        <v>312</v>
      </c>
      <c r="H34" s="37">
        <f t="shared" si="11"/>
        <v>300</v>
      </c>
      <c r="I34" s="36">
        <v>917</v>
      </c>
      <c r="J34" s="38"/>
      <c r="K34" s="145">
        <v>27200</v>
      </c>
      <c r="L34" s="38"/>
      <c r="M34" s="36">
        <v>167</v>
      </c>
      <c r="N34" s="142">
        <f t="shared" si="12"/>
        <v>1136</v>
      </c>
      <c r="O34" s="40">
        <v>1694</v>
      </c>
      <c r="P34" s="38">
        <v>558</v>
      </c>
      <c r="Q34" s="37">
        <f t="shared" si="13"/>
        <v>146</v>
      </c>
      <c r="R34" s="38">
        <v>1076</v>
      </c>
      <c r="S34" s="38">
        <v>930</v>
      </c>
      <c r="T34" s="183">
        <f t="shared" si="14"/>
        <v>166</v>
      </c>
      <c r="U34" s="36">
        <v>1242</v>
      </c>
      <c r="V34" s="38"/>
      <c r="W34" s="38"/>
      <c r="X34" s="38">
        <v>877</v>
      </c>
      <c r="Y34" s="106">
        <f t="shared" si="0"/>
        <v>526200</v>
      </c>
      <c r="Z34" s="107">
        <f t="shared" si="1"/>
        <v>189635600</v>
      </c>
      <c r="AA34" s="112">
        <f t="shared" si="2"/>
        <v>189109400</v>
      </c>
      <c r="AB34" s="158">
        <v>27200</v>
      </c>
      <c r="AC34" s="160">
        <f t="shared" si="3"/>
        <v>-2595100</v>
      </c>
      <c r="AD34" s="111">
        <f t="shared" si="4"/>
        <v>12965800</v>
      </c>
      <c r="AE34" s="111">
        <f t="shared" si="5"/>
        <v>10370700</v>
      </c>
      <c r="AF34" s="38">
        <v>241</v>
      </c>
      <c r="AG34" s="126">
        <f t="shared" si="6"/>
        <v>186514300</v>
      </c>
      <c r="AH34" s="111">
        <f t="shared" si="7"/>
        <v>200006300</v>
      </c>
      <c r="AI34" s="111">
        <f t="shared" si="8"/>
        <v>13492000</v>
      </c>
    </row>
    <row r="35" spans="1:35" s="2" customFormat="1" ht="14.5">
      <c r="A35" s="36">
        <v>1138</v>
      </c>
      <c r="B35" s="41">
        <f t="shared" si="9"/>
        <v>152</v>
      </c>
      <c r="C35" s="38">
        <v>990</v>
      </c>
      <c r="D35" s="38">
        <v>986</v>
      </c>
      <c r="E35" s="37">
        <f t="shared" si="10"/>
        <v>-4</v>
      </c>
      <c r="F35" s="38">
        <v>41</v>
      </c>
      <c r="G35" s="36">
        <v>426</v>
      </c>
      <c r="H35" s="37">
        <f t="shared" si="11"/>
        <v>385</v>
      </c>
      <c r="I35" s="36">
        <v>758</v>
      </c>
      <c r="J35" s="38"/>
      <c r="K35" s="145">
        <v>27400</v>
      </c>
      <c r="L35" s="38"/>
      <c r="M35" s="36">
        <v>213</v>
      </c>
      <c r="N35" s="142">
        <f t="shared" si="12"/>
        <v>684</v>
      </c>
      <c r="O35" s="40">
        <v>1053</v>
      </c>
      <c r="P35" s="38">
        <v>369</v>
      </c>
      <c r="Q35" s="37">
        <f t="shared" si="13"/>
        <v>36</v>
      </c>
      <c r="R35" s="38">
        <v>1310</v>
      </c>
      <c r="S35" s="38">
        <v>1274</v>
      </c>
      <c r="T35" s="183">
        <f t="shared" si="14"/>
        <v>84</v>
      </c>
      <c r="U35" s="36">
        <v>1394</v>
      </c>
      <c r="V35" s="38"/>
      <c r="W35" s="38"/>
      <c r="X35" s="38">
        <v>733</v>
      </c>
      <c r="Y35" s="106">
        <f t="shared" si="0"/>
        <v>1502650</v>
      </c>
      <c r="Z35" s="107">
        <f t="shared" si="1"/>
        <v>43130200</v>
      </c>
      <c r="AA35" s="108">
        <f t="shared" si="2"/>
        <v>41627550</v>
      </c>
      <c r="AB35" s="158">
        <v>27400</v>
      </c>
      <c r="AC35" s="161">
        <f t="shared" si="3"/>
        <v>-4476400</v>
      </c>
      <c r="AD35" s="111">
        <f t="shared" si="4"/>
        <v>19322500</v>
      </c>
      <c r="AE35" s="111">
        <f t="shared" si="5"/>
        <v>14846100</v>
      </c>
      <c r="AF35" s="38">
        <v>295</v>
      </c>
      <c r="AG35" s="125">
        <f t="shared" si="6"/>
        <v>37151150</v>
      </c>
      <c r="AH35" s="111">
        <f t="shared" si="7"/>
        <v>57976300</v>
      </c>
      <c r="AI35" s="111">
        <f t="shared" si="8"/>
        <v>20825150</v>
      </c>
    </row>
    <row r="36" spans="1:35" s="2" customFormat="1" ht="14.5">
      <c r="A36" s="36">
        <v>2093</v>
      </c>
      <c r="B36" s="41">
        <f t="shared" si="9"/>
        <v>335</v>
      </c>
      <c r="C36" s="38">
        <v>1770</v>
      </c>
      <c r="D36" s="38">
        <v>1758</v>
      </c>
      <c r="E36" s="37">
        <f t="shared" si="10"/>
        <v>-12</v>
      </c>
      <c r="F36" s="38">
        <v>59</v>
      </c>
      <c r="G36" s="39">
        <v>720</v>
      </c>
      <c r="H36" s="37">
        <f t="shared" si="11"/>
        <v>661</v>
      </c>
      <c r="I36" s="36">
        <v>615</v>
      </c>
      <c r="J36" s="38" t="s">
        <v>41</v>
      </c>
      <c r="K36" s="145">
        <v>27600</v>
      </c>
      <c r="L36" s="38"/>
      <c r="M36" s="36">
        <v>268</v>
      </c>
      <c r="N36" s="142">
        <f t="shared" si="12"/>
        <v>491</v>
      </c>
      <c r="O36" s="40">
        <v>748</v>
      </c>
      <c r="P36" s="38">
        <v>257</v>
      </c>
      <c r="Q36" s="37">
        <f t="shared" si="13"/>
        <v>57</v>
      </c>
      <c r="R36" s="38">
        <v>1190</v>
      </c>
      <c r="S36" s="38">
        <v>1133</v>
      </c>
      <c r="T36" s="183">
        <f t="shared" si="14"/>
        <v>181</v>
      </c>
      <c r="U36" s="36">
        <v>1371</v>
      </c>
      <c r="V36" s="38"/>
      <c r="W36" s="38"/>
      <c r="X36" s="38">
        <v>606</v>
      </c>
      <c r="Y36" s="106">
        <f t="shared" si="0"/>
        <v>1787700</v>
      </c>
      <c r="Z36" s="107">
        <f t="shared" si="1"/>
        <v>64359750</v>
      </c>
      <c r="AA36" s="108">
        <f t="shared" si="2"/>
        <v>62572050</v>
      </c>
      <c r="AB36" s="158">
        <v>27600</v>
      </c>
      <c r="AC36" s="160">
        <f t="shared" si="3"/>
        <v>-3167600</v>
      </c>
      <c r="AD36" s="111">
        <f t="shared" si="4"/>
        <v>21539000</v>
      </c>
      <c r="AE36" s="111">
        <f t="shared" si="5"/>
        <v>18371400</v>
      </c>
      <c r="AF36" s="38">
        <v>362</v>
      </c>
      <c r="AG36" s="125">
        <f t="shared" si="6"/>
        <v>59404450</v>
      </c>
      <c r="AH36" s="111">
        <f t="shared" si="7"/>
        <v>82731150</v>
      </c>
      <c r="AI36" s="111">
        <f t="shared" si="8"/>
        <v>23326700</v>
      </c>
    </row>
    <row r="37" spans="1:35" s="1" customFormat="1" ht="14.5">
      <c r="A37" s="36">
        <v>1243</v>
      </c>
      <c r="B37" s="186">
        <f t="shared" si="9"/>
        <v>-312</v>
      </c>
      <c r="C37" s="165">
        <v>1504</v>
      </c>
      <c r="D37" s="165">
        <v>1555</v>
      </c>
      <c r="E37" s="166">
        <f t="shared" si="10"/>
        <v>51</v>
      </c>
      <c r="F37" s="165">
        <v>204</v>
      </c>
      <c r="G37" s="39">
        <v>1007</v>
      </c>
      <c r="H37" s="166">
        <f t="shared" si="11"/>
        <v>803</v>
      </c>
      <c r="I37" s="174">
        <v>485</v>
      </c>
      <c r="J37" s="175">
        <v>27759</v>
      </c>
      <c r="K37" s="187">
        <v>27800</v>
      </c>
      <c r="L37" s="175"/>
      <c r="M37" s="174">
        <v>338</v>
      </c>
      <c r="N37" s="188">
        <f t="shared" si="12"/>
        <v>-97</v>
      </c>
      <c r="O37" s="174">
        <v>399</v>
      </c>
      <c r="P37" s="165">
        <v>496</v>
      </c>
      <c r="Q37" s="166">
        <f t="shared" si="13"/>
        <v>233</v>
      </c>
      <c r="R37" s="165">
        <v>871</v>
      </c>
      <c r="S37" s="165">
        <v>638</v>
      </c>
      <c r="T37" s="184">
        <f t="shared" si="14"/>
        <v>-6</v>
      </c>
      <c r="U37" s="36">
        <v>865</v>
      </c>
      <c r="V37" s="38"/>
      <c r="W37" s="38"/>
      <c r="X37" s="38">
        <v>486</v>
      </c>
      <c r="Y37" s="106">
        <f t="shared" si="0"/>
        <v>4957200</v>
      </c>
      <c r="Z37" s="107">
        <f t="shared" si="1"/>
        <v>30142750</v>
      </c>
      <c r="AA37" s="108">
        <f t="shared" si="2"/>
        <v>25185550</v>
      </c>
      <c r="AB37" s="158">
        <v>27800</v>
      </c>
      <c r="AC37" s="160">
        <f t="shared" si="3"/>
        <v>-4630600</v>
      </c>
      <c r="AD37" s="111">
        <f t="shared" si="4"/>
        <v>19249100</v>
      </c>
      <c r="AE37" s="111">
        <f t="shared" si="5"/>
        <v>14618500</v>
      </c>
      <c r="AF37" s="38">
        <v>442</v>
      </c>
      <c r="AG37" s="125">
        <f t="shared" si="6"/>
        <v>20554950</v>
      </c>
      <c r="AH37" s="111">
        <f t="shared" si="7"/>
        <v>44761250</v>
      </c>
      <c r="AI37" s="111">
        <f t="shared" si="8"/>
        <v>24206300</v>
      </c>
    </row>
    <row r="38" spans="1:35" s="1" customFormat="1" ht="14.5">
      <c r="A38" s="36">
        <v>2966</v>
      </c>
      <c r="B38" s="164">
        <f t="shared" si="9"/>
        <v>72</v>
      </c>
      <c r="C38" s="38">
        <v>3002</v>
      </c>
      <c r="D38" s="38">
        <v>2894</v>
      </c>
      <c r="E38" s="37">
        <f t="shared" si="10"/>
        <v>-108</v>
      </c>
      <c r="F38" s="38">
        <v>506</v>
      </c>
      <c r="G38" s="40">
        <v>1371</v>
      </c>
      <c r="H38" s="37">
        <f t="shared" si="11"/>
        <v>865</v>
      </c>
      <c r="I38" s="189">
        <v>374</v>
      </c>
      <c r="J38" s="190" t="s">
        <v>133</v>
      </c>
      <c r="K38" s="191">
        <v>28000</v>
      </c>
      <c r="L38" s="190"/>
      <c r="M38" s="189">
        <v>423</v>
      </c>
      <c r="N38" s="142">
        <f t="shared" si="12"/>
        <v>136</v>
      </c>
      <c r="O38" s="189">
        <v>190</v>
      </c>
      <c r="P38" s="38">
        <v>54</v>
      </c>
      <c r="Q38" s="37">
        <f t="shared" si="13"/>
        <v>7</v>
      </c>
      <c r="R38" s="38">
        <v>418</v>
      </c>
      <c r="S38" s="38">
        <v>411</v>
      </c>
      <c r="T38" s="195">
        <f t="shared" si="14"/>
        <v>30</v>
      </c>
      <c r="U38" s="36">
        <v>448</v>
      </c>
      <c r="V38" s="38"/>
      <c r="W38" s="38"/>
      <c r="X38" s="38">
        <v>380</v>
      </c>
      <c r="Y38" s="106">
        <f t="shared" si="0"/>
        <v>9614000</v>
      </c>
      <c r="Z38" s="107">
        <f t="shared" si="1"/>
        <v>55464200</v>
      </c>
      <c r="AA38" s="108">
        <f t="shared" si="2"/>
        <v>45850200</v>
      </c>
      <c r="AB38" s="147">
        <v>28000</v>
      </c>
      <c r="AC38" s="161">
        <f t="shared" si="3"/>
        <v>-1727200</v>
      </c>
      <c r="AD38" s="111">
        <f t="shared" si="4"/>
        <v>11202400</v>
      </c>
      <c r="AE38" s="111">
        <f t="shared" si="5"/>
        <v>9475200</v>
      </c>
      <c r="AF38" s="38">
        <v>536</v>
      </c>
      <c r="AG38" s="125">
        <f t="shared" si="6"/>
        <v>44123000</v>
      </c>
      <c r="AH38" s="111">
        <f t="shared" si="7"/>
        <v>64939400</v>
      </c>
      <c r="AI38" s="111">
        <f t="shared" si="8"/>
        <v>20816400</v>
      </c>
    </row>
    <row r="39" spans="1:35" s="1" customFormat="1" ht="14.5">
      <c r="A39" s="36">
        <v>2347</v>
      </c>
      <c r="B39" s="46">
        <f t="shared" si="9"/>
        <v>100</v>
      </c>
      <c r="C39" s="169">
        <v>2210</v>
      </c>
      <c r="D39" s="169">
        <v>2247</v>
      </c>
      <c r="E39" s="170">
        <f t="shared" si="10"/>
        <v>37</v>
      </c>
      <c r="F39" s="169">
        <v>722</v>
      </c>
      <c r="G39" s="42">
        <v>1212</v>
      </c>
      <c r="H39" s="170">
        <f t="shared" si="11"/>
        <v>490</v>
      </c>
      <c r="I39" s="177">
        <v>278</v>
      </c>
      <c r="J39" s="178">
        <v>28158</v>
      </c>
      <c r="K39" s="192">
        <v>28200</v>
      </c>
      <c r="L39" s="178"/>
      <c r="M39" s="177">
        <v>529</v>
      </c>
      <c r="N39" s="193">
        <f t="shared" si="12"/>
        <v>-5</v>
      </c>
      <c r="O39" s="177">
        <v>55</v>
      </c>
      <c r="P39" s="169">
        <v>60</v>
      </c>
      <c r="Q39" s="170">
        <f t="shared" si="13"/>
        <v>15</v>
      </c>
      <c r="R39" s="169">
        <v>107</v>
      </c>
      <c r="S39" s="169">
        <v>92</v>
      </c>
      <c r="T39" s="196">
        <f t="shared" si="14"/>
        <v>6</v>
      </c>
      <c r="U39" s="36">
        <v>113</v>
      </c>
      <c r="V39" s="38"/>
      <c r="W39" s="38"/>
      <c r="X39" s="38">
        <v>291</v>
      </c>
      <c r="Y39" s="106">
        <f t="shared" si="0"/>
        <v>10505100</v>
      </c>
      <c r="Z39" s="107">
        <f t="shared" si="1"/>
        <v>32623300</v>
      </c>
      <c r="AA39" s="108">
        <f t="shared" si="2"/>
        <v>22118200</v>
      </c>
      <c r="AB39" s="158">
        <v>28200</v>
      </c>
      <c r="AC39" s="160">
        <f t="shared" si="3"/>
        <v>-488650</v>
      </c>
      <c r="AD39" s="111">
        <f t="shared" si="4"/>
        <v>3477500</v>
      </c>
      <c r="AE39" s="111">
        <f t="shared" si="5"/>
        <v>2988850</v>
      </c>
      <c r="AF39" s="38">
        <v>650</v>
      </c>
      <c r="AG39" s="125">
        <f t="shared" si="6"/>
        <v>21629550</v>
      </c>
      <c r="AH39" s="111">
        <f t="shared" si="7"/>
        <v>35612150</v>
      </c>
      <c r="AI39" s="111">
        <f t="shared" si="8"/>
        <v>13982600</v>
      </c>
    </row>
    <row r="40" spans="1:35" s="1" customFormat="1" ht="14.5">
      <c r="A40" s="36">
        <v>3021</v>
      </c>
      <c r="B40" s="168">
        <f t="shared" si="9"/>
        <v>491</v>
      </c>
      <c r="C40" s="38">
        <v>1881</v>
      </c>
      <c r="D40" s="38">
        <v>2530</v>
      </c>
      <c r="E40" s="37">
        <f t="shared" si="10"/>
        <v>649</v>
      </c>
      <c r="F40" s="38">
        <v>1231</v>
      </c>
      <c r="G40" s="40">
        <v>2113</v>
      </c>
      <c r="H40" s="37">
        <f t="shared" si="11"/>
        <v>882</v>
      </c>
      <c r="I40" s="36">
        <v>197</v>
      </c>
      <c r="J40" s="38"/>
      <c r="K40" s="148">
        <v>28400</v>
      </c>
      <c r="L40" s="38"/>
      <c r="M40" s="36">
        <v>651</v>
      </c>
      <c r="N40" s="142">
        <f t="shared" si="12"/>
        <v>1</v>
      </c>
      <c r="O40" s="36">
        <v>31</v>
      </c>
      <c r="P40" s="38">
        <v>30</v>
      </c>
      <c r="Q40" s="37">
        <f t="shared" si="13"/>
        <v>15</v>
      </c>
      <c r="R40" s="38">
        <v>57</v>
      </c>
      <c r="S40" s="38">
        <v>42</v>
      </c>
      <c r="T40" s="87">
        <f t="shared" si="14"/>
        <v>-4</v>
      </c>
      <c r="U40" s="36">
        <v>53</v>
      </c>
      <c r="V40" s="38"/>
      <c r="W40" s="38"/>
      <c r="X40" s="38">
        <v>216</v>
      </c>
      <c r="Y40" s="106">
        <f t="shared" si="0"/>
        <v>13294800</v>
      </c>
      <c r="Z40" s="107">
        <f t="shared" si="1"/>
        <v>29756850</v>
      </c>
      <c r="AA40" s="108">
        <f t="shared" si="2"/>
        <v>16462050</v>
      </c>
      <c r="AB40" s="162">
        <v>28400</v>
      </c>
      <c r="AC40" s="110">
        <f t="shared" si="3"/>
        <v>-497850</v>
      </c>
      <c r="AD40" s="111">
        <f t="shared" si="4"/>
        <v>2223000</v>
      </c>
      <c r="AE40" s="111">
        <f t="shared" si="5"/>
        <v>1725150</v>
      </c>
      <c r="AF40" s="38">
        <v>780</v>
      </c>
      <c r="AG40" s="125">
        <f t="shared" si="6"/>
        <v>15964200</v>
      </c>
      <c r="AH40" s="111">
        <f t="shared" si="7"/>
        <v>31482000</v>
      </c>
      <c r="AI40" s="111">
        <f t="shared" si="8"/>
        <v>15517800</v>
      </c>
    </row>
    <row r="41" spans="1:35" s="1" customFormat="1" ht="14.5">
      <c r="A41" s="36">
        <v>2231</v>
      </c>
      <c r="B41" s="37">
        <f t="shared" si="9"/>
        <v>161</v>
      </c>
      <c r="C41" s="38">
        <v>1843</v>
      </c>
      <c r="D41" s="38">
        <v>2070</v>
      </c>
      <c r="E41" s="37">
        <f t="shared" si="10"/>
        <v>227</v>
      </c>
      <c r="F41" s="38">
        <v>874</v>
      </c>
      <c r="G41" s="40">
        <v>1111</v>
      </c>
      <c r="H41" s="37">
        <f t="shared" si="11"/>
        <v>237</v>
      </c>
      <c r="I41" s="36">
        <v>137</v>
      </c>
      <c r="J41" s="38"/>
      <c r="K41" s="145">
        <v>28600</v>
      </c>
      <c r="L41" s="38"/>
      <c r="M41" s="36">
        <v>788</v>
      </c>
      <c r="N41" s="142">
        <f t="shared" si="12"/>
        <v>6</v>
      </c>
      <c r="O41" s="36">
        <v>18</v>
      </c>
      <c r="P41" s="38">
        <v>12</v>
      </c>
      <c r="Q41" s="37">
        <f t="shared" si="13"/>
        <v>2</v>
      </c>
      <c r="R41" s="38">
        <v>39</v>
      </c>
      <c r="S41" s="38">
        <v>37</v>
      </c>
      <c r="T41" s="87">
        <f t="shared" si="14"/>
        <v>0</v>
      </c>
      <c r="U41" s="36">
        <v>39</v>
      </c>
      <c r="V41" s="38"/>
      <c r="W41" s="38"/>
      <c r="X41" s="38">
        <v>153</v>
      </c>
      <c r="Y41" s="106">
        <f t="shared" si="0"/>
        <v>6686100</v>
      </c>
      <c r="Z41" s="107">
        <f t="shared" si="1"/>
        <v>15282350</v>
      </c>
      <c r="AA41" s="108">
        <f t="shared" si="2"/>
        <v>8596250</v>
      </c>
      <c r="AB41" s="158">
        <v>28600</v>
      </c>
      <c r="AC41" s="110">
        <f t="shared" si="3"/>
        <v>-257400</v>
      </c>
      <c r="AD41" s="111">
        <f t="shared" si="4"/>
        <v>1794000</v>
      </c>
      <c r="AE41" s="111">
        <f t="shared" si="5"/>
        <v>1536600</v>
      </c>
      <c r="AF41" s="38">
        <v>920</v>
      </c>
      <c r="AG41" s="125">
        <f t="shared" si="6"/>
        <v>8338850</v>
      </c>
      <c r="AH41" s="111">
        <f t="shared" si="7"/>
        <v>16818950</v>
      </c>
      <c r="AI41" s="111">
        <f t="shared" si="8"/>
        <v>8480100</v>
      </c>
    </row>
    <row r="42" spans="1:35" s="1" customFormat="1" ht="14.5">
      <c r="A42" s="36">
        <v>2453</v>
      </c>
      <c r="B42" s="37">
        <f t="shared" si="9"/>
        <v>49</v>
      </c>
      <c r="C42" s="38">
        <v>2319</v>
      </c>
      <c r="D42" s="38">
        <v>2404</v>
      </c>
      <c r="E42" s="37">
        <f t="shared" si="10"/>
        <v>85</v>
      </c>
      <c r="F42" s="38">
        <v>645</v>
      </c>
      <c r="G42" s="42">
        <v>1063</v>
      </c>
      <c r="H42" s="37">
        <f t="shared" si="11"/>
        <v>418</v>
      </c>
      <c r="I42" s="36">
        <v>91</v>
      </c>
      <c r="J42" s="38"/>
      <c r="K42" s="145">
        <v>28800</v>
      </c>
      <c r="L42" s="38"/>
      <c r="M42" s="36">
        <v>940</v>
      </c>
      <c r="N42" s="142">
        <f t="shared" si="12"/>
        <v>0</v>
      </c>
      <c r="O42" s="36">
        <v>0</v>
      </c>
      <c r="P42" s="38">
        <v>0</v>
      </c>
      <c r="Q42" s="37">
        <f t="shared" si="13"/>
        <v>0</v>
      </c>
      <c r="R42" s="38">
        <v>6</v>
      </c>
      <c r="S42" s="38">
        <v>6</v>
      </c>
      <c r="T42" s="87">
        <f t="shared" si="14"/>
        <v>0</v>
      </c>
      <c r="U42" s="36">
        <v>6</v>
      </c>
      <c r="V42" s="38"/>
      <c r="W42" s="38"/>
      <c r="X42" s="38">
        <v>109</v>
      </c>
      <c r="Y42" s="106">
        <f t="shared" si="0"/>
        <v>3515250</v>
      </c>
      <c r="Z42" s="107">
        <f t="shared" si="1"/>
        <v>11161150</v>
      </c>
      <c r="AA42" s="108">
        <f t="shared" si="2"/>
        <v>7645900</v>
      </c>
      <c r="AB42" s="158">
        <v>28800</v>
      </c>
      <c r="AC42" s="110">
        <f t="shared" si="3"/>
        <v>-33900</v>
      </c>
      <c r="AD42" s="111">
        <f t="shared" si="4"/>
        <v>315900</v>
      </c>
      <c r="AE42" s="111">
        <f t="shared" si="5"/>
        <v>282000</v>
      </c>
      <c r="AF42" s="38">
        <v>1053</v>
      </c>
      <c r="AG42" s="125">
        <f t="shared" si="6"/>
        <v>7612000</v>
      </c>
      <c r="AH42" s="111">
        <f t="shared" si="7"/>
        <v>11443150</v>
      </c>
      <c r="AI42" s="111">
        <f t="shared" si="8"/>
        <v>3831150</v>
      </c>
    </row>
    <row r="43" spans="1:35" s="1" customFormat="1" ht="14.5">
      <c r="A43" s="36">
        <v>2795</v>
      </c>
      <c r="B43" s="37">
        <f t="shared" si="9"/>
        <v>112</v>
      </c>
      <c r="C43" s="38">
        <v>2574</v>
      </c>
      <c r="D43" s="38">
        <v>2683</v>
      </c>
      <c r="E43" s="37">
        <f t="shared" si="10"/>
        <v>109</v>
      </c>
      <c r="F43" s="38">
        <v>598</v>
      </c>
      <c r="G43" s="40">
        <v>612</v>
      </c>
      <c r="H43" s="37">
        <f t="shared" si="11"/>
        <v>14</v>
      </c>
      <c r="I43" s="36">
        <v>57</v>
      </c>
      <c r="J43" s="38"/>
      <c r="K43" s="145">
        <v>29000</v>
      </c>
      <c r="L43" s="38"/>
      <c r="M43" s="36">
        <v>1107</v>
      </c>
      <c r="N43" s="142">
        <f t="shared" si="12"/>
        <v>12</v>
      </c>
      <c r="O43" s="36">
        <v>12</v>
      </c>
      <c r="P43" s="38">
        <v>0</v>
      </c>
      <c r="Q43" s="37">
        <f t="shared" si="13"/>
        <v>0</v>
      </c>
      <c r="R43" s="38">
        <v>42</v>
      </c>
      <c r="S43" s="38">
        <v>42</v>
      </c>
      <c r="T43" s="87">
        <f t="shared" si="14"/>
        <v>-10</v>
      </c>
      <c r="U43" s="36">
        <v>32</v>
      </c>
      <c r="V43" s="38"/>
      <c r="W43" s="38"/>
      <c r="X43" s="38">
        <v>74</v>
      </c>
      <c r="Y43" s="106">
        <f t="shared" si="0"/>
        <v>2212600</v>
      </c>
      <c r="Z43" s="107">
        <f t="shared" si="1"/>
        <v>7965750</v>
      </c>
      <c r="AA43" s="108">
        <f t="shared" si="2"/>
        <v>5753150</v>
      </c>
      <c r="AB43" s="158">
        <v>29000</v>
      </c>
      <c r="AC43" s="110">
        <f t="shared" si="3"/>
        <v>-795000</v>
      </c>
      <c r="AD43" s="111">
        <f t="shared" si="4"/>
        <v>2566200</v>
      </c>
      <c r="AE43" s="111">
        <f t="shared" si="5"/>
        <v>1771200</v>
      </c>
      <c r="AF43" s="38">
        <v>1222</v>
      </c>
      <c r="AG43" s="125">
        <f t="shared" si="6"/>
        <v>4958150</v>
      </c>
      <c r="AH43" s="111">
        <f t="shared" si="7"/>
        <v>9736950</v>
      </c>
      <c r="AI43" s="111">
        <f t="shared" si="8"/>
        <v>4778800</v>
      </c>
    </row>
    <row r="44" spans="1:35" s="1" customFormat="1" ht="14.5">
      <c r="A44" s="36">
        <v>1275</v>
      </c>
      <c r="B44" s="37">
        <f t="shared" si="9"/>
        <v>34</v>
      </c>
      <c r="C44" s="38">
        <v>1119</v>
      </c>
      <c r="D44" s="38">
        <v>1241</v>
      </c>
      <c r="E44" s="37">
        <f t="shared" si="10"/>
        <v>122</v>
      </c>
      <c r="F44" s="38">
        <v>389</v>
      </c>
      <c r="G44" s="42">
        <v>537</v>
      </c>
      <c r="H44" s="37">
        <f t="shared" si="11"/>
        <v>148</v>
      </c>
      <c r="I44" s="36">
        <v>35</v>
      </c>
      <c r="J44" s="38"/>
      <c r="K44" s="145">
        <v>29200</v>
      </c>
      <c r="L44" s="38"/>
      <c r="M44" s="36">
        <v>1285</v>
      </c>
      <c r="N44" s="142">
        <f t="shared" si="12"/>
        <v>0</v>
      </c>
      <c r="O44" s="36">
        <v>0</v>
      </c>
      <c r="P44" s="38">
        <v>0</v>
      </c>
      <c r="Q44" s="37">
        <f t="shared" si="13"/>
        <v>0</v>
      </c>
      <c r="R44" s="38">
        <v>0</v>
      </c>
      <c r="S44" s="38">
        <v>0</v>
      </c>
      <c r="T44" s="87">
        <f t="shared" si="14"/>
        <v>0</v>
      </c>
      <c r="U44" s="36">
        <v>0</v>
      </c>
      <c r="V44" s="38"/>
      <c r="W44" s="38"/>
      <c r="X44" s="38">
        <v>50</v>
      </c>
      <c r="Y44" s="106">
        <f t="shared" si="0"/>
        <v>972500</v>
      </c>
      <c r="Z44" s="107">
        <f t="shared" si="1"/>
        <v>2231250</v>
      </c>
      <c r="AA44" s="108">
        <f t="shared" si="2"/>
        <v>1258750</v>
      </c>
      <c r="AB44" s="158">
        <v>29200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8">
        <v>1423</v>
      </c>
      <c r="AG44" s="125">
        <f t="shared" si="6"/>
        <v>1258750</v>
      </c>
      <c r="AH44" s="111">
        <f t="shared" si="7"/>
        <v>2231250</v>
      </c>
      <c r="AI44" s="111">
        <f t="shared" si="8"/>
        <v>972500</v>
      </c>
    </row>
    <row r="45" spans="1:35" s="1" customFormat="1" ht="14.5">
      <c r="A45" s="36">
        <v>1069</v>
      </c>
      <c r="B45" s="37">
        <f t="shared" si="9"/>
        <v>115</v>
      </c>
      <c r="C45" s="38">
        <v>955</v>
      </c>
      <c r="D45" s="38">
        <v>954</v>
      </c>
      <c r="E45" s="37">
        <f t="shared" si="10"/>
        <v>-1</v>
      </c>
      <c r="F45" s="38">
        <v>192</v>
      </c>
      <c r="G45" s="36">
        <v>391</v>
      </c>
      <c r="H45" s="37">
        <f t="shared" si="11"/>
        <v>199</v>
      </c>
      <c r="I45" s="36">
        <v>20</v>
      </c>
      <c r="J45" s="38"/>
      <c r="K45" s="145">
        <v>29400</v>
      </c>
      <c r="L45" s="38"/>
      <c r="M45" s="36">
        <v>1471</v>
      </c>
      <c r="N45" s="142">
        <f t="shared" si="12"/>
        <v>0</v>
      </c>
      <c r="O45" s="36">
        <v>0</v>
      </c>
      <c r="P45" s="38">
        <v>0</v>
      </c>
      <c r="Q45" s="37">
        <f t="shared" si="13"/>
        <v>0</v>
      </c>
      <c r="R45" s="38">
        <v>1</v>
      </c>
      <c r="S45" s="38">
        <v>1</v>
      </c>
      <c r="T45" s="87">
        <f t="shared" si="14"/>
        <v>0</v>
      </c>
      <c r="U45" s="36">
        <v>1</v>
      </c>
      <c r="V45" s="38"/>
      <c r="W45" s="38"/>
      <c r="X45" s="38">
        <v>31</v>
      </c>
      <c r="Y45" s="106">
        <f t="shared" si="0"/>
        <v>297600</v>
      </c>
      <c r="Z45" s="107">
        <f t="shared" si="1"/>
        <v>1069000</v>
      </c>
      <c r="AA45" s="108">
        <f t="shared" si="2"/>
        <v>771400</v>
      </c>
      <c r="AB45" s="158">
        <v>29400</v>
      </c>
      <c r="AC45" s="110">
        <f t="shared" si="3"/>
        <v>-6650</v>
      </c>
      <c r="AD45" s="111">
        <f t="shared" si="4"/>
        <v>80200</v>
      </c>
      <c r="AE45" s="111">
        <f t="shared" si="5"/>
        <v>73550</v>
      </c>
      <c r="AF45" s="38">
        <v>1604</v>
      </c>
      <c r="AG45" s="125">
        <f t="shared" si="6"/>
        <v>764750</v>
      </c>
      <c r="AH45" s="111">
        <f t="shared" si="7"/>
        <v>1142550</v>
      </c>
      <c r="AI45" s="111">
        <f t="shared" si="8"/>
        <v>377800</v>
      </c>
    </row>
    <row r="46" spans="1:35" s="1" customFormat="1" ht="14.5">
      <c r="A46" s="36">
        <v>1241</v>
      </c>
      <c r="B46" s="37">
        <f t="shared" si="9"/>
        <v>77</v>
      </c>
      <c r="C46" s="38">
        <v>1122</v>
      </c>
      <c r="D46" s="38">
        <v>1164</v>
      </c>
      <c r="E46" s="37">
        <f t="shared" si="10"/>
        <v>42</v>
      </c>
      <c r="F46" s="38">
        <v>126</v>
      </c>
      <c r="G46" s="36">
        <v>223</v>
      </c>
      <c r="H46" s="37">
        <f t="shared" si="11"/>
        <v>97</v>
      </c>
      <c r="I46" s="36">
        <v>11</v>
      </c>
      <c r="J46" s="38"/>
      <c r="K46" s="145">
        <v>29600</v>
      </c>
      <c r="L46" s="38"/>
      <c r="M46" s="36">
        <v>1663</v>
      </c>
      <c r="N46" s="142">
        <f t="shared" si="12"/>
        <v>0</v>
      </c>
      <c r="O46" s="36">
        <v>0</v>
      </c>
      <c r="P46" s="38">
        <v>0</v>
      </c>
      <c r="Q46" s="37">
        <f t="shared" si="13"/>
        <v>0</v>
      </c>
      <c r="R46" s="38">
        <v>2</v>
      </c>
      <c r="S46" s="38">
        <v>2</v>
      </c>
      <c r="T46" s="87">
        <f t="shared" si="14"/>
        <v>0</v>
      </c>
      <c r="U46" s="36">
        <v>2</v>
      </c>
      <c r="V46" s="38"/>
      <c r="W46" s="38"/>
      <c r="X46" s="38">
        <v>19</v>
      </c>
      <c r="Y46" s="106">
        <f t="shared" si="0"/>
        <v>119700</v>
      </c>
      <c r="Z46" s="107">
        <f t="shared" si="1"/>
        <v>682550</v>
      </c>
      <c r="AA46" s="108">
        <f t="shared" si="2"/>
        <v>562850</v>
      </c>
      <c r="AB46" s="158">
        <v>29600</v>
      </c>
      <c r="AC46" s="110">
        <f t="shared" si="3"/>
        <v>-12900</v>
      </c>
      <c r="AD46" s="111">
        <f t="shared" si="4"/>
        <v>179200</v>
      </c>
      <c r="AE46" s="111">
        <f t="shared" si="5"/>
        <v>166300</v>
      </c>
      <c r="AF46" s="38">
        <v>1792</v>
      </c>
      <c r="AG46" s="125">
        <f t="shared" si="6"/>
        <v>549950</v>
      </c>
      <c r="AH46" s="111">
        <f t="shared" si="7"/>
        <v>848850</v>
      </c>
      <c r="AI46" s="111">
        <f t="shared" si="8"/>
        <v>298900</v>
      </c>
    </row>
    <row r="47" spans="1:35" s="1" customFormat="1" ht="14.5">
      <c r="A47" s="36">
        <v>434</v>
      </c>
      <c r="B47" s="37">
        <f t="shared" si="9"/>
        <v>22</v>
      </c>
      <c r="C47" s="38">
        <v>331</v>
      </c>
      <c r="D47" s="38">
        <v>412</v>
      </c>
      <c r="E47" s="37">
        <f t="shared" si="10"/>
        <v>81</v>
      </c>
      <c r="F47" s="38">
        <v>140</v>
      </c>
      <c r="G47" s="36">
        <v>77</v>
      </c>
      <c r="H47" s="37">
        <f t="shared" si="11"/>
        <v>-63</v>
      </c>
      <c r="I47" s="36">
        <v>5</v>
      </c>
      <c r="J47" s="38"/>
      <c r="K47" s="145">
        <v>29800</v>
      </c>
      <c r="L47" s="38"/>
      <c r="M47" s="36">
        <v>1858</v>
      </c>
      <c r="N47" s="142">
        <f t="shared" si="12"/>
        <v>1</v>
      </c>
      <c r="O47" s="36">
        <v>1</v>
      </c>
      <c r="P47" s="38">
        <v>0</v>
      </c>
      <c r="Q47" s="37">
        <f t="shared" si="13"/>
        <v>0</v>
      </c>
      <c r="R47" s="38">
        <v>0</v>
      </c>
      <c r="S47" s="38">
        <v>0</v>
      </c>
      <c r="T47" s="87">
        <f t="shared" si="14"/>
        <v>1</v>
      </c>
      <c r="U47" s="36">
        <v>1</v>
      </c>
      <c r="V47" s="38"/>
      <c r="W47" s="38"/>
      <c r="X47" s="38">
        <v>11</v>
      </c>
      <c r="Y47" s="106">
        <f t="shared" si="0"/>
        <v>77000</v>
      </c>
      <c r="Z47" s="107">
        <f t="shared" si="1"/>
        <v>108500</v>
      </c>
      <c r="AA47" s="108">
        <f t="shared" si="2"/>
        <v>31500</v>
      </c>
      <c r="AB47" s="158">
        <v>29800</v>
      </c>
      <c r="AC47" s="110">
        <f t="shared" si="3"/>
        <v>92900</v>
      </c>
      <c r="AD47" s="111">
        <f t="shared" si="4"/>
        <v>0</v>
      </c>
      <c r="AE47" s="111">
        <f t="shared" si="5"/>
        <v>92900</v>
      </c>
      <c r="AF47" s="38">
        <v>1984</v>
      </c>
      <c r="AG47" s="125">
        <f t="shared" si="6"/>
        <v>124400</v>
      </c>
      <c r="AH47" s="111">
        <f t="shared" si="7"/>
        <v>201400</v>
      </c>
      <c r="AI47" s="111">
        <f t="shared" si="8"/>
        <v>77000</v>
      </c>
    </row>
    <row r="48" spans="1:35" s="1" customFormat="1" ht="14.5">
      <c r="A48" s="36">
        <v>1314</v>
      </c>
      <c r="B48" s="37">
        <f t="shared" si="9"/>
        <v>-1</v>
      </c>
      <c r="C48" s="38">
        <v>1265</v>
      </c>
      <c r="D48" s="38">
        <v>1315</v>
      </c>
      <c r="E48" s="37">
        <f t="shared" si="10"/>
        <v>50</v>
      </c>
      <c r="F48" s="38">
        <v>216</v>
      </c>
      <c r="G48" s="36">
        <v>80</v>
      </c>
      <c r="H48" s="37">
        <f t="shared" si="11"/>
        <v>-136</v>
      </c>
      <c r="I48" s="36">
        <v>3</v>
      </c>
      <c r="J48" s="38"/>
      <c r="K48" s="145">
        <v>30000</v>
      </c>
      <c r="L48" s="66"/>
      <c r="M48" s="36">
        <v>2051</v>
      </c>
      <c r="N48" s="142">
        <f t="shared" si="12"/>
        <v>0</v>
      </c>
      <c r="O48" s="36">
        <v>0</v>
      </c>
      <c r="P48" s="38">
        <v>0</v>
      </c>
      <c r="Q48" s="37">
        <f t="shared" si="13"/>
        <v>0</v>
      </c>
      <c r="R48" s="38">
        <v>6</v>
      </c>
      <c r="S48" s="38">
        <v>6</v>
      </c>
      <c r="T48" s="87">
        <f t="shared" si="14"/>
        <v>0</v>
      </c>
      <c r="U48" s="36">
        <v>6</v>
      </c>
      <c r="V48" s="38"/>
      <c r="W48" s="38"/>
      <c r="X48" s="38">
        <v>6</v>
      </c>
      <c r="Y48" s="106">
        <f t="shared" si="0"/>
        <v>64800</v>
      </c>
      <c r="Z48" s="107">
        <f t="shared" si="1"/>
        <v>197100</v>
      </c>
      <c r="AA48" s="108">
        <f t="shared" si="2"/>
        <v>132300</v>
      </c>
      <c r="AB48" s="158">
        <v>30000</v>
      </c>
      <c r="AC48" s="110">
        <f t="shared" si="3"/>
        <v>-38400</v>
      </c>
      <c r="AD48" s="111">
        <f t="shared" si="4"/>
        <v>653700</v>
      </c>
      <c r="AE48" s="111">
        <f t="shared" si="5"/>
        <v>615300</v>
      </c>
      <c r="AF48" s="38">
        <v>2179</v>
      </c>
      <c r="AG48" s="125">
        <f t="shared" si="6"/>
        <v>93900</v>
      </c>
      <c r="AH48" s="111">
        <f t="shared" si="7"/>
        <v>812400</v>
      </c>
      <c r="AI48" s="111">
        <f t="shared" si="8"/>
        <v>718500</v>
      </c>
    </row>
    <row r="49" spans="1:35" s="1" customFormat="1" ht="14.5">
      <c r="A49" s="36">
        <v>410</v>
      </c>
      <c r="B49" s="37">
        <f t="shared" si="9"/>
        <v>-9</v>
      </c>
      <c r="C49" s="38">
        <v>252</v>
      </c>
      <c r="D49" s="38">
        <v>419</v>
      </c>
      <c r="E49" s="37">
        <f t="shared" si="10"/>
        <v>167</v>
      </c>
      <c r="F49" s="38">
        <v>173</v>
      </c>
      <c r="G49" s="36">
        <v>45</v>
      </c>
      <c r="H49" s="37">
        <f t="shared" si="11"/>
        <v>-128</v>
      </c>
      <c r="I49" s="36">
        <v>1</v>
      </c>
      <c r="J49" s="38"/>
      <c r="K49" s="145">
        <v>30200</v>
      </c>
      <c r="L49" s="66"/>
      <c r="M49" s="36">
        <v>2250</v>
      </c>
      <c r="N49" s="142">
        <f t="shared" si="12"/>
        <v>0</v>
      </c>
      <c r="O49" s="36">
        <v>0</v>
      </c>
      <c r="P49" s="38">
        <v>0</v>
      </c>
      <c r="Q49" s="37">
        <f t="shared" si="13"/>
        <v>0</v>
      </c>
      <c r="R49" s="38">
        <v>0</v>
      </c>
      <c r="S49" s="38">
        <v>0</v>
      </c>
      <c r="T49" s="87">
        <f t="shared" si="14"/>
        <v>0</v>
      </c>
      <c r="U49" s="36">
        <v>0</v>
      </c>
      <c r="V49" s="38"/>
      <c r="W49" s="38"/>
      <c r="X49" s="38">
        <v>3</v>
      </c>
      <c r="Y49" s="106">
        <f t="shared" si="0"/>
        <v>25950</v>
      </c>
      <c r="Z49" s="107">
        <f t="shared" si="1"/>
        <v>20500</v>
      </c>
      <c r="AA49" s="108">
        <f t="shared" si="2"/>
        <v>-5450</v>
      </c>
      <c r="AB49" s="158">
        <v>30200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8">
        <v>2377</v>
      </c>
      <c r="AG49" s="125">
        <f t="shared" si="6"/>
        <v>-5450</v>
      </c>
      <c r="AH49" s="111">
        <f t="shared" si="7"/>
        <v>20500</v>
      </c>
      <c r="AI49" s="111">
        <f t="shared" si="8"/>
        <v>25950</v>
      </c>
    </row>
    <row r="50" spans="1:35" s="1" customFormat="1" ht="14.5">
      <c r="A50" s="36">
        <v>380</v>
      </c>
      <c r="B50" s="37">
        <f t="shared" si="9"/>
        <v>-139</v>
      </c>
      <c r="C50" s="38">
        <v>517</v>
      </c>
      <c r="D50" s="38">
        <v>519</v>
      </c>
      <c r="E50" s="37">
        <f t="shared" si="10"/>
        <v>2</v>
      </c>
      <c r="F50" s="38">
        <v>21</v>
      </c>
      <c r="G50" s="36">
        <v>144</v>
      </c>
      <c r="H50" s="37">
        <f t="shared" si="11"/>
        <v>123</v>
      </c>
      <c r="I50" s="36">
        <v>1</v>
      </c>
      <c r="J50" s="38"/>
      <c r="K50" s="145">
        <v>30400</v>
      </c>
      <c r="L50" s="66"/>
      <c r="M50" s="36">
        <v>2449</v>
      </c>
      <c r="N50" s="142">
        <f t="shared" si="12"/>
        <v>0</v>
      </c>
      <c r="O50" s="36">
        <v>0</v>
      </c>
      <c r="P50" s="38">
        <v>0</v>
      </c>
      <c r="Q50" s="37">
        <f t="shared" si="13"/>
        <v>0</v>
      </c>
      <c r="R50" s="38">
        <v>0</v>
      </c>
      <c r="S50" s="38">
        <v>0</v>
      </c>
      <c r="T50" s="87">
        <f t="shared" si="14"/>
        <v>0</v>
      </c>
      <c r="U50" s="36">
        <v>0</v>
      </c>
      <c r="V50" s="38"/>
      <c r="W50" s="38"/>
      <c r="X50" s="38">
        <v>2</v>
      </c>
      <c r="Y50" s="106">
        <f t="shared" si="0"/>
        <v>2100</v>
      </c>
      <c r="Z50" s="107">
        <f t="shared" si="1"/>
        <v>19000</v>
      </c>
      <c r="AA50" s="108">
        <f t="shared" si="2"/>
        <v>16900</v>
      </c>
      <c r="AB50" s="158">
        <v>30400</v>
      </c>
      <c r="AC50" s="110">
        <f t="shared" si="3"/>
        <v>0</v>
      </c>
      <c r="AD50" s="111">
        <f t="shared" si="4"/>
        <v>0</v>
      </c>
      <c r="AE50" s="111">
        <f t="shared" si="5"/>
        <v>0</v>
      </c>
      <c r="AF50" s="38">
        <v>2575</v>
      </c>
      <c r="AG50" s="125">
        <f t="shared" si="6"/>
        <v>16900</v>
      </c>
      <c r="AH50" s="111">
        <f t="shared" si="7"/>
        <v>19000</v>
      </c>
      <c r="AI50" s="111">
        <f t="shared" si="8"/>
        <v>2100</v>
      </c>
    </row>
    <row r="51" spans="1:35" s="1" customFormat="1" ht="14.5">
      <c r="A51" s="36">
        <v>85</v>
      </c>
      <c r="B51" s="37">
        <f t="shared" si="9"/>
        <v>6</v>
      </c>
      <c r="C51" s="38">
        <v>79</v>
      </c>
      <c r="D51" s="38">
        <v>79</v>
      </c>
      <c r="E51" s="37">
        <f t="shared" si="10"/>
        <v>0</v>
      </c>
      <c r="F51" s="38">
        <v>0</v>
      </c>
      <c r="G51" s="36">
        <v>25</v>
      </c>
      <c r="H51" s="37">
        <f t="shared" si="11"/>
        <v>25</v>
      </c>
      <c r="I51" s="36">
        <v>1</v>
      </c>
      <c r="J51" s="38"/>
      <c r="K51" s="145">
        <v>30600</v>
      </c>
      <c r="L51" s="66"/>
      <c r="M51" s="36">
        <v>2649</v>
      </c>
      <c r="N51" s="142">
        <f t="shared" si="12"/>
        <v>0</v>
      </c>
      <c r="O51" s="36">
        <v>0</v>
      </c>
      <c r="P51" s="38">
        <v>0</v>
      </c>
      <c r="Q51" s="37">
        <f t="shared" si="13"/>
        <v>0</v>
      </c>
      <c r="R51" s="38">
        <v>0</v>
      </c>
      <c r="S51" s="38">
        <v>0</v>
      </c>
      <c r="T51" s="87">
        <f t="shared" si="14"/>
        <v>0</v>
      </c>
      <c r="U51" s="36">
        <v>0</v>
      </c>
      <c r="V51" s="38"/>
      <c r="W51" s="38"/>
      <c r="X51" s="38">
        <v>1</v>
      </c>
      <c r="Y51" s="106">
        <f t="shared" si="0"/>
        <v>0</v>
      </c>
      <c r="Z51" s="107">
        <f t="shared" si="1"/>
        <v>4250</v>
      </c>
      <c r="AA51" s="108">
        <f t="shared" si="2"/>
        <v>4250</v>
      </c>
      <c r="AB51" s="158">
        <v>30600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8">
        <v>2775</v>
      </c>
      <c r="AG51" s="125">
        <f t="shared" si="6"/>
        <v>4250</v>
      </c>
      <c r="AH51" s="111">
        <f t="shared" si="7"/>
        <v>4250</v>
      </c>
      <c r="AI51" s="111">
        <f t="shared" si="8"/>
        <v>0</v>
      </c>
    </row>
    <row r="52" spans="1:35" s="1" customFormat="1" ht="14.5">
      <c r="A52" s="36">
        <v>164</v>
      </c>
      <c r="B52" s="37">
        <f t="shared" si="9"/>
        <v>0</v>
      </c>
      <c r="C52" s="38">
        <v>159</v>
      </c>
      <c r="D52" s="36">
        <v>164</v>
      </c>
      <c r="E52" s="37">
        <f t="shared" si="10"/>
        <v>5</v>
      </c>
      <c r="F52" s="36">
        <v>5</v>
      </c>
      <c r="G52" s="36">
        <v>0</v>
      </c>
      <c r="H52" s="37">
        <f t="shared" si="11"/>
        <v>-5</v>
      </c>
      <c r="I52" s="36">
        <v>1</v>
      </c>
      <c r="J52" s="38"/>
      <c r="K52" s="145">
        <v>30800</v>
      </c>
      <c r="L52" s="66"/>
      <c r="M52" s="36">
        <v>2849</v>
      </c>
      <c r="N52" s="142">
        <f t="shared" si="12"/>
        <v>0</v>
      </c>
      <c r="O52" s="36">
        <v>0</v>
      </c>
      <c r="P52" s="36">
        <v>0</v>
      </c>
      <c r="Q52" s="37">
        <f t="shared" si="13"/>
        <v>0</v>
      </c>
      <c r="R52" s="36">
        <v>1</v>
      </c>
      <c r="S52" s="38">
        <v>1</v>
      </c>
      <c r="T52" s="87">
        <f t="shared" si="14"/>
        <v>0</v>
      </c>
      <c r="U52" s="36">
        <v>1</v>
      </c>
      <c r="V52" s="38"/>
      <c r="W52" s="38"/>
      <c r="X52" s="36">
        <v>1</v>
      </c>
      <c r="Y52" s="106">
        <f t="shared" si="0"/>
        <v>250</v>
      </c>
      <c r="Z52" s="107">
        <f t="shared" si="1"/>
        <v>8200</v>
      </c>
      <c r="AA52" s="108">
        <f t="shared" si="2"/>
        <v>7950</v>
      </c>
      <c r="AB52" s="158">
        <v>30800</v>
      </c>
      <c r="AC52" s="110">
        <f t="shared" si="3"/>
        <v>-6250</v>
      </c>
      <c r="AD52" s="111">
        <f t="shared" si="4"/>
        <v>148700</v>
      </c>
      <c r="AE52" s="111">
        <f t="shared" si="5"/>
        <v>142450</v>
      </c>
      <c r="AF52" s="36">
        <v>2974</v>
      </c>
      <c r="AG52" s="125">
        <f t="shared" si="6"/>
        <v>1700</v>
      </c>
      <c r="AH52" s="111">
        <f t="shared" si="7"/>
        <v>150650</v>
      </c>
      <c r="AI52" s="111">
        <f t="shared" si="8"/>
        <v>148950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6195</v>
      </c>
      <c r="G53" s="45">
        <f>SUM(G8:G52)</f>
        <v>11535</v>
      </c>
      <c r="H53" s="46">
        <f>SUM(H8:H52)</f>
        <v>5340</v>
      </c>
      <c r="I53" s="67"/>
      <c r="J53" s="43"/>
      <c r="K53" s="43"/>
      <c r="L53" s="43"/>
      <c r="M53" s="67"/>
      <c r="N53" s="46">
        <f>SUM(N8:N52)</f>
        <v>7599</v>
      </c>
      <c r="O53" s="42">
        <f>SUM(O8:O52)</f>
        <v>13889</v>
      </c>
      <c r="P53" s="45">
        <f>SUM(P8:P52)</f>
        <v>6290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198</v>
      </c>
      <c r="D57" s="28"/>
      <c r="E57" s="28" t="s">
        <v>146</v>
      </c>
      <c r="F57" s="28" t="s">
        <v>45</v>
      </c>
      <c r="G57" s="269" t="s">
        <v>199</v>
      </c>
      <c r="H57" s="269"/>
      <c r="I57" s="269"/>
      <c r="J57" s="269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125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7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>
        <v>214</v>
      </c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27911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28158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27759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28130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399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179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-27759</v>
      </c>
      <c r="I67" s="134">
        <f>H66-C62</f>
        <v>-28158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8">
    <mergeCell ref="AC4:AF4"/>
    <mergeCell ref="G57:J57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70"/>
  <sheetViews>
    <sheetView tabSelected="1" topLeftCell="N1" zoomScale="70" zoomScaleNormal="70" workbookViewId="0">
      <pane ySplit="7" topLeftCell="A23" activePane="bottomLeft" state="frozen"/>
      <selection pane="bottomLeft" activeCell="AD24" sqref="AD24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7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200</v>
      </c>
      <c r="B1" s="6"/>
      <c r="C1" s="6"/>
      <c r="D1" s="6"/>
      <c r="E1" s="6"/>
      <c r="F1" s="7" t="s">
        <v>116</v>
      </c>
      <c r="G1" s="8" t="s">
        <v>2</v>
      </c>
      <c r="H1" s="8"/>
      <c r="I1" s="8"/>
      <c r="J1" s="54"/>
      <c r="K1" s="55" t="s">
        <v>3</v>
      </c>
      <c r="L1" s="55"/>
      <c r="M1" s="254" t="s">
        <v>201</v>
      </c>
      <c r="N1" s="255"/>
      <c r="O1" s="256"/>
      <c r="P1" s="56" t="s">
        <v>4</v>
      </c>
      <c r="Q1" s="74"/>
      <c r="R1" s="257" t="s">
        <v>202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103</v>
      </c>
      <c r="B2" s="10"/>
      <c r="C2" s="11">
        <v>10956</v>
      </c>
      <c r="D2" s="10" t="s">
        <v>15</v>
      </c>
      <c r="E2" s="12">
        <v>79</v>
      </c>
      <c r="F2" s="13" t="s">
        <v>8</v>
      </c>
      <c r="G2" s="14" t="s">
        <v>9</v>
      </c>
      <c r="H2" s="15"/>
      <c r="I2" s="57"/>
      <c r="J2" s="58"/>
      <c r="K2" s="58" t="s">
        <v>10</v>
      </c>
      <c r="L2" s="58"/>
      <c r="M2" s="258" t="s">
        <v>104</v>
      </c>
      <c r="N2" s="259"/>
      <c r="O2" s="260"/>
      <c r="P2" s="58" t="s">
        <v>12</v>
      </c>
      <c r="Q2" s="58"/>
      <c r="R2" s="261"/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10974</v>
      </c>
      <c r="D3" s="17" t="s">
        <v>15</v>
      </c>
      <c r="E3" s="19">
        <v>18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</row>
    <row r="4" spans="1:36">
      <c r="A4" s="22" t="s">
        <v>20</v>
      </c>
      <c r="B4" s="23"/>
      <c r="C4" s="24">
        <v>10985</v>
      </c>
      <c r="D4" s="23" t="s">
        <v>15</v>
      </c>
      <c r="E4" s="25">
        <v>20</v>
      </c>
      <c r="F4" s="23" t="s">
        <v>8</v>
      </c>
      <c r="G4" s="26" t="s">
        <v>21</v>
      </c>
      <c r="H4" s="27"/>
      <c r="I4" s="61">
        <f>I2-I3</f>
        <v>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78" t="s">
        <v>163</v>
      </c>
      <c r="AC4" s="264" t="s">
        <v>22</v>
      </c>
      <c r="AD4" s="264"/>
      <c r="AE4" s="264"/>
      <c r="AF4" s="264"/>
      <c r="AG4" s="120" t="s">
        <v>149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s="136" customFormat="1" ht="20" customHeight="1">
      <c r="A7" s="137" t="s">
        <v>164</v>
      </c>
      <c r="B7" s="137" t="s">
        <v>165</v>
      </c>
      <c r="C7" s="137" t="s">
        <v>166</v>
      </c>
      <c r="D7" s="137" t="s">
        <v>167</v>
      </c>
      <c r="E7" s="137" t="s">
        <v>168</v>
      </c>
      <c r="F7" s="137" t="s">
        <v>169</v>
      </c>
      <c r="G7" s="137" t="s">
        <v>170</v>
      </c>
      <c r="H7" s="137" t="s">
        <v>127</v>
      </c>
      <c r="I7" s="137" t="s">
        <v>171</v>
      </c>
      <c r="J7" s="137" t="s">
        <v>172</v>
      </c>
      <c r="K7" s="137" t="s">
        <v>173</v>
      </c>
      <c r="L7" s="137" t="s">
        <v>174</v>
      </c>
      <c r="M7" s="140" t="s">
        <v>175</v>
      </c>
      <c r="N7" s="137" t="s">
        <v>176</v>
      </c>
      <c r="O7" s="137" t="s">
        <v>177</v>
      </c>
      <c r="P7" s="137" t="s">
        <v>178</v>
      </c>
      <c r="Q7" s="137" t="s">
        <v>179</v>
      </c>
      <c r="R7" s="137" t="s">
        <v>180</v>
      </c>
      <c r="S7" s="137" t="s">
        <v>181</v>
      </c>
      <c r="T7" s="137" t="s">
        <v>182</v>
      </c>
      <c r="U7" s="137" t="s">
        <v>183</v>
      </c>
      <c r="V7" s="78" t="s">
        <v>184</v>
      </c>
      <c r="W7" s="78" t="s">
        <v>185</v>
      </c>
      <c r="X7" s="149" t="s">
        <v>186</v>
      </c>
      <c r="Y7" s="101" t="s">
        <v>187</v>
      </c>
      <c r="Z7" s="102" t="s">
        <v>188</v>
      </c>
      <c r="AA7" s="102" t="s">
        <v>189</v>
      </c>
      <c r="AB7" s="152" t="s">
        <v>190</v>
      </c>
      <c r="AC7" s="152" t="s">
        <v>191</v>
      </c>
      <c r="AD7" s="153" t="s">
        <v>192</v>
      </c>
      <c r="AE7" s="153" t="s">
        <v>193</v>
      </c>
      <c r="AF7" s="154" t="s">
        <v>194</v>
      </c>
      <c r="AG7" s="163" t="s">
        <v>195</v>
      </c>
      <c r="AH7" s="163" t="s">
        <v>196</v>
      </c>
      <c r="AI7" s="153" t="s">
        <v>197</v>
      </c>
    </row>
    <row r="8" spans="1:36" s="1" customFormat="1" ht="15.65" customHeight="1">
      <c r="A8" s="36">
        <v>41</v>
      </c>
      <c r="B8" s="37">
        <f>A8-D8</f>
        <v>0</v>
      </c>
      <c r="C8" s="38">
        <v>41</v>
      </c>
      <c r="D8" s="38">
        <v>41</v>
      </c>
      <c r="E8" s="38">
        <v>10</v>
      </c>
      <c r="F8" s="38">
        <v>0</v>
      </c>
      <c r="G8" s="36">
        <v>0</v>
      </c>
      <c r="H8" s="37">
        <f>G8-F8</f>
        <v>0</v>
      </c>
      <c r="I8" s="36">
        <v>3174</v>
      </c>
      <c r="J8" s="38"/>
      <c r="K8" s="38">
        <v>7800</v>
      </c>
      <c r="L8" s="38"/>
      <c r="M8" s="36">
        <v>1</v>
      </c>
      <c r="N8" s="37">
        <f>O8-P8</f>
        <v>0</v>
      </c>
      <c r="O8" s="36">
        <v>0</v>
      </c>
      <c r="P8" s="38">
        <v>0</v>
      </c>
      <c r="Q8" s="37">
        <f>R8-S8</f>
        <v>0</v>
      </c>
      <c r="R8" s="38">
        <v>440</v>
      </c>
      <c r="S8" s="38">
        <v>440</v>
      </c>
      <c r="T8" s="87">
        <f>U8-R8</f>
        <v>0</v>
      </c>
      <c r="U8" s="36">
        <v>440</v>
      </c>
      <c r="V8" s="38"/>
      <c r="W8" s="38"/>
      <c r="X8" s="38">
        <v>3192</v>
      </c>
      <c r="Y8" s="106">
        <f>X8*F8*50</f>
        <v>0</v>
      </c>
      <c r="Z8" s="107">
        <f>A8*I8*50</f>
        <v>6506700</v>
      </c>
      <c r="AA8" s="108">
        <f>Z8-Y8</f>
        <v>6506700</v>
      </c>
      <c r="AB8" s="109">
        <v>7800</v>
      </c>
      <c r="AC8" s="110">
        <f>AE8-AD8</f>
        <v>0</v>
      </c>
      <c r="AD8" s="111">
        <f>AF8*R8*50</f>
        <v>22000</v>
      </c>
      <c r="AE8" s="111">
        <f>U8*M8*50</f>
        <v>22000</v>
      </c>
      <c r="AF8" s="38">
        <v>1</v>
      </c>
      <c r="AG8" s="125">
        <f>AH8-AI8</f>
        <v>6506700</v>
      </c>
      <c r="AH8" s="111">
        <f>Z8+AE8</f>
        <v>6528700</v>
      </c>
      <c r="AI8" s="111">
        <f>Y8+AD8</f>
        <v>22000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8">
        <v>99</v>
      </c>
      <c r="F9" s="38">
        <v>0</v>
      </c>
      <c r="G9" s="36">
        <v>0</v>
      </c>
      <c r="H9" s="37">
        <f>G9-F9</f>
        <v>0</v>
      </c>
      <c r="I9" s="36">
        <v>3074</v>
      </c>
      <c r="J9" s="38"/>
      <c r="K9" s="38">
        <v>7900</v>
      </c>
      <c r="L9" s="38"/>
      <c r="M9" s="36">
        <v>1</v>
      </c>
      <c r="N9" s="37">
        <f>O9-P9</f>
        <v>0</v>
      </c>
      <c r="O9" s="36">
        <v>0</v>
      </c>
      <c r="P9" s="38">
        <v>0</v>
      </c>
      <c r="Q9" s="37">
        <f>R9-S9</f>
        <v>0</v>
      </c>
      <c r="R9" s="38">
        <v>346</v>
      </c>
      <c r="S9" s="38">
        <v>346</v>
      </c>
      <c r="T9" s="87">
        <f>U9-R9</f>
        <v>0</v>
      </c>
      <c r="U9" s="36">
        <v>346</v>
      </c>
      <c r="V9" s="38"/>
      <c r="W9" s="38"/>
      <c r="X9" s="38">
        <v>3092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09">
        <v>7900</v>
      </c>
      <c r="AC9" s="110">
        <f t="shared" ref="AC9:AC52" si="3">AE9-AD9</f>
        <v>0</v>
      </c>
      <c r="AD9" s="111">
        <f t="shared" ref="AD9:AD52" si="4">AF9*R9*50</f>
        <v>17300</v>
      </c>
      <c r="AE9" s="111">
        <f t="shared" ref="AE9:AE52" si="5">U9*M9*50</f>
        <v>17300</v>
      </c>
      <c r="AF9" s="38">
        <v>1</v>
      </c>
      <c r="AG9" s="125">
        <f t="shared" ref="AG9:AG52" si="6">AH9-AI9</f>
        <v>0</v>
      </c>
      <c r="AH9" s="111">
        <f t="shared" ref="AH9:AH52" si="7">Z9+AE9</f>
        <v>17300</v>
      </c>
      <c r="AI9" s="111">
        <f t="shared" ref="AI9:AI52" si="8">Y9+AD9</f>
        <v>17300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8">
        <v>294</v>
      </c>
      <c r="F10" s="38">
        <v>0</v>
      </c>
      <c r="G10" s="36">
        <v>0</v>
      </c>
      <c r="H10" s="37">
        <f>G10-F10</f>
        <v>0</v>
      </c>
      <c r="I10" s="36">
        <v>2974</v>
      </c>
      <c r="J10" s="38"/>
      <c r="K10" s="38">
        <v>8000</v>
      </c>
      <c r="L10" s="38"/>
      <c r="M10" s="36">
        <v>1</v>
      </c>
      <c r="N10" s="37">
        <f>O10-P10</f>
        <v>0</v>
      </c>
      <c r="O10" s="36">
        <v>0</v>
      </c>
      <c r="P10" s="38">
        <v>0</v>
      </c>
      <c r="Q10" s="37">
        <f>R10-S10</f>
        <v>0</v>
      </c>
      <c r="R10" s="38">
        <v>418</v>
      </c>
      <c r="S10" s="38">
        <v>418</v>
      </c>
      <c r="T10" s="87">
        <f>U10-R10</f>
        <v>0</v>
      </c>
      <c r="U10" s="36">
        <v>418</v>
      </c>
      <c r="V10" s="38"/>
      <c r="W10" s="38"/>
      <c r="X10" s="38">
        <v>2992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09">
        <v>8000</v>
      </c>
      <c r="AC10" s="110">
        <f t="shared" si="3"/>
        <v>0</v>
      </c>
      <c r="AD10" s="111">
        <f t="shared" si="4"/>
        <v>20900</v>
      </c>
      <c r="AE10" s="111">
        <f t="shared" si="5"/>
        <v>20900</v>
      </c>
      <c r="AF10" s="38">
        <v>1</v>
      </c>
      <c r="AG10" s="125">
        <f t="shared" si="6"/>
        <v>0</v>
      </c>
      <c r="AH10" s="111">
        <f t="shared" si="7"/>
        <v>20900</v>
      </c>
      <c r="AI10" s="111">
        <f t="shared" si="8"/>
        <v>20900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8">
        <v>3135</v>
      </c>
      <c r="F11" s="38">
        <v>0</v>
      </c>
      <c r="G11" s="36">
        <v>0</v>
      </c>
      <c r="H11" s="37">
        <f>G11-F11</f>
        <v>0</v>
      </c>
      <c r="I11" s="36">
        <v>2874</v>
      </c>
      <c r="J11" s="38"/>
      <c r="K11" s="38">
        <v>8100</v>
      </c>
      <c r="L11" s="38"/>
      <c r="M11" s="36">
        <v>1</v>
      </c>
      <c r="N11" s="37">
        <f>O11-P11</f>
        <v>0</v>
      </c>
      <c r="O11" s="36">
        <v>0</v>
      </c>
      <c r="P11" s="38">
        <v>0</v>
      </c>
      <c r="Q11" s="37">
        <f>R11-S11</f>
        <v>0</v>
      </c>
      <c r="R11" s="38">
        <v>190</v>
      </c>
      <c r="S11" s="38">
        <v>190</v>
      </c>
      <c r="T11" s="87">
        <f>U11-R11</f>
        <v>0</v>
      </c>
      <c r="U11" s="36">
        <v>190</v>
      </c>
      <c r="V11" s="38"/>
      <c r="W11" s="38"/>
      <c r="X11" s="38">
        <v>2892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09">
        <v>8100</v>
      </c>
      <c r="AC11" s="110">
        <f t="shared" si="3"/>
        <v>0</v>
      </c>
      <c r="AD11" s="111">
        <f t="shared" si="4"/>
        <v>9500</v>
      </c>
      <c r="AE11" s="111">
        <f t="shared" si="5"/>
        <v>9500</v>
      </c>
      <c r="AF11" s="38">
        <v>1</v>
      </c>
      <c r="AG11" s="125">
        <f t="shared" si="6"/>
        <v>0</v>
      </c>
      <c r="AH11" s="111">
        <f t="shared" si="7"/>
        <v>9500</v>
      </c>
      <c r="AI11" s="111">
        <f t="shared" si="8"/>
        <v>9500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8">
        <v>830</v>
      </c>
      <c r="F12" s="38">
        <v>0</v>
      </c>
      <c r="G12" s="36">
        <v>0</v>
      </c>
      <c r="H12" s="37">
        <f>G12-F12</f>
        <v>0</v>
      </c>
      <c r="I12" s="36">
        <v>2774</v>
      </c>
      <c r="J12" s="38"/>
      <c r="K12" s="38">
        <v>8200</v>
      </c>
      <c r="L12" s="38"/>
      <c r="M12" s="36">
        <v>1</v>
      </c>
      <c r="N12" s="37">
        <f>O12-P12</f>
        <v>0</v>
      </c>
      <c r="O12" s="36">
        <v>0</v>
      </c>
      <c r="P12" s="38">
        <v>0</v>
      </c>
      <c r="Q12" s="37">
        <f>R12-S12</f>
        <v>0</v>
      </c>
      <c r="R12" s="38">
        <v>598</v>
      </c>
      <c r="S12" s="38">
        <v>598</v>
      </c>
      <c r="T12" s="87">
        <f>U12-R12</f>
        <v>0</v>
      </c>
      <c r="U12" s="36">
        <v>598</v>
      </c>
      <c r="V12" s="38"/>
      <c r="W12" s="38"/>
      <c r="X12" s="38">
        <v>2792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09">
        <v>8200</v>
      </c>
      <c r="AC12" s="110">
        <f t="shared" si="3"/>
        <v>0</v>
      </c>
      <c r="AD12" s="111">
        <f t="shared" si="4"/>
        <v>29900</v>
      </c>
      <c r="AE12" s="111">
        <f t="shared" si="5"/>
        <v>29900</v>
      </c>
      <c r="AF12" s="38">
        <v>1</v>
      </c>
      <c r="AG12" s="125">
        <f t="shared" si="6"/>
        <v>0</v>
      </c>
      <c r="AH12" s="111">
        <f t="shared" si="7"/>
        <v>29900</v>
      </c>
      <c r="AI12" s="111">
        <f t="shared" si="8"/>
        <v>29900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8">
        <v>4937</v>
      </c>
      <c r="F13" s="38">
        <v>0</v>
      </c>
      <c r="G13" s="36">
        <v>0</v>
      </c>
      <c r="H13" s="37">
        <f t="shared" ref="H13:H52" si="10">G13-F13</f>
        <v>0</v>
      </c>
      <c r="I13" s="36">
        <v>2674</v>
      </c>
      <c r="J13" s="38"/>
      <c r="K13" s="38">
        <v>8300</v>
      </c>
      <c r="L13" s="38"/>
      <c r="M13" s="36">
        <v>1</v>
      </c>
      <c r="N13" s="37">
        <f t="shared" ref="N13:N52" si="11">O13-P13</f>
        <v>1</v>
      </c>
      <c r="O13" s="36">
        <v>1</v>
      </c>
      <c r="P13" s="38">
        <v>0</v>
      </c>
      <c r="Q13" s="37">
        <f t="shared" ref="Q13:Q52" si="12">R13-S13</f>
        <v>0</v>
      </c>
      <c r="R13" s="38">
        <v>81</v>
      </c>
      <c r="S13" s="38">
        <v>81</v>
      </c>
      <c r="T13" s="87">
        <f t="shared" ref="T13:T52" si="13">U13-R13</f>
        <v>1</v>
      </c>
      <c r="U13" s="36">
        <v>82</v>
      </c>
      <c r="V13" s="38"/>
      <c r="W13" s="38"/>
      <c r="X13" s="38">
        <v>2692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09">
        <v>8300</v>
      </c>
      <c r="AC13" s="110">
        <f t="shared" si="3"/>
        <v>50</v>
      </c>
      <c r="AD13" s="111">
        <f t="shared" si="4"/>
        <v>4050</v>
      </c>
      <c r="AE13" s="111">
        <f t="shared" si="5"/>
        <v>4100</v>
      </c>
      <c r="AF13" s="38">
        <v>1</v>
      </c>
      <c r="AG13" s="125">
        <f t="shared" si="6"/>
        <v>50</v>
      </c>
      <c r="AH13" s="111">
        <f t="shared" si="7"/>
        <v>4100</v>
      </c>
      <c r="AI13" s="111">
        <f t="shared" si="8"/>
        <v>4050</v>
      </c>
    </row>
    <row r="14" spans="1:36" s="1" customFormat="1" ht="15.65" customHeight="1">
      <c r="A14" s="36">
        <v>0</v>
      </c>
      <c r="B14" s="37">
        <f t="shared" si="9"/>
        <v>0</v>
      </c>
      <c r="C14" s="38">
        <v>0</v>
      </c>
      <c r="D14" s="38">
        <v>0</v>
      </c>
      <c r="E14" s="38">
        <v>2152</v>
      </c>
      <c r="F14" s="38">
        <v>0</v>
      </c>
      <c r="G14" s="36">
        <v>0</v>
      </c>
      <c r="H14" s="37">
        <f t="shared" si="10"/>
        <v>0</v>
      </c>
      <c r="I14" s="36">
        <v>2574</v>
      </c>
      <c r="J14" s="38"/>
      <c r="K14" s="38">
        <v>8400</v>
      </c>
      <c r="L14" s="38"/>
      <c r="M14" s="36">
        <v>1</v>
      </c>
      <c r="N14" s="37">
        <f t="shared" si="11"/>
        <v>-1</v>
      </c>
      <c r="O14" s="36">
        <v>0</v>
      </c>
      <c r="P14" s="38">
        <v>1</v>
      </c>
      <c r="Q14" s="37">
        <f t="shared" si="12"/>
        <v>0</v>
      </c>
      <c r="R14" s="38">
        <v>575</v>
      </c>
      <c r="S14" s="38">
        <v>575</v>
      </c>
      <c r="T14" s="87">
        <f t="shared" si="13"/>
        <v>0</v>
      </c>
      <c r="U14" s="36">
        <v>575</v>
      </c>
      <c r="V14" s="38"/>
      <c r="W14" s="38"/>
      <c r="X14" s="38">
        <v>2592</v>
      </c>
      <c r="Y14" s="106">
        <f t="shared" si="0"/>
        <v>0</v>
      </c>
      <c r="Z14" s="107">
        <f t="shared" si="1"/>
        <v>0</v>
      </c>
      <c r="AA14" s="108">
        <f t="shared" si="2"/>
        <v>0</v>
      </c>
      <c r="AB14" s="109">
        <v>8400</v>
      </c>
      <c r="AC14" s="110">
        <f t="shared" si="3"/>
        <v>0</v>
      </c>
      <c r="AD14" s="111">
        <f t="shared" si="4"/>
        <v>28750</v>
      </c>
      <c r="AE14" s="111">
        <f t="shared" si="5"/>
        <v>28750</v>
      </c>
      <c r="AF14" s="38">
        <v>1</v>
      </c>
      <c r="AG14" s="125">
        <f t="shared" si="6"/>
        <v>0</v>
      </c>
      <c r="AH14" s="111">
        <f t="shared" si="7"/>
        <v>28750</v>
      </c>
      <c r="AI14" s="111">
        <f t="shared" si="8"/>
        <v>28750</v>
      </c>
    </row>
    <row r="15" spans="1:36" s="1" customFormat="1" ht="15.65" customHeight="1">
      <c r="A15" s="36">
        <v>0</v>
      </c>
      <c r="B15" s="37">
        <f t="shared" si="9"/>
        <v>0</v>
      </c>
      <c r="C15" s="38">
        <v>0</v>
      </c>
      <c r="D15" s="38">
        <v>0</v>
      </c>
      <c r="E15" s="38">
        <v>3435</v>
      </c>
      <c r="F15" s="38">
        <v>0</v>
      </c>
      <c r="G15" s="36">
        <v>0</v>
      </c>
      <c r="H15" s="37">
        <f t="shared" si="10"/>
        <v>0</v>
      </c>
      <c r="I15" s="36">
        <v>2474</v>
      </c>
      <c r="J15" s="38"/>
      <c r="K15" s="38">
        <v>8500</v>
      </c>
      <c r="L15" s="38"/>
      <c r="M15" s="36">
        <v>1</v>
      </c>
      <c r="N15" s="37">
        <f t="shared" si="11"/>
        <v>0</v>
      </c>
      <c r="O15" s="36">
        <v>0</v>
      </c>
      <c r="P15" s="38">
        <v>0</v>
      </c>
      <c r="Q15" s="37">
        <f t="shared" si="12"/>
        <v>0</v>
      </c>
      <c r="R15" s="38">
        <v>79</v>
      </c>
      <c r="S15" s="38">
        <v>79</v>
      </c>
      <c r="T15" s="87">
        <f t="shared" si="13"/>
        <v>0</v>
      </c>
      <c r="U15" s="36">
        <v>79</v>
      </c>
      <c r="V15" s="38"/>
      <c r="W15" s="38"/>
      <c r="X15" s="38">
        <v>2492</v>
      </c>
      <c r="Y15" s="106">
        <f t="shared" si="0"/>
        <v>0</v>
      </c>
      <c r="Z15" s="107">
        <f t="shared" si="1"/>
        <v>0</v>
      </c>
      <c r="AA15" s="108">
        <f t="shared" si="2"/>
        <v>0</v>
      </c>
      <c r="AB15" s="109">
        <v>8500</v>
      </c>
      <c r="AC15" s="110">
        <f t="shared" si="3"/>
        <v>0</v>
      </c>
      <c r="AD15" s="111">
        <f t="shared" si="4"/>
        <v>3950</v>
      </c>
      <c r="AE15" s="111">
        <f t="shared" si="5"/>
        <v>3950</v>
      </c>
      <c r="AF15" s="38">
        <v>1</v>
      </c>
      <c r="AG15" s="125">
        <f t="shared" si="6"/>
        <v>0</v>
      </c>
      <c r="AH15" s="111">
        <f t="shared" si="7"/>
        <v>3950</v>
      </c>
      <c r="AI15" s="111">
        <f t="shared" si="8"/>
        <v>3950</v>
      </c>
    </row>
    <row r="16" spans="1:36" s="1" customFormat="1" ht="15.65" customHeight="1">
      <c r="A16" s="36">
        <v>0</v>
      </c>
      <c r="B16" s="37">
        <f t="shared" si="9"/>
        <v>0</v>
      </c>
      <c r="C16" s="38">
        <v>0</v>
      </c>
      <c r="D16" s="38">
        <v>0</v>
      </c>
      <c r="E16" s="38">
        <v>2411</v>
      </c>
      <c r="F16" s="38">
        <v>0</v>
      </c>
      <c r="G16" s="36">
        <v>0</v>
      </c>
      <c r="H16" s="37">
        <f t="shared" si="10"/>
        <v>0</v>
      </c>
      <c r="I16" s="36">
        <v>2374</v>
      </c>
      <c r="J16" s="38"/>
      <c r="K16" s="38">
        <v>8600</v>
      </c>
      <c r="L16" s="38"/>
      <c r="M16" s="36">
        <v>1</v>
      </c>
      <c r="N16" s="37">
        <f t="shared" si="11"/>
        <v>112</v>
      </c>
      <c r="O16" s="36">
        <v>113</v>
      </c>
      <c r="P16" s="38">
        <v>1</v>
      </c>
      <c r="Q16" s="37">
        <f t="shared" si="12"/>
        <v>0</v>
      </c>
      <c r="R16" s="38">
        <v>411</v>
      </c>
      <c r="S16" s="38">
        <v>411</v>
      </c>
      <c r="T16" s="87">
        <f t="shared" si="13"/>
        <v>113</v>
      </c>
      <c r="U16" s="36">
        <v>524</v>
      </c>
      <c r="V16" s="38"/>
      <c r="W16" s="38"/>
      <c r="X16" s="38">
        <v>2392</v>
      </c>
      <c r="Y16" s="106">
        <f t="shared" si="0"/>
        <v>0</v>
      </c>
      <c r="Z16" s="107">
        <f t="shared" si="1"/>
        <v>0</v>
      </c>
      <c r="AA16" s="108">
        <f t="shared" si="2"/>
        <v>0</v>
      </c>
      <c r="AB16" s="109">
        <v>8600</v>
      </c>
      <c r="AC16" s="110">
        <f t="shared" si="3"/>
        <v>5650</v>
      </c>
      <c r="AD16" s="111">
        <f t="shared" si="4"/>
        <v>20550</v>
      </c>
      <c r="AE16" s="111">
        <f t="shared" si="5"/>
        <v>26200</v>
      </c>
      <c r="AF16" s="38">
        <v>1</v>
      </c>
      <c r="AG16" s="125">
        <f t="shared" si="6"/>
        <v>5650</v>
      </c>
      <c r="AH16" s="111">
        <f t="shared" si="7"/>
        <v>26200</v>
      </c>
      <c r="AI16" s="111">
        <f t="shared" si="8"/>
        <v>20550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8">
        <v>10040</v>
      </c>
      <c r="F17" s="38">
        <v>0</v>
      </c>
      <c r="G17" s="36">
        <v>0</v>
      </c>
      <c r="H17" s="37">
        <f t="shared" si="10"/>
        <v>0</v>
      </c>
      <c r="I17" s="36">
        <v>2274</v>
      </c>
      <c r="J17" s="38"/>
      <c r="K17" s="38">
        <v>8700</v>
      </c>
      <c r="L17" s="38"/>
      <c r="M17" s="36">
        <v>1</v>
      </c>
      <c r="N17" s="37">
        <f t="shared" si="11"/>
        <v>75</v>
      </c>
      <c r="O17" s="36">
        <v>75</v>
      </c>
      <c r="P17" s="38">
        <v>0</v>
      </c>
      <c r="Q17" s="37">
        <f t="shared" si="12"/>
        <v>0</v>
      </c>
      <c r="R17" s="38">
        <v>942</v>
      </c>
      <c r="S17" s="38">
        <v>942</v>
      </c>
      <c r="T17" s="87">
        <f t="shared" si="13"/>
        <v>75</v>
      </c>
      <c r="U17" s="36">
        <v>1017</v>
      </c>
      <c r="V17" s="38"/>
      <c r="W17" s="38"/>
      <c r="X17" s="38">
        <v>2292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09">
        <v>8700</v>
      </c>
      <c r="AC17" s="110">
        <f t="shared" si="3"/>
        <v>3750</v>
      </c>
      <c r="AD17" s="111">
        <f t="shared" si="4"/>
        <v>47100</v>
      </c>
      <c r="AE17" s="111">
        <f t="shared" si="5"/>
        <v>50850</v>
      </c>
      <c r="AF17" s="38">
        <v>1</v>
      </c>
      <c r="AG17" s="125">
        <f t="shared" si="6"/>
        <v>3750</v>
      </c>
      <c r="AH17" s="111">
        <f t="shared" si="7"/>
        <v>50850</v>
      </c>
      <c r="AI17" s="111">
        <f t="shared" si="8"/>
        <v>47100</v>
      </c>
    </row>
    <row r="18" spans="1:35" s="1" customFormat="1" ht="14.5">
      <c r="A18" s="36">
        <v>0</v>
      </c>
      <c r="B18" s="37">
        <f t="shared" si="9"/>
        <v>0</v>
      </c>
      <c r="C18" s="38">
        <v>0</v>
      </c>
      <c r="D18" s="38">
        <v>0</v>
      </c>
      <c r="E18" s="38">
        <v>7956</v>
      </c>
      <c r="F18" s="38">
        <v>0</v>
      </c>
      <c r="G18" s="36">
        <v>0</v>
      </c>
      <c r="H18" s="37">
        <f t="shared" si="10"/>
        <v>0</v>
      </c>
      <c r="I18" s="36">
        <v>2174</v>
      </c>
      <c r="J18" s="38"/>
      <c r="K18" s="38">
        <v>8800</v>
      </c>
      <c r="L18" s="38"/>
      <c r="M18" s="36">
        <v>1</v>
      </c>
      <c r="N18" s="37">
        <f t="shared" si="11"/>
        <v>-3</v>
      </c>
      <c r="O18" s="36">
        <v>10</v>
      </c>
      <c r="P18" s="38">
        <v>13</v>
      </c>
      <c r="Q18" s="37">
        <f t="shared" si="12"/>
        <v>0</v>
      </c>
      <c r="R18" s="38">
        <v>1872</v>
      </c>
      <c r="S18" s="38">
        <v>1872</v>
      </c>
      <c r="T18" s="87">
        <f t="shared" si="13"/>
        <v>0</v>
      </c>
      <c r="U18" s="36">
        <v>1872</v>
      </c>
      <c r="V18" s="38"/>
      <c r="W18" s="38"/>
      <c r="X18" s="38">
        <v>2192</v>
      </c>
      <c r="Y18" s="106">
        <f t="shared" si="0"/>
        <v>0</v>
      </c>
      <c r="Z18" s="107">
        <f t="shared" si="1"/>
        <v>0</v>
      </c>
      <c r="AA18" s="108">
        <f t="shared" si="2"/>
        <v>0</v>
      </c>
      <c r="AB18" s="109">
        <v>8800</v>
      </c>
      <c r="AC18" s="110">
        <f t="shared" si="3"/>
        <v>0</v>
      </c>
      <c r="AD18" s="111">
        <f t="shared" si="4"/>
        <v>93600</v>
      </c>
      <c r="AE18" s="111">
        <f t="shared" si="5"/>
        <v>93600</v>
      </c>
      <c r="AF18" s="38">
        <v>1</v>
      </c>
      <c r="AG18" s="125">
        <f t="shared" si="6"/>
        <v>0</v>
      </c>
      <c r="AH18" s="111">
        <f t="shared" si="7"/>
        <v>93600</v>
      </c>
      <c r="AI18" s="111">
        <f t="shared" si="8"/>
        <v>93600</v>
      </c>
    </row>
    <row r="19" spans="1:35" s="1" customFormat="1" ht="14.5">
      <c r="A19" s="36">
        <v>0</v>
      </c>
      <c r="B19" s="37">
        <f t="shared" si="9"/>
        <v>0</v>
      </c>
      <c r="C19" s="38">
        <v>0</v>
      </c>
      <c r="D19" s="38">
        <v>0</v>
      </c>
      <c r="E19" s="38">
        <v>5474</v>
      </c>
      <c r="F19" s="38">
        <v>0</v>
      </c>
      <c r="G19" s="36">
        <v>0</v>
      </c>
      <c r="H19" s="37">
        <f t="shared" si="10"/>
        <v>0</v>
      </c>
      <c r="I19" s="36">
        <v>2074</v>
      </c>
      <c r="J19" s="38"/>
      <c r="K19" s="38">
        <v>8900</v>
      </c>
      <c r="L19" s="38"/>
      <c r="M19" s="36">
        <v>1</v>
      </c>
      <c r="N19" s="37">
        <f t="shared" si="11"/>
        <v>11</v>
      </c>
      <c r="O19" s="36">
        <v>11</v>
      </c>
      <c r="P19" s="38">
        <v>0</v>
      </c>
      <c r="Q19" s="37">
        <f t="shared" si="12"/>
        <v>0</v>
      </c>
      <c r="R19" s="38">
        <v>111</v>
      </c>
      <c r="S19" s="38">
        <v>111</v>
      </c>
      <c r="T19" s="87">
        <f t="shared" si="13"/>
        <v>11</v>
      </c>
      <c r="U19" s="36">
        <v>122</v>
      </c>
      <c r="V19" s="38"/>
      <c r="W19" s="38"/>
      <c r="X19" s="38">
        <v>2093</v>
      </c>
      <c r="Y19" s="106">
        <f t="shared" si="0"/>
        <v>0</v>
      </c>
      <c r="Z19" s="107">
        <f t="shared" si="1"/>
        <v>0</v>
      </c>
      <c r="AA19" s="108">
        <f t="shared" si="2"/>
        <v>0</v>
      </c>
      <c r="AB19" s="109">
        <v>8900</v>
      </c>
      <c r="AC19" s="110">
        <f t="shared" si="3"/>
        <v>550</v>
      </c>
      <c r="AD19" s="111">
        <f t="shared" si="4"/>
        <v>5550</v>
      </c>
      <c r="AE19" s="111">
        <f t="shared" si="5"/>
        <v>6100</v>
      </c>
      <c r="AF19" s="38">
        <v>1</v>
      </c>
      <c r="AG19" s="125">
        <f t="shared" si="6"/>
        <v>550</v>
      </c>
      <c r="AH19" s="111">
        <f t="shared" si="7"/>
        <v>6100</v>
      </c>
      <c r="AI19" s="111">
        <f t="shared" si="8"/>
        <v>5550</v>
      </c>
    </row>
    <row r="20" spans="1:35" s="1" customFormat="1" ht="14.5">
      <c r="A20" s="36">
        <v>4</v>
      </c>
      <c r="B20" s="37">
        <f t="shared" si="9"/>
        <v>0</v>
      </c>
      <c r="C20" s="38">
        <v>4</v>
      </c>
      <c r="D20" s="38">
        <v>4</v>
      </c>
      <c r="E20" s="38">
        <v>3762</v>
      </c>
      <c r="F20" s="38">
        <v>0</v>
      </c>
      <c r="G20" s="36">
        <v>0</v>
      </c>
      <c r="H20" s="37">
        <f t="shared" si="10"/>
        <v>0</v>
      </c>
      <c r="I20" s="36">
        <v>1974</v>
      </c>
      <c r="J20" s="38"/>
      <c r="K20" s="38">
        <v>9000</v>
      </c>
      <c r="L20" s="38"/>
      <c r="M20" s="36">
        <v>1</v>
      </c>
      <c r="N20" s="37">
        <f t="shared" si="11"/>
        <v>2</v>
      </c>
      <c r="O20" s="36">
        <v>2</v>
      </c>
      <c r="P20" s="38">
        <v>0</v>
      </c>
      <c r="Q20" s="37">
        <f t="shared" si="12"/>
        <v>0</v>
      </c>
      <c r="R20" s="38">
        <v>2617</v>
      </c>
      <c r="S20" s="38">
        <v>2617</v>
      </c>
      <c r="T20" s="87">
        <f t="shared" si="13"/>
        <v>0</v>
      </c>
      <c r="U20" s="36">
        <v>2617</v>
      </c>
      <c r="V20" s="38"/>
      <c r="W20" s="38"/>
      <c r="X20" s="38">
        <v>1993</v>
      </c>
      <c r="Y20" s="106">
        <f t="shared" si="0"/>
        <v>0</v>
      </c>
      <c r="Z20" s="107">
        <f t="shared" si="1"/>
        <v>394800</v>
      </c>
      <c r="AA20" s="108">
        <f t="shared" si="2"/>
        <v>394800</v>
      </c>
      <c r="AB20" s="109">
        <v>9000</v>
      </c>
      <c r="AC20" s="110">
        <f t="shared" si="3"/>
        <v>0</v>
      </c>
      <c r="AD20" s="111">
        <f t="shared" si="4"/>
        <v>130850</v>
      </c>
      <c r="AE20" s="111">
        <f t="shared" si="5"/>
        <v>130850</v>
      </c>
      <c r="AF20" s="38">
        <v>1</v>
      </c>
      <c r="AG20" s="125">
        <f t="shared" si="6"/>
        <v>394800</v>
      </c>
      <c r="AH20" s="111">
        <f t="shared" si="7"/>
        <v>525650</v>
      </c>
      <c r="AI20" s="111">
        <f t="shared" si="8"/>
        <v>130850</v>
      </c>
    </row>
    <row r="21" spans="1:35" s="1" customFormat="1" ht="14.5">
      <c r="A21" s="36">
        <v>0</v>
      </c>
      <c r="B21" s="37">
        <f t="shared" si="9"/>
        <v>0</v>
      </c>
      <c r="C21" s="38">
        <v>0</v>
      </c>
      <c r="D21" s="38">
        <v>0</v>
      </c>
      <c r="E21" s="38">
        <v>7568</v>
      </c>
      <c r="F21" s="38">
        <v>0</v>
      </c>
      <c r="G21" s="36">
        <v>0</v>
      </c>
      <c r="H21" s="37">
        <f t="shared" si="10"/>
        <v>0</v>
      </c>
      <c r="I21" s="36">
        <v>1874</v>
      </c>
      <c r="J21" s="38"/>
      <c r="K21" s="38">
        <v>9100</v>
      </c>
      <c r="L21" s="38"/>
      <c r="M21" s="36">
        <v>1</v>
      </c>
      <c r="N21" s="37">
        <f t="shared" si="11"/>
        <v>114</v>
      </c>
      <c r="O21" s="36">
        <v>154</v>
      </c>
      <c r="P21" s="38">
        <v>40</v>
      </c>
      <c r="Q21" s="37">
        <f t="shared" si="12"/>
        <v>0</v>
      </c>
      <c r="R21" s="38">
        <v>1796</v>
      </c>
      <c r="S21" s="38">
        <v>1796</v>
      </c>
      <c r="T21" s="87">
        <f t="shared" si="13"/>
        <v>64</v>
      </c>
      <c r="U21" s="36">
        <v>1860</v>
      </c>
      <c r="V21" s="38"/>
      <c r="W21" s="38"/>
      <c r="X21" s="38">
        <v>1893</v>
      </c>
      <c r="Y21" s="106">
        <f t="shared" si="0"/>
        <v>0</v>
      </c>
      <c r="Z21" s="107">
        <f t="shared" si="1"/>
        <v>0</v>
      </c>
      <c r="AA21" s="108">
        <f t="shared" si="2"/>
        <v>0</v>
      </c>
      <c r="AB21" s="109">
        <v>9100</v>
      </c>
      <c r="AC21" s="110">
        <f t="shared" si="3"/>
        <v>3200</v>
      </c>
      <c r="AD21" s="111">
        <f t="shared" si="4"/>
        <v>89800</v>
      </c>
      <c r="AE21" s="111">
        <f t="shared" si="5"/>
        <v>93000</v>
      </c>
      <c r="AF21" s="38">
        <v>1</v>
      </c>
      <c r="AG21" s="125">
        <f t="shared" si="6"/>
        <v>3200</v>
      </c>
      <c r="AH21" s="111">
        <f t="shared" si="7"/>
        <v>93000</v>
      </c>
      <c r="AI21" s="111">
        <f t="shared" si="8"/>
        <v>89800</v>
      </c>
    </row>
    <row r="22" spans="1:35" s="1" customFormat="1" ht="14.5">
      <c r="A22" s="36">
        <v>1</v>
      </c>
      <c r="B22" s="37">
        <f t="shared" si="9"/>
        <v>0</v>
      </c>
      <c r="C22" s="38">
        <v>1</v>
      </c>
      <c r="D22" s="38">
        <v>1</v>
      </c>
      <c r="E22" s="38">
        <v>5214</v>
      </c>
      <c r="F22" s="38">
        <v>0</v>
      </c>
      <c r="G22" s="36">
        <v>0</v>
      </c>
      <c r="H22" s="37">
        <f t="shared" si="10"/>
        <v>0</v>
      </c>
      <c r="I22" s="36">
        <v>1775</v>
      </c>
      <c r="J22" s="38"/>
      <c r="K22" s="38">
        <v>9200</v>
      </c>
      <c r="L22" s="38"/>
      <c r="M22" s="36">
        <v>1</v>
      </c>
      <c r="N22" s="37">
        <f t="shared" si="11"/>
        <v>29</v>
      </c>
      <c r="O22" s="36">
        <v>29</v>
      </c>
      <c r="P22" s="38">
        <v>0</v>
      </c>
      <c r="Q22" s="37">
        <f t="shared" si="12"/>
        <v>0</v>
      </c>
      <c r="R22" s="38">
        <v>1230</v>
      </c>
      <c r="S22" s="38">
        <v>1230</v>
      </c>
      <c r="T22" s="87">
        <f t="shared" si="13"/>
        <v>5</v>
      </c>
      <c r="U22" s="36">
        <v>1235</v>
      </c>
      <c r="V22" s="38"/>
      <c r="W22" s="38"/>
      <c r="X22" s="38">
        <v>1793</v>
      </c>
      <c r="Y22" s="106">
        <f t="shared" si="0"/>
        <v>0</v>
      </c>
      <c r="Z22" s="107">
        <f t="shared" si="1"/>
        <v>88750</v>
      </c>
      <c r="AA22" s="107">
        <f t="shared" si="2"/>
        <v>88750</v>
      </c>
      <c r="AB22" s="109">
        <v>9200</v>
      </c>
      <c r="AC22" s="110">
        <f t="shared" si="3"/>
        <v>250</v>
      </c>
      <c r="AD22" s="111">
        <f t="shared" si="4"/>
        <v>61500</v>
      </c>
      <c r="AE22" s="111">
        <f t="shared" si="5"/>
        <v>61750</v>
      </c>
      <c r="AF22" s="38">
        <v>1</v>
      </c>
      <c r="AG22" s="125">
        <f t="shared" si="6"/>
        <v>89000</v>
      </c>
      <c r="AH22" s="111">
        <f t="shared" si="7"/>
        <v>150500</v>
      </c>
      <c r="AI22" s="111">
        <f t="shared" si="8"/>
        <v>61500</v>
      </c>
    </row>
    <row r="23" spans="1:35" s="1" customFormat="1" ht="14.5">
      <c r="A23" s="36">
        <v>0</v>
      </c>
      <c r="B23" s="37">
        <f t="shared" si="9"/>
        <v>0</v>
      </c>
      <c r="C23" s="38">
        <v>0</v>
      </c>
      <c r="D23" s="38">
        <v>0</v>
      </c>
      <c r="E23" s="38">
        <v>4870</v>
      </c>
      <c r="F23" s="38">
        <v>0</v>
      </c>
      <c r="G23" s="36">
        <v>0</v>
      </c>
      <c r="H23" s="37">
        <f t="shared" si="10"/>
        <v>0</v>
      </c>
      <c r="I23" s="36">
        <v>1675</v>
      </c>
      <c r="J23" s="38"/>
      <c r="K23" s="38">
        <v>9300</v>
      </c>
      <c r="L23" s="38"/>
      <c r="M23" s="36">
        <v>1</v>
      </c>
      <c r="N23" s="37">
        <f t="shared" si="11"/>
        <v>23</v>
      </c>
      <c r="O23" s="36">
        <v>46</v>
      </c>
      <c r="P23" s="38">
        <v>23</v>
      </c>
      <c r="Q23" s="37">
        <f t="shared" si="12"/>
        <v>5</v>
      </c>
      <c r="R23" s="38">
        <v>1451</v>
      </c>
      <c r="S23" s="38">
        <v>1446</v>
      </c>
      <c r="T23" s="87">
        <f t="shared" si="13"/>
        <v>0</v>
      </c>
      <c r="U23" s="36">
        <v>1451</v>
      </c>
      <c r="V23" s="38"/>
      <c r="W23" s="38"/>
      <c r="X23" s="38">
        <v>1694</v>
      </c>
      <c r="Y23" s="106">
        <f t="shared" si="0"/>
        <v>0</v>
      </c>
      <c r="Z23" s="107">
        <f t="shared" si="1"/>
        <v>0</v>
      </c>
      <c r="AA23" s="112">
        <f t="shared" si="2"/>
        <v>0</v>
      </c>
      <c r="AB23" s="109">
        <v>9300</v>
      </c>
      <c r="AC23" s="110">
        <f t="shared" si="3"/>
        <v>-72550</v>
      </c>
      <c r="AD23" s="111">
        <f t="shared" si="4"/>
        <v>145100</v>
      </c>
      <c r="AE23" s="111">
        <f t="shared" si="5"/>
        <v>72550</v>
      </c>
      <c r="AF23" s="38">
        <v>2</v>
      </c>
      <c r="AG23" s="126">
        <f t="shared" si="6"/>
        <v>-72550</v>
      </c>
      <c r="AH23" s="111">
        <f t="shared" si="7"/>
        <v>72550</v>
      </c>
      <c r="AI23" s="111">
        <f t="shared" si="8"/>
        <v>145100</v>
      </c>
    </row>
    <row r="24" spans="1:35" s="1" customFormat="1" ht="14.5">
      <c r="A24" s="36">
        <v>500</v>
      </c>
      <c r="B24" s="37">
        <f t="shared" si="9"/>
        <v>0</v>
      </c>
      <c r="C24" s="38">
        <v>500</v>
      </c>
      <c r="D24" s="38">
        <v>500</v>
      </c>
      <c r="E24" s="38">
        <v>4067</v>
      </c>
      <c r="F24" s="38">
        <v>0</v>
      </c>
      <c r="G24" s="36">
        <v>0</v>
      </c>
      <c r="H24" s="37">
        <f t="shared" si="10"/>
        <v>0</v>
      </c>
      <c r="I24" s="36">
        <v>1575</v>
      </c>
      <c r="J24" s="38"/>
      <c r="K24" s="38">
        <v>9400</v>
      </c>
      <c r="L24" s="38"/>
      <c r="M24" s="36">
        <v>1</v>
      </c>
      <c r="N24" s="37">
        <f t="shared" si="11"/>
        <v>92</v>
      </c>
      <c r="O24" s="36">
        <v>99</v>
      </c>
      <c r="P24" s="38">
        <v>7</v>
      </c>
      <c r="Q24" s="37">
        <f t="shared" si="12"/>
        <v>0</v>
      </c>
      <c r="R24" s="38">
        <v>1118</v>
      </c>
      <c r="S24" s="38">
        <v>1118</v>
      </c>
      <c r="T24" s="87">
        <f t="shared" si="13"/>
        <v>-8</v>
      </c>
      <c r="U24" s="36">
        <v>1110</v>
      </c>
      <c r="V24" s="38"/>
      <c r="W24" s="38"/>
      <c r="X24" s="38">
        <v>1594</v>
      </c>
      <c r="Y24" s="106">
        <f t="shared" si="0"/>
        <v>0</v>
      </c>
      <c r="Z24" s="107">
        <f t="shared" si="1"/>
        <v>39375000</v>
      </c>
      <c r="AA24" s="108">
        <f t="shared" si="2"/>
        <v>39375000</v>
      </c>
      <c r="AB24" s="109">
        <v>9400</v>
      </c>
      <c r="AC24" s="110">
        <f t="shared" si="3"/>
        <v>-112200</v>
      </c>
      <c r="AD24" s="111">
        <f t="shared" si="4"/>
        <v>167700</v>
      </c>
      <c r="AE24" s="111">
        <f t="shared" si="5"/>
        <v>55500</v>
      </c>
      <c r="AF24" s="38">
        <v>3</v>
      </c>
      <c r="AG24" s="125">
        <f t="shared" si="6"/>
        <v>39262800</v>
      </c>
      <c r="AH24" s="111">
        <f t="shared" si="7"/>
        <v>39430500</v>
      </c>
      <c r="AI24" s="111">
        <f t="shared" si="8"/>
        <v>167700</v>
      </c>
    </row>
    <row r="25" spans="1:35" s="1" customFormat="1" ht="14.5">
      <c r="A25" s="36">
        <v>0</v>
      </c>
      <c r="B25" s="37">
        <f t="shared" si="9"/>
        <v>0</v>
      </c>
      <c r="C25" s="38">
        <v>0</v>
      </c>
      <c r="D25" s="38">
        <v>0</v>
      </c>
      <c r="E25" s="38">
        <v>7605</v>
      </c>
      <c r="F25" s="38">
        <v>0</v>
      </c>
      <c r="G25" s="36">
        <v>0</v>
      </c>
      <c r="H25" s="37">
        <f t="shared" si="10"/>
        <v>0</v>
      </c>
      <c r="I25" s="36">
        <v>1476</v>
      </c>
      <c r="J25" s="38"/>
      <c r="K25" s="38">
        <v>9500</v>
      </c>
      <c r="L25" s="38"/>
      <c r="M25" s="36">
        <v>2</v>
      </c>
      <c r="N25" s="37">
        <f t="shared" si="11"/>
        <v>176</v>
      </c>
      <c r="O25" s="36">
        <v>176</v>
      </c>
      <c r="P25" s="38">
        <v>0</v>
      </c>
      <c r="Q25" s="37">
        <f t="shared" si="12"/>
        <v>0</v>
      </c>
      <c r="R25" s="38">
        <v>5530</v>
      </c>
      <c r="S25" s="38">
        <v>5530</v>
      </c>
      <c r="T25" s="87">
        <f t="shared" si="13"/>
        <v>-39</v>
      </c>
      <c r="U25" s="36">
        <v>5491</v>
      </c>
      <c r="V25" s="38"/>
      <c r="W25" s="38"/>
      <c r="X25" s="38">
        <v>1495</v>
      </c>
      <c r="Y25" s="106">
        <f t="shared" si="0"/>
        <v>0</v>
      </c>
      <c r="Z25" s="107">
        <f t="shared" si="1"/>
        <v>0</v>
      </c>
      <c r="AA25" s="108">
        <f t="shared" si="2"/>
        <v>0</v>
      </c>
      <c r="AB25" s="109">
        <v>9500</v>
      </c>
      <c r="AC25" s="110">
        <f t="shared" si="3"/>
        <v>-556900</v>
      </c>
      <c r="AD25" s="111">
        <f t="shared" si="4"/>
        <v>1106000</v>
      </c>
      <c r="AE25" s="111">
        <f t="shared" si="5"/>
        <v>549100</v>
      </c>
      <c r="AF25" s="38">
        <v>4</v>
      </c>
      <c r="AG25" s="125">
        <f t="shared" si="6"/>
        <v>-556900</v>
      </c>
      <c r="AH25" s="111">
        <f t="shared" si="7"/>
        <v>549100</v>
      </c>
      <c r="AI25" s="111">
        <f t="shared" si="8"/>
        <v>1106000</v>
      </c>
    </row>
    <row r="26" spans="1:35" s="1" customFormat="1" ht="14.5">
      <c r="A26" s="36">
        <v>9</v>
      </c>
      <c r="B26" s="37">
        <f t="shared" si="9"/>
        <v>0</v>
      </c>
      <c r="C26" s="38">
        <v>9</v>
      </c>
      <c r="D26" s="38">
        <v>9</v>
      </c>
      <c r="E26" s="38">
        <v>1255</v>
      </c>
      <c r="F26" s="38">
        <v>0</v>
      </c>
      <c r="G26" s="36">
        <v>0</v>
      </c>
      <c r="H26" s="37">
        <f t="shared" si="10"/>
        <v>0</v>
      </c>
      <c r="I26" s="36">
        <v>1377</v>
      </c>
      <c r="J26" s="38"/>
      <c r="K26" s="38">
        <v>9600</v>
      </c>
      <c r="L26" s="38"/>
      <c r="M26" s="36">
        <v>3</v>
      </c>
      <c r="N26" s="37">
        <f t="shared" si="11"/>
        <v>99</v>
      </c>
      <c r="O26" s="36">
        <v>102</v>
      </c>
      <c r="P26" s="38">
        <v>3</v>
      </c>
      <c r="Q26" s="37">
        <f t="shared" si="12"/>
        <v>0</v>
      </c>
      <c r="R26" s="38">
        <v>7145</v>
      </c>
      <c r="S26" s="38">
        <v>7145</v>
      </c>
      <c r="T26" s="87">
        <f t="shared" si="13"/>
        <v>-98</v>
      </c>
      <c r="U26" s="36">
        <v>7047</v>
      </c>
      <c r="V26" s="38"/>
      <c r="W26" s="38"/>
      <c r="X26" s="38">
        <v>1396</v>
      </c>
      <c r="Y26" s="106">
        <f t="shared" si="0"/>
        <v>0</v>
      </c>
      <c r="Z26" s="107">
        <f t="shared" si="1"/>
        <v>619650</v>
      </c>
      <c r="AA26" s="107">
        <f t="shared" si="2"/>
        <v>619650</v>
      </c>
      <c r="AB26" s="109">
        <v>9600</v>
      </c>
      <c r="AC26" s="110">
        <f t="shared" si="3"/>
        <v>-729200</v>
      </c>
      <c r="AD26" s="111">
        <f t="shared" si="4"/>
        <v>1786250</v>
      </c>
      <c r="AE26" s="111">
        <f t="shared" si="5"/>
        <v>1057050</v>
      </c>
      <c r="AF26" s="38">
        <v>5</v>
      </c>
      <c r="AG26" s="125">
        <f t="shared" si="6"/>
        <v>-109550</v>
      </c>
      <c r="AH26" s="111">
        <f t="shared" si="7"/>
        <v>1676700</v>
      </c>
      <c r="AI26" s="111">
        <f t="shared" si="8"/>
        <v>1786250</v>
      </c>
    </row>
    <row r="27" spans="1:35" s="1" customFormat="1" ht="14.5">
      <c r="A27" s="36">
        <v>58</v>
      </c>
      <c r="B27" s="37">
        <f t="shared" si="9"/>
        <v>0</v>
      </c>
      <c r="C27" s="38">
        <v>58</v>
      </c>
      <c r="D27" s="38">
        <v>58</v>
      </c>
      <c r="E27" s="38">
        <v>4146</v>
      </c>
      <c r="F27" s="38">
        <v>0</v>
      </c>
      <c r="G27" s="36">
        <v>0</v>
      </c>
      <c r="H27" s="37">
        <f t="shared" si="10"/>
        <v>0</v>
      </c>
      <c r="I27" s="36">
        <v>1278</v>
      </c>
      <c r="J27" s="38"/>
      <c r="K27" s="38">
        <v>9700</v>
      </c>
      <c r="L27" s="38"/>
      <c r="M27" s="36">
        <v>4</v>
      </c>
      <c r="N27" s="37">
        <f t="shared" si="11"/>
        <v>-47</v>
      </c>
      <c r="O27" s="36">
        <v>76</v>
      </c>
      <c r="P27" s="38">
        <v>123</v>
      </c>
      <c r="Q27" s="37">
        <f t="shared" si="12"/>
        <v>83</v>
      </c>
      <c r="R27" s="38">
        <v>1512</v>
      </c>
      <c r="S27" s="38">
        <v>1429</v>
      </c>
      <c r="T27" s="87">
        <f t="shared" si="13"/>
        <v>-23</v>
      </c>
      <c r="U27" s="36">
        <v>1489</v>
      </c>
      <c r="V27" s="38"/>
      <c r="W27" s="38"/>
      <c r="X27" s="38">
        <v>1298</v>
      </c>
      <c r="Y27" s="106">
        <f t="shared" si="0"/>
        <v>0</v>
      </c>
      <c r="Z27" s="107">
        <f t="shared" si="1"/>
        <v>3706200</v>
      </c>
      <c r="AA27" s="108">
        <f t="shared" si="2"/>
        <v>3706200</v>
      </c>
      <c r="AB27" s="109">
        <v>9700</v>
      </c>
      <c r="AC27" s="110">
        <f t="shared" si="3"/>
        <v>-155800</v>
      </c>
      <c r="AD27" s="111">
        <f t="shared" si="4"/>
        <v>453600</v>
      </c>
      <c r="AE27" s="111">
        <f t="shared" si="5"/>
        <v>297800</v>
      </c>
      <c r="AF27" s="38">
        <v>6</v>
      </c>
      <c r="AG27" s="125">
        <f t="shared" si="6"/>
        <v>3550400</v>
      </c>
      <c r="AH27" s="111">
        <f t="shared" si="7"/>
        <v>4004000</v>
      </c>
      <c r="AI27" s="111">
        <f t="shared" si="8"/>
        <v>453600</v>
      </c>
    </row>
    <row r="28" spans="1:35" s="1" customFormat="1" ht="14.5">
      <c r="A28" s="36">
        <v>526</v>
      </c>
      <c r="B28" s="37">
        <f t="shared" si="9"/>
        <v>0</v>
      </c>
      <c r="C28" s="38">
        <v>526</v>
      </c>
      <c r="D28" s="38">
        <v>526</v>
      </c>
      <c r="E28" s="38">
        <v>1235</v>
      </c>
      <c r="F28" s="38">
        <v>0</v>
      </c>
      <c r="G28" s="36">
        <v>0</v>
      </c>
      <c r="H28" s="37">
        <f t="shared" si="10"/>
        <v>0</v>
      </c>
      <c r="I28" s="36">
        <v>1179</v>
      </c>
      <c r="J28" s="38"/>
      <c r="K28" s="38">
        <v>9800</v>
      </c>
      <c r="L28" s="38"/>
      <c r="M28" s="36">
        <v>6</v>
      </c>
      <c r="N28" s="37">
        <f t="shared" si="11"/>
        <v>163</v>
      </c>
      <c r="O28" s="36">
        <v>190</v>
      </c>
      <c r="P28" s="38">
        <v>27</v>
      </c>
      <c r="Q28" s="37">
        <f t="shared" si="12"/>
        <v>-17</v>
      </c>
      <c r="R28" s="38">
        <v>7391</v>
      </c>
      <c r="S28" s="38">
        <v>7408</v>
      </c>
      <c r="T28" s="87">
        <f t="shared" si="13"/>
        <v>-42</v>
      </c>
      <c r="U28" s="36">
        <v>7349</v>
      </c>
      <c r="V28" s="38"/>
      <c r="W28" s="38"/>
      <c r="X28" s="38">
        <v>1200</v>
      </c>
      <c r="Y28" s="106">
        <f t="shared" si="0"/>
        <v>0</v>
      </c>
      <c r="Z28" s="107">
        <f t="shared" si="1"/>
        <v>31007700</v>
      </c>
      <c r="AA28" s="112">
        <f t="shared" si="2"/>
        <v>31007700</v>
      </c>
      <c r="AB28" s="109">
        <v>9800</v>
      </c>
      <c r="AC28" s="110">
        <f t="shared" si="3"/>
        <v>-1121250</v>
      </c>
      <c r="AD28" s="111">
        <f t="shared" si="4"/>
        <v>3325950</v>
      </c>
      <c r="AE28" s="111">
        <f t="shared" si="5"/>
        <v>2204700</v>
      </c>
      <c r="AF28" s="38">
        <v>9</v>
      </c>
      <c r="AG28" s="126">
        <f t="shared" si="6"/>
        <v>29886450</v>
      </c>
      <c r="AH28" s="111">
        <f t="shared" si="7"/>
        <v>33212400</v>
      </c>
      <c r="AI28" s="111">
        <f t="shared" si="8"/>
        <v>3325950</v>
      </c>
    </row>
    <row r="29" spans="1:35" s="2" customFormat="1" ht="14.5">
      <c r="A29" s="36">
        <v>31</v>
      </c>
      <c r="B29" s="37">
        <f t="shared" si="9"/>
        <v>0</v>
      </c>
      <c r="C29" s="38">
        <v>31</v>
      </c>
      <c r="D29" s="38">
        <v>31</v>
      </c>
      <c r="E29" s="38">
        <v>1070</v>
      </c>
      <c r="F29" s="38">
        <v>0</v>
      </c>
      <c r="G29" s="36">
        <v>0</v>
      </c>
      <c r="H29" s="37">
        <f t="shared" si="10"/>
        <v>0</v>
      </c>
      <c r="I29" s="36">
        <v>1081</v>
      </c>
      <c r="J29" s="38"/>
      <c r="K29" s="38">
        <v>9900</v>
      </c>
      <c r="L29" s="38"/>
      <c r="M29" s="36">
        <v>8</v>
      </c>
      <c r="N29" s="37">
        <f t="shared" si="11"/>
        <v>84</v>
      </c>
      <c r="O29" s="36">
        <v>92</v>
      </c>
      <c r="P29" s="38">
        <v>8</v>
      </c>
      <c r="Q29" s="37">
        <f t="shared" si="12"/>
        <v>3</v>
      </c>
      <c r="R29" s="38">
        <v>1910</v>
      </c>
      <c r="S29" s="38">
        <v>1907</v>
      </c>
      <c r="T29" s="87">
        <f t="shared" si="13"/>
        <v>46</v>
      </c>
      <c r="U29" s="36">
        <v>1956</v>
      </c>
      <c r="V29" s="38"/>
      <c r="W29" s="38"/>
      <c r="X29" s="38">
        <v>1103</v>
      </c>
      <c r="Y29" s="106">
        <f t="shared" si="0"/>
        <v>0</v>
      </c>
      <c r="Z29" s="107">
        <f t="shared" si="1"/>
        <v>1675550</v>
      </c>
      <c r="AA29" s="108">
        <f t="shared" si="2"/>
        <v>1675550</v>
      </c>
      <c r="AB29" s="109">
        <v>9900</v>
      </c>
      <c r="AC29" s="110">
        <f t="shared" si="3"/>
        <v>-268100</v>
      </c>
      <c r="AD29" s="111">
        <f t="shared" si="4"/>
        <v>1050500</v>
      </c>
      <c r="AE29" s="111">
        <f t="shared" si="5"/>
        <v>782400</v>
      </c>
      <c r="AF29" s="38">
        <v>11</v>
      </c>
      <c r="AG29" s="125">
        <f t="shared" si="6"/>
        <v>1407450</v>
      </c>
      <c r="AH29" s="111">
        <f t="shared" si="7"/>
        <v>2457950</v>
      </c>
      <c r="AI29" s="111">
        <f t="shared" si="8"/>
        <v>1050500</v>
      </c>
    </row>
    <row r="30" spans="1:35" s="2" customFormat="1" ht="14.5">
      <c r="A30" s="36">
        <v>3138</v>
      </c>
      <c r="B30" s="37">
        <f t="shared" si="9"/>
        <v>0</v>
      </c>
      <c r="C30" s="38">
        <v>3138</v>
      </c>
      <c r="D30" s="38">
        <v>3138</v>
      </c>
      <c r="E30" s="38">
        <v>278</v>
      </c>
      <c r="F30" s="38">
        <v>0</v>
      </c>
      <c r="G30" s="36">
        <v>0</v>
      </c>
      <c r="H30" s="37">
        <f t="shared" si="10"/>
        <v>0</v>
      </c>
      <c r="I30" s="36">
        <v>988</v>
      </c>
      <c r="J30" s="38"/>
      <c r="K30" s="38">
        <v>10000</v>
      </c>
      <c r="L30" s="38"/>
      <c r="M30" s="36">
        <v>10</v>
      </c>
      <c r="N30" s="37">
        <f t="shared" si="11"/>
        <v>75</v>
      </c>
      <c r="O30" s="36">
        <v>165</v>
      </c>
      <c r="P30" s="38">
        <v>90</v>
      </c>
      <c r="Q30" s="37">
        <f t="shared" si="12"/>
        <v>19</v>
      </c>
      <c r="R30" s="38">
        <v>11056</v>
      </c>
      <c r="S30" s="38">
        <v>11037</v>
      </c>
      <c r="T30" s="87">
        <f t="shared" si="13"/>
        <v>-19</v>
      </c>
      <c r="U30" s="36">
        <v>11037</v>
      </c>
      <c r="V30" s="38"/>
      <c r="W30" s="38"/>
      <c r="X30" s="38">
        <v>1006</v>
      </c>
      <c r="Y30" s="106">
        <f t="shared" si="0"/>
        <v>0</v>
      </c>
      <c r="Z30" s="107">
        <f t="shared" si="1"/>
        <v>155017200</v>
      </c>
      <c r="AA30" s="108">
        <f t="shared" si="2"/>
        <v>155017200</v>
      </c>
      <c r="AB30" s="109">
        <v>10000</v>
      </c>
      <c r="AC30" s="110">
        <f t="shared" si="3"/>
        <v>-2773500</v>
      </c>
      <c r="AD30" s="111">
        <f t="shared" si="4"/>
        <v>8292000</v>
      </c>
      <c r="AE30" s="111">
        <f t="shared" si="5"/>
        <v>5518500</v>
      </c>
      <c r="AF30" s="38">
        <v>15</v>
      </c>
      <c r="AG30" s="125">
        <f t="shared" si="6"/>
        <v>152243700</v>
      </c>
      <c r="AH30" s="111">
        <f t="shared" si="7"/>
        <v>160535700</v>
      </c>
      <c r="AI30" s="111">
        <f t="shared" si="8"/>
        <v>8292000</v>
      </c>
    </row>
    <row r="31" spans="1:35" s="2" customFormat="1" ht="14.5">
      <c r="A31" s="36">
        <v>359</v>
      </c>
      <c r="B31" s="37">
        <f t="shared" si="9"/>
        <v>0</v>
      </c>
      <c r="C31" s="38">
        <v>359</v>
      </c>
      <c r="D31" s="38">
        <v>359</v>
      </c>
      <c r="E31" s="38">
        <v>4696</v>
      </c>
      <c r="F31" s="38">
        <v>0</v>
      </c>
      <c r="G31" s="36">
        <v>0</v>
      </c>
      <c r="H31" s="37">
        <f t="shared" si="10"/>
        <v>0</v>
      </c>
      <c r="I31" s="36">
        <v>892</v>
      </c>
      <c r="J31" s="38"/>
      <c r="K31" s="38">
        <v>10100</v>
      </c>
      <c r="L31" s="38"/>
      <c r="M31" s="36">
        <v>14</v>
      </c>
      <c r="N31" s="37">
        <f t="shared" si="11"/>
        <v>352</v>
      </c>
      <c r="O31" s="36">
        <v>422</v>
      </c>
      <c r="P31" s="38">
        <v>70</v>
      </c>
      <c r="Q31" s="37">
        <f t="shared" si="12"/>
        <v>30</v>
      </c>
      <c r="R31" s="38">
        <v>4662</v>
      </c>
      <c r="S31" s="38">
        <v>4632</v>
      </c>
      <c r="T31" s="180">
        <f t="shared" si="13"/>
        <v>207</v>
      </c>
      <c r="U31" s="36">
        <v>4869</v>
      </c>
      <c r="V31" s="38"/>
      <c r="W31" s="38"/>
      <c r="X31" s="38">
        <v>921</v>
      </c>
      <c r="Y31" s="106">
        <f t="shared" si="0"/>
        <v>0</v>
      </c>
      <c r="Z31" s="107">
        <f t="shared" si="1"/>
        <v>16011400</v>
      </c>
      <c r="AA31" s="108">
        <f t="shared" si="2"/>
        <v>16011400</v>
      </c>
      <c r="AB31" s="109">
        <v>10100</v>
      </c>
      <c r="AC31" s="110">
        <f t="shared" si="3"/>
        <v>-1020600</v>
      </c>
      <c r="AD31" s="111">
        <f t="shared" si="4"/>
        <v>4428900</v>
      </c>
      <c r="AE31" s="111">
        <f t="shared" si="5"/>
        <v>3408300</v>
      </c>
      <c r="AF31" s="38">
        <v>19</v>
      </c>
      <c r="AG31" s="125">
        <f t="shared" si="6"/>
        <v>14990800</v>
      </c>
      <c r="AH31" s="111">
        <f t="shared" si="7"/>
        <v>19419700</v>
      </c>
      <c r="AI31" s="111">
        <f t="shared" si="8"/>
        <v>4428900</v>
      </c>
    </row>
    <row r="32" spans="1:35" s="2" customFormat="1" ht="14.5">
      <c r="A32" s="36">
        <v>3862</v>
      </c>
      <c r="B32" s="37">
        <f t="shared" si="9"/>
        <v>0</v>
      </c>
      <c r="C32" s="38">
        <v>3862</v>
      </c>
      <c r="D32" s="38">
        <v>3862</v>
      </c>
      <c r="E32" s="38">
        <v>395</v>
      </c>
      <c r="F32" s="38">
        <v>0</v>
      </c>
      <c r="G32" s="36">
        <v>0</v>
      </c>
      <c r="H32" s="37">
        <f t="shared" si="10"/>
        <v>0</v>
      </c>
      <c r="I32" s="36">
        <v>794</v>
      </c>
      <c r="J32" s="38"/>
      <c r="K32" s="38">
        <v>10200</v>
      </c>
      <c r="L32" s="38"/>
      <c r="M32" s="36">
        <v>19</v>
      </c>
      <c r="N32" s="37">
        <f t="shared" si="11"/>
        <v>937</v>
      </c>
      <c r="O32" s="39">
        <v>1027</v>
      </c>
      <c r="P32" s="38">
        <v>90</v>
      </c>
      <c r="Q32" s="37">
        <f t="shared" si="12"/>
        <v>15</v>
      </c>
      <c r="R32" s="38">
        <v>4211</v>
      </c>
      <c r="S32" s="38">
        <v>4196</v>
      </c>
      <c r="T32" s="181">
        <f t="shared" si="13"/>
        <v>553</v>
      </c>
      <c r="U32" s="36">
        <v>4764</v>
      </c>
      <c r="V32" s="38"/>
      <c r="W32" s="38"/>
      <c r="X32" s="38">
        <v>817</v>
      </c>
      <c r="Y32" s="106">
        <f t="shared" si="0"/>
        <v>0</v>
      </c>
      <c r="Z32" s="107">
        <f t="shared" si="1"/>
        <v>153321400</v>
      </c>
      <c r="AA32" s="108">
        <f t="shared" si="2"/>
        <v>153321400</v>
      </c>
      <c r="AB32" s="109">
        <v>10200</v>
      </c>
      <c r="AC32" s="113">
        <f t="shared" si="3"/>
        <v>-737950</v>
      </c>
      <c r="AD32" s="111">
        <f t="shared" si="4"/>
        <v>5263750</v>
      </c>
      <c r="AE32" s="111">
        <f t="shared" si="5"/>
        <v>4525800</v>
      </c>
      <c r="AF32" s="38">
        <v>25</v>
      </c>
      <c r="AG32" s="125">
        <f t="shared" si="6"/>
        <v>152583450</v>
      </c>
      <c r="AH32" s="111">
        <f t="shared" si="7"/>
        <v>157847200</v>
      </c>
      <c r="AI32" s="111">
        <f t="shared" si="8"/>
        <v>5263750</v>
      </c>
    </row>
    <row r="33" spans="1:35" s="2" customFormat="1" ht="14.5">
      <c r="A33" s="36">
        <v>2154</v>
      </c>
      <c r="B33" s="37">
        <f t="shared" si="9"/>
        <v>36</v>
      </c>
      <c r="C33" s="38">
        <v>2118</v>
      </c>
      <c r="D33" s="38">
        <v>2118</v>
      </c>
      <c r="E33" s="38">
        <v>1741</v>
      </c>
      <c r="F33" s="38">
        <v>0</v>
      </c>
      <c r="G33" s="36">
        <v>37</v>
      </c>
      <c r="H33" s="37">
        <f t="shared" si="10"/>
        <v>37</v>
      </c>
      <c r="I33" s="36">
        <v>698</v>
      </c>
      <c r="J33" s="38"/>
      <c r="K33" s="38">
        <v>10300</v>
      </c>
      <c r="L33" s="38"/>
      <c r="M33" s="36">
        <v>26</v>
      </c>
      <c r="N33" s="37">
        <f t="shared" si="11"/>
        <v>713</v>
      </c>
      <c r="O33" s="40">
        <v>774</v>
      </c>
      <c r="P33" s="38">
        <v>61</v>
      </c>
      <c r="Q33" s="37">
        <f t="shared" si="12"/>
        <v>43</v>
      </c>
      <c r="R33" s="38">
        <v>5953</v>
      </c>
      <c r="S33" s="38">
        <v>5910</v>
      </c>
      <c r="T33" s="181">
        <f t="shared" si="13"/>
        <v>196</v>
      </c>
      <c r="U33" s="36">
        <v>6149</v>
      </c>
      <c r="V33" s="38"/>
      <c r="W33" s="38"/>
      <c r="X33" s="38">
        <v>725</v>
      </c>
      <c r="Y33" s="106">
        <f t="shared" si="0"/>
        <v>0</v>
      </c>
      <c r="Z33" s="107">
        <f t="shared" si="1"/>
        <v>75174600</v>
      </c>
      <c r="AA33" s="107">
        <f t="shared" si="2"/>
        <v>75174600</v>
      </c>
      <c r="AB33" s="109">
        <v>10300</v>
      </c>
      <c r="AC33" s="110">
        <f t="shared" si="3"/>
        <v>-1531100</v>
      </c>
      <c r="AD33" s="111">
        <f t="shared" si="4"/>
        <v>9524800</v>
      </c>
      <c r="AE33" s="111">
        <f t="shared" si="5"/>
        <v>7993700</v>
      </c>
      <c r="AF33" s="38">
        <v>32</v>
      </c>
      <c r="AG33" s="125">
        <f t="shared" si="6"/>
        <v>73643500</v>
      </c>
      <c r="AH33" s="111">
        <f t="shared" si="7"/>
        <v>83168300</v>
      </c>
      <c r="AI33" s="111">
        <f t="shared" si="8"/>
        <v>9524800</v>
      </c>
    </row>
    <row r="34" spans="1:35" s="2" customFormat="1" ht="14.5">
      <c r="A34" s="36">
        <v>3891</v>
      </c>
      <c r="B34" s="37">
        <f t="shared" si="9"/>
        <v>-37</v>
      </c>
      <c r="C34" s="38">
        <v>3928</v>
      </c>
      <c r="D34" s="38">
        <v>3928</v>
      </c>
      <c r="E34" s="38">
        <v>94</v>
      </c>
      <c r="F34" s="38">
        <v>10</v>
      </c>
      <c r="G34" s="36">
        <v>192</v>
      </c>
      <c r="H34" s="37">
        <f t="shared" si="10"/>
        <v>182</v>
      </c>
      <c r="I34" s="36">
        <v>607</v>
      </c>
      <c r="J34" s="38"/>
      <c r="K34" s="38">
        <v>10400</v>
      </c>
      <c r="L34" s="38"/>
      <c r="M34" s="36">
        <v>34</v>
      </c>
      <c r="N34" s="41">
        <f t="shared" si="11"/>
        <v>2274</v>
      </c>
      <c r="O34" s="40">
        <v>2514</v>
      </c>
      <c r="P34" s="38">
        <v>240</v>
      </c>
      <c r="Q34" s="37">
        <f t="shared" si="12"/>
        <v>140</v>
      </c>
      <c r="R34" s="38">
        <v>5712</v>
      </c>
      <c r="S34" s="38">
        <v>5572</v>
      </c>
      <c r="T34" s="182">
        <f t="shared" si="13"/>
        <v>815</v>
      </c>
      <c r="U34" s="36">
        <v>6527</v>
      </c>
      <c r="V34" s="38"/>
      <c r="W34" s="38"/>
      <c r="X34" s="38">
        <v>643</v>
      </c>
      <c r="Y34" s="106">
        <f t="shared" si="0"/>
        <v>321500</v>
      </c>
      <c r="Z34" s="107">
        <f t="shared" si="1"/>
        <v>118091850</v>
      </c>
      <c r="AA34" s="108">
        <f t="shared" si="2"/>
        <v>117770350</v>
      </c>
      <c r="AB34" s="109">
        <v>10400</v>
      </c>
      <c r="AC34" s="113">
        <f t="shared" si="3"/>
        <v>-899300</v>
      </c>
      <c r="AD34" s="111">
        <f t="shared" si="4"/>
        <v>11995200</v>
      </c>
      <c r="AE34" s="111">
        <f t="shared" si="5"/>
        <v>11095900</v>
      </c>
      <c r="AF34" s="38">
        <v>42</v>
      </c>
      <c r="AG34" s="125">
        <f t="shared" si="6"/>
        <v>116871050</v>
      </c>
      <c r="AH34" s="111">
        <f t="shared" si="7"/>
        <v>129187750</v>
      </c>
      <c r="AI34" s="111">
        <f t="shared" si="8"/>
        <v>12316700</v>
      </c>
    </row>
    <row r="35" spans="1:35" s="2" customFormat="1" ht="14.5">
      <c r="A35" s="36">
        <v>4194</v>
      </c>
      <c r="B35" s="37">
        <f t="shared" si="9"/>
        <v>72</v>
      </c>
      <c r="C35" s="38">
        <v>4122</v>
      </c>
      <c r="D35" s="38">
        <v>4122</v>
      </c>
      <c r="E35" s="38">
        <v>17</v>
      </c>
      <c r="F35" s="38">
        <v>2</v>
      </c>
      <c r="G35" s="36">
        <v>93</v>
      </c>
      <c r="H35" s="37">
        <f t="shared" si="10"/>
        <v>91</v>
      </c>
      <c r="I35" s="36">
        <v>519</v>
      </c>
      <c r="J35" s="38"/>
      <c r="K35" s="38">
        <v>10500</v>
      </c>
      <c r="L35" s="38"/>
      <c r="M35" s="36">
        <v>46</v>
      </c>
      <c r="N35" s="41">
        <f t="shared" si="11"/>
        <v>498</v>
      </c>
      <c r="O35" s="40">
        <v>659</v>
      </c>
      <c r="P35" s="38">
        <v>161</v>
      </c>
      <c r="Q35" s="37">
        <f t="shared" si="12"/>
        <v>88</v>
      </c>
      <c r="R35" s="38">
        <v>5005</v>
      </c>
      <c r="S35" s="38">
        <v>4917</v>
      </c>
      <c r="T35" s="183">
        <f t="shared" si="13"/>
        <v>316</v>
      </c>
      <c r="U35" s="36">
        <v>5321</v>
      </c>
      <c r="V35" s="38"/>
      <c r="W35" s="38"/>
      <c r="X35" s="38">
        <v>555</v>
      </c>
      <c r="Y35" s="106">
        <f t="shared" si="0"/>
        <v>55500</v>
      </c>
      <c r="Z35" s="107">
        <f t="shared" si="1"/>
        <v>108834300</v>
      </c>
      <c r="AA35" s="108">
        <f t="shared" si="2"/>
        <v>108778800</v>
      </c>
      <c r="AB35" s="109">
        <v>10500</v>
      </c>
      <c r="AC35" s="110">
        <f t="shared" si="3"/>
        <v>-1775700</v>
      </c>
      <c r="AD35" s="111">
        <f t="shared" si="4"/>
        <v>14014000</v>
      </c>
      <c r="AE35" s="111">
        <f t="shared" si="5"/>
        <v>12238300</v>
      </c>
      <c r="AF35" s="38">
        <v>56</v>
      </c>
      <c r="AG35" s="125">
        <f t="shared" si="6"/>
        <v>107003100</v>
      </c>
      <c r="AH35" s="111">
        <f t="shared" si="7"/>
        <v>121072600</v>
      </c>
      <c r="AI35" s="111">
        <f t="shared" si="8"/>
        <v>14069500</v>
      </c>
    </row>
    <row r="36" spans="1:35" s="2" customFormat="1" ht="14.5">
      <c r="A36" s="36">
        <v>4290</v>
      </c>
      <c r="B36" s="37">
        <f t="shared" si="9"/>
        <v>10</v>
      </c>
      <c r="C36" s="38">
        <v>4286</v>
      </c>
      <c r="D36" s="38">
        <v>4280</v>
      </c>
      <c r="E36" s="38">
        <v>81</v>
      </c>
      <c r="F36" s="38">
        <v>10</v>
      </c>
      <c r="G36" s="36">
        <v>19</v>
      </c>
      <c r="H36" s="37">
        <f t="shared" si="10"/>
        <v>9</v>
      </c>
      <c r="I36" s="36">
        <v>437</v>
      </c>
      <c r="J36" s="38"/>
      <c r="K36" s="38">
        <v>10600</v>
      </c>
      <c r="L36" s="38"/>
      <c r="M36" s="36">
        <v>62</v>
      </c>
      <c r="N36" s="41">
        <f t="shared" si="11"/>
        <v>1018</v>
      </c>
      <c r="O36" s="40">
        <v>1305</v>
      </c>
      <c r="P36" s="38">
        <v>287</v>
      </c>
      <c r="Q36" s="37">
        <f t="shared" si="12"/>
        <v>171</v>
      </c>
      <c r="R36" s="38">
        <v>3351</v>
      </c>
      <c r="S36" s="38">
        <v>3180</v>
      </c>
      <c r="T36" s="183">
        <f t="shared" si="13"/>
        <v>326</v>
      </c>
      <c r="U36" s="36">
        <v>3677</v>
      </c>
      <c r="V36" s="38"/>
      <c r="W36" s="38"/>
      <c r="X36" s="38">
        <v>467</v>
      </c>
      <c r="Y36" s="106">
        <f t="shared" si="0"/>
        <v>233500</v>
      </c>
      <c r="Z36" s="107">
        <f t="shared" si="1"/>
        <v>93736500</v>
      </c>
      <c r="AA36" s="108">
        <f t="shared" si="2"/>
        <v>93503000</v>
      </c>
      <c r="AB36" s="109">
        <v>10600</v>
      </c>
      <c r="AC36" s="110">
        <f t="shared" si="3"/>
        <v>-664900</v>
      </c>
      <c r="AD36" s="111">
        <f t="shared" si="4"/>
        <v>12063600</v>
      </c>
      <c r="AE36" s="111">
        <f t="shared" si="5"/>
        <v>11398700</v>
      </c>
      <c r="AF36" s="38">
        <v>72</v>
      </c>
      <c r="AG36" s="125">
        <f t="shared" si="6"/>
        <v>92838100</v>
      </c>
      <c r="AH36" s="111">
        <f t="shared" si="7"/>
        <v>105135200</v>
      </c>
      <c r="AI36" s="111">
        <f t="shared" si="8"/>
        <v>12297100</v>
      </c>
    </row>
    <row r="37" spans="1:35" s="1" customFormat="1" ht="14.5">
      <c r="A37" s="36">
        <v>3606</v>
      </c>
      <c r="B37" s="37">
        <f t="shared" si="9"/>
        <v>-229</v>
      </c>
      <c r="C37" s="38">
        <v>3836</v>
      </c>
      <c r="D37" s="38">
        <v>3835</v>
      </c>
      <c r="E37" s="38">
        <v>403</v>
      </c>
      <c r="F37" s="38">
        <v>8</v>
      </c>
      <c r="G37" s="36">
        <v>465</v>
      </c>
      <c r="H37" s="37">
        <f t="shared" si="10"/>
        <v>457</v>
      </c>
      <c r="I37" s="36">
        <v>357</v>
      </c>
      <c r="J37" s="38"/>
      <c r="K37" s="64">
        <v>10700</v>
      </c>
      <c r="L37" s="38"/>
      <c r="M37" s="36">
        <v>83</v>
      </c>
      <c r="N37" s="37">
        <f t="shared" si="11"/>
        <v>520</v>
      </c>
      <c r="O37" s="40">
        <v>862</v>
      </c>
      <c r="P37" s="38">
        <v>342</v>
      </c>
      <c r="Q37" s="37">
        <f t="shared" si="12"/>
        <v>142</v>
      </c>
      <c r="R37" s="38">
        <v>1484</v>
      </c>
      <c r="S37" s="38">
        <v>1342</v>
      </c>
      <c r="T37" s="183">
        <f t="shared" si="13"/>
        <v>173</v>
      </c>
      <c r="U37" s="36">
        <v>1657</v>
      </c>
      <c r="V37" s="38"/>
      <c r="W37" s="38"/>
      <c r="X37" s="38">
        <v>387</v>
      </c>
      <c r="Y37" s="106">
        <f t="shared" si="0"/>
        <v>154800</v>
      </c>
      <c r="Z37" s="107">
        <f t="shared" si="1"/>
        <v>64367100</v>
      </c>
      <c r="AA37" s="108">
        <f t="shared" si="2"/>
        <v>64212300</v>
      </c>
      <c r="AB37" s="114">
        <v>10700</v>
      </c>
      <c r="AC37" s="113">
        <f t="shared" si="3"/>
        <v>-98250</v>
      </c>
      <c r="AD37" s="111">
        <f t="shared" si="4"/>
        <v>6974800</v>
      </c>
      <c r="AE37" s="111">
        <f t="shared" si="5"/>
        <v>6876550</v>
      </c>
      <c r="AF37" s="38">
        <v>94</v>
      </c>
      <c r="AG37" s="125">
        <f t="shared" si="6"/>
        <v>64114050</v>
      </c>
      <c r="AH37" s="111">
        <f t="shared" si="7"/>
        <v>71243650</v>
      </c>
      <c r="AI37" s="111">
        <f t="shared" si="8"/>
        <v>7129600</v>
      </c>
    </row>
    <row r="38" spans="1:35" s="1" customFormat="1" ht="14.5">
      <c r="A38" s="36">
        <v>6289</v>
      </c>
      <c r="B38" s="164">
        <f t="shared" si="9"/>
        <v>435</v>
      </c>
      <c r="C38" s="38">
        <v>5839</v>
      </c>
      <c r="D38" s="38">
        <v>5854</v>
      </c>
      <c r="E38" s="38">
        <v>2</v>
      </c>
      <c r="F38" s="38">
        <v>28</v>
      </c>
      <c r="G38" s="39">
        <v>1124</v>
      </c>
      <c r="H38" s="41">
        <f t="shared" si="10"/>
        <v>1096</v>
      </c>
      <c r="I38" s="36">
        <v>285</v>
      </c>
      <c r="J38" s="38" t="s">
        <v>41</v>
      </c>
      <c r="K38" s="38">
        <v>10800</v>
      </c>
      <c r="L38" s="38"/>
      <c r="M38" s="36">
        <v>110</v>
      </c>
      <c r="N38" s="37">
        <f t="shared" si="11"/>
        <v>958</v>
      </c>
      <c r="O38" s="40">
        <v>1188</v>
      </c>
      <c r="P38" s="38">
        <v>230</v>
      </c>
      <c r="Q38" s="37">
        <f t="shared" si="12"/>
        <v>18</v>
      </c>
      <c r="R38" s="38">
        <v>5776</v>
      </c>
      <c r="S38" s="38">
        <v>5758</v>
      </c>
      <c r="T38" s="183">
        <f t="shared" si="13"/>
        <v>554</v>
      </c>
      <c r="U38" s="36">
        <v>6330</v>
      </c>
      <c r="V38" s="38"/>
      <c r="W38" s="38"/>
      <c r="X38" s="38">
        <v>313</v>
      </c>
      <c r="Y38" s="106">
        <f t="shared" si="0"/>
        <v>438200</v>
      </c>
      <c r="Z38" s="107">
        <f t="shared" si="1"/>
        <v>89618250</v>
      </c>
      <c r="AA38" s="108">
        <f t="shared" si="2"/>
        <v>89180050</v>
      </c>
      <c r="AB38" s="109">
        <v>10800</v>
      </c>
      <c r="AC38" s="113">
        <f t="shared" si="3"/>
        <v>-418600</v>
      </c>
      <c r="AD38" s="111">
        <f t="shared" si="4"/>
        <v>35233600</v>
      </c>
      <c r="AE38" s="111">
        <f t="shared" si="5"/>
        <v>34815000</v>
      </c>
      <c r="AF38" s="38">
        <v>122</v>
      </c>
      <c r="AG38" s="125">
        <f t="shared" si="6"/>
        <v>88761450</v>
      </c>
      <c r="AH38" s="111">
        <f t="shared" si="7"/>
        <v>124433250</v>
      </c>
      <c r="AI38" s="111">
        <f t="shared" si="8"/>
        <v>35671800</v>
      </c>
    </row>
    <row r="39" spans="1:35" s="1" customFormat="1" ht="14.5">
      <c r="A39" s="36">
        <v>1821</v>
      </c>
      <c r="B39" s="164">
        <f t="shared" si="9"/>
        <v>49</v>
      </c>
      <c r="C39" s="165">
        <v>1798</v>
      </c>
      <c r="D39" s="165">
        <v>1772</v>
      </c>
      <c r="E39" s="166">
        <f t="shared" ref="E39:E52" si="14">D39-C39</f>
        <v>-26</v>
      </c>
      <c r="F39" s="165">
        <v>109</v>
      </c>
      <c r="G39" s="39">
        <v>900</v>
      </c>
      <c r="H39" s="167">
        <f t="shared" si="10"/>
        <v>791</v>
      </c>
      <c r="I39" s="174">
        <v>219</v>
      </c>
      <c r="J39" s="175">
        <v>10892</v>
      </c>
      <c r="K39" s="176">
        <v>10900</v>
      </c>
      <c r="L39" s="175"/>
      <c r="M39" s="174">
        <v>145</v>
      </c>
      <c r="N39" s="166">
        <f t="shared" si="11"/>
        <v>485</v>
      </c>
      <c r="O39" s="109">
        <v>815</v>
      </c>
      <c r="P39" s="165">
        <v>330</v>
      </c>
      <c r="Q39" s="166">
        <f t="shared" si="12"/>
        <v>222</v>
      </c>
      <c r="R39" s="165">
        <v>5175</v>
      </c>
      <c r="S39" s="165">
        <v>4953</v>
      </c>
      <c r="T39" s="184">
        <f t="shared" si="13"/>
        <v>-219</v>
      </c>
      <c r="U39" s="36">
        <v>4956</v>
      </c>
      <c r="V39" s="38"/>
      <c r="W39" s="38"/>
      <c r="X39" s="38">
        <v>248</v>
      </c>
      <c r="Y39" s="106">
        <f t="shared" si="0"/>
        <v>1351600</v>
      </c>
      <c r="Z39" s="107">
        <f t="shared" si="1"/>
        <v>19939950</v>
      </c>
      <c r="AA39" s="108">
        <f t="shared" si="2"/>
        <v>18588350</v>
      </c>
      <c r="AB39" s="114">
        <v>10900</v>
      </c>
      <c r="AC39" s="110">
        <f t="shared" si="3"/>
        <v>-4692750</v>
      </c>
      <c r="AD39" s="111">
        <f t="shared" si="4"/>
        <v>40623750</v>
      </c>
      <c r="AE39" s="111">
        <f t="shared" si="5"/>
        <v>35931000</v>
      </c>
      <c r="AF39" s="38">
        <v>157</v>
      </c>
      <c r="AG39" s="125">
        <f t="shared" si="6"/>
        <v>13895600</v>
      </c>
      <c r="AH39" s="111">
        <f t="shared" si="7"/>
        <v>55870950</v>
      </c>
      <c r="AI39" s="111">
        <f t="shared" si="8"/>
        <v>41975350</v>
      </c>
    </row>
    <row r="40" spans="1:35" s="1" customFormat="1" ht="14.5">
      <c r="A40" s="36">
        <v>8412</v>
      </c>
      <c r="B40" s="168">
        <f t="shared" si="9"/>
        <v>246</v>
      </c>
      <c r="C40" s="169">
        <v>8197</v>
      </c>
      <c r="D40" s="169">
        <v>8166</v>
      </c>
      <c r="E40" s="170">
        <f t="shared" si="14"/>
        <v>-31</v>
      </c>
      <c r="F40" s="169">
        <v>221</v>
      </c>
      <c r="G40" s="42">
        <v>1273</v>
      </c>
      <c r="H40" s="171">
        <f t="shared" si="10"/>
        <v>1052</v>
      </c>
      <c r="I40" s="177">
        <v>166</v>
      </c>
      <c r="J40" s="178">
        <v>11043</v>
      </c>
      <c r="K40" s="179">
        <v>11000</v>
      </c>
      <c r="L40" s="178"/>
      <c r="M40" s="177">
        <v>190</v>
      </c>
      <c r="N40" s="170">
        <f t="shared" si="11"/>
        <v>-1271</v>
      </c>
      <c r="O40" s="177">
        <v>341</v>
      </c>
      <c r="P40" s="169">
        <v>1612</v>
      </c>
      <c r="Q40" s="170">
        <f t="shared" si="12"/>
        <v>720</v>
      </c>
      <c r="R40" s="169">
        <v>3214</v>
      </c>
      <c r="S40" s="169">
        <v>2494</v>
      </c>
      <c r="T40" s="185">
        <f t="shared" si="13"/>
        <v>-9</v>
      </c>
      <c r="U40" s="36">
        <v>3205</v>
      </c>
      <c r="V40" s="38"/>
      <c r="W40" s="38"/>
      <c r="X40" s="38">
        <v>193</v>
      </c>
      <c r="Y40" s="106">
        <f t="shared" si="0"/>
        <v>2132650</v>
      </c>
      <c r="Z40" s="107">
        <f t="shared" si="1"/>
        <v>69819600</v>
      </c>
      <c r="AA40" s="108">
        <f t="shared" si="2"/>
        <v>67686950</v>
      </c>
      <c r="AB40" s="115">
        <v>11000</v>
      </c>
      <c r="AC40" s="110">
        <f t="shared" si="3"/>
        <v>-1210400</v>
      </c>
      <c r="AD40" s="111">
        <f t="shared" si="4"/>
        <v>31657900</v>
      </c>
      <c r="AE40" s="111">
        <f t="shared" si="5"/>
        <v>30447500</v>
      </c>
      <c r="AF40" s="38">
        <v>197</v>
      </c>
      <c r="AG40" s="125">
        <f t="shared" si="6"/>
        <v>66476550</v>
      </c>
      <c r="AH40" s="111">
        <f t="shared" si="7"/>
        <v>100267100</v>
      </c>
      <c r="AI40" s="111">
        <f t="shared" si="8"/>
        <v>33790550</v>
      </c>
    </row>
    <row r="41" spans="1:35" s="1" customFormat="1" ht="14.5">
      <c r="A41" s="36">
        <v>3459</v>
      </c>
      <c r="B41" s="172">
        <f t="shared" si="9"/>
        <v>170</v>
      </c>
      <c r="C41" s="38">
        <v>2803</v>
      </c>
      <c r="D41" s="38">
        <v>3289</v>
      </c>
      <c r="E41" s="37">
        <f t="shared" si="14"/>
        <v>486</v>
      </c>
      <c r="F41" s="38">
        <v>1772</v>
      </c>
      <c r="G41" s="40">
        <v>928</v>
      </c>
      <c r="H41" s="37">
        <f t="shared" si="10"/>
        <v>-844</v>
      </c>
      <c r="I41" s="36">
        <v>118</v>
      </c>
      <c r="J41" s="38"/>
      <c r="K41" s="64">
        <v>11100</v>
      </c>
      <c r="L41" s="38"/>
      <c r="M41" s="36">
        <v>243</v>
      </c>
      <c r="N41" s="37">
        <f t="shared" si="11"/>
        <v>122</v>
      </c>
      <c r="O41" s="36">
        <v>226</v>
      </c>
      <c r="P41" s="38">
        <v>104</v>
      </c>
      <c r="Q41" s="37">
        <f t="shared" si="12"/>
        <v>29</v>
      </c>
      <c r="R41" s="38">
        <v>850</v>
      </c>
      <c r="S41" s="38">
        <v>821</v>
      </c>
      <c r="T41" s="87">
        <f t="shared" si="13"/>
        <v>-7</v>
      </c>
      <c r="U41" s="36">
        <v>843</v>
      </c>
      <c r="V41" s="38"/>
      <c r="W41" s="38"/>
      <c r="X41" s="38">
        <v>143</v>
      </c>
      <c r="Y41" s="106">
        <f t="shared" si="0"/>
        <v>12669800</v>
      </c>
      <c r="Z41" s="107">
        <f t="shared" si="1"/>
        <v>20408100</v>
      </c>
      <c r="AA41" s="108">
        <f t="shared" si="2"/>
        <v>7738300</v>
      </c>
      <c r="AB41" s="114">
        <v>11100</v>
      </c>
      <c r="AC41" s="110">
        <f t="shared" si="3"/>
        <v>-467550</v>
      </c>
      <c r="AD41" s="111">
        <f t="shared" si="4"/>
        <v>10710000</v>
      </c>
      <c r="AE41" s="111">
        <f t="shared" si="5"/>
        <v>10242450</v>
      </c>
      <c r="AF41" s="38">
        <v>252</v>
      </c>
      <c r="AG41" s="125">
        <f t="shared" si="6"/>
        <v>7270750</v>
      </c>
      <c r="AH41" s="111">
        <f t="shared" si="7"/>
        <v>30650550</v>
      </c>
      <c r="AI41" s="111">
        <f t="shared" si="8"/>
        <v>23379800</v>
      </c>
    </row>
    <row r="42" spans="1:35" s="1" customFormat="1" ht="14.5">
      <c r="A42" s="36">
        <v>7861</v>
      </c>
      <c r="B42" s="173">
        <f t="shared" si="9"/>
        <v>67</v>
      </c>
      <c r="C42" s="38">
        <v>7498</v>
      </c>
      <c r="D42" s="38">
        <v>7794</v>
      </c>
      <c r="E42" s="37">
        <f t="shared" si="14"/>
        <v>296</v>
      </c>
      <c r="F42" s="38">
        <v>622</v>
      </c>
      <c r="G42" s="40">
        <v>1585</v>
      </c>
      <c r="H42" s="37">
        <f t="shared" si="10"/>
        <v>963</v>
      </c>
      <c r="I42" s="36">
        <v>83</v>
      </c>
      <c r="J42" s="38"/>
      <c r="K42" s="38">
        <v>11200</v>
      </c>
      <c r="L42" s="38"/>
      <c r="M42" s="36">
        <v>307</v>
      </c>
      <c r="N42" s="37">
        <f t="shared" si="11"/>
        <v>262</v>
      </c>
      <c r="O42" s="36">
        <v>263</v>
      </c>
      <c r="P42" s="38">
        <v>1</v>
      </c>
      <c r="Q42" s="37">
        <f t="shared" si="12"/>
        <v>0</v>
      </c>
      <c r="R42" s="38">
        <v>543</v>
      </c>
      <c r="S42" s="38">
        <v>543</v>
      </c>
      <c r="T42" s="87">
        <f t="shared" si="13"/>
        <v>-140</v>
      </c>
      <c r="U42" s="36">
        <v>403</v>
      </c>
      <c r="V42" s="38"/>
      <c r="W42" s="38"/>
      <c r="X42" s="38">
        <v>106</v>
      </c>
      <c r="Y42" s="106">
        <f t="shared" si="0"/>
        <v>3296600</v>
      </c>
      <c r="Z42" s="107">
        <f t="shared" si="1"/>
        <v>32623150</v>
      </c>
      <c r="AA42" s="108">
        <f t="shared" si="2"/>
        <v>29326550</v>
      </c>
      <c r="AB42" s="109">
        <v>11200</v>
      </c>
      <c r="AC42" s="110">
        <f t="shared" si="3"/>
        <v>-2339050</v>
      </c>
      <c r="AD42" s="111">
        <f t="shared" si="4"/>
        <v>8525100</v>
      </c>
      <c r="AE42" s="111">
        <f t="shared" si="5"/>
        <v>6186050</v>
      </c>
      <c r="AF42" s="38">
        <v>314</v>
      </c>
      <c r="AG42" s="125">
        <f t="shared" si="6"/>
        <v>26987500</v>
      </c>
      <c r="AH42" s="111">
        <f t="shared" si="7"/>
        <v>38809200</v>
      </c>
      <c r="AI42" s="111">
        <f t="shared" si="8"/>
        <v>11821700</v>
      </c>
    </row>
    <row r="43" spans="1:35" s="1" customFormat="1" ht="14.5">
      <c r="A43" s="36">
        <v>7561</v>
      </c>
      <c r="B43" s="173">
        <f t="shared" si="9"/>
        <v>300</v>
      </c>
      <c r="C43" s="38">
        <v>7259</v>
      </c>
      <c r="D43" s="38">
        <v>7261</v>
      </c>
      <c r="E43" s="37">
        <f t="shared" si="14"/>
        <v>2</v>
      </c>
      <c r="F43" s="38">
        <v>330</v>
      </c>
      <c r="G43" s="40">
        <v>647</v>
      </c>
      <c r="H43" s="37">
        <f t="shared" si="10"/>
        <v>317</v>
      </c>
      <c r="I43" s="36">
        <v>56</v>
      </c>
      <c r="J43" s="38"/>
      <c r="K43" s="38">
        <v>11300</v>
      </c>
      <c r="L43" s="38"/>
      <c r="M43" s="36">
        <v>381</v>
      </c>
      <c r="N43" s="37">
        <f t="shared" si="11"/>
        <v>10</v>
      </c>
      <c r="O43" s="36">
        <v>10</v>
      </c>
      <c r="P43" s="38">
        <v>0</v>
      </c>
      <c r="Q43" s="37">
        <f t="shared" si="12"/>
        <v>0</v>
      </c>
      <c r="R43" s="38">
        <v>17</v>
      </c>
      <c r="S43" s="38">
        <v>17</v>
      </c>
      <c r="T43" s="87">
        <f t="shared" si="13"/>
        <v>10</v>
      </c>
      <c r="U43" s="36">
        <v>27</v>
      </c>
      <c r="V43" s="38"/>
      <c r="W43" s="38"/>
      <c r="X43" s="38">
        <v>76</v>
      </c>
      <c r="Y43" s="106">
        <f t="shared" si="0"/>
        <v>1254000</v>
      </c>
      <c r="Z43" s="107">
        <f t="shared" si="1"/>
        <v>21170800</v>
      </c>
      <c r="AA43" s="108">
        <f t="shared" si="2"/>
        <v>19916800</v>
      </c>
      <c r="AB43" s="109">
        <v>11300</v>
      </c>
      <c r="AC43" s="110">
        <f t="shared" si="3"/>
        <v>187950</v>
      </c>
      <c r="AD43" s="111">
        <f t="shared" si="4"/>
        <v>326400</v>
      </c>
      <c r="AE43" s="111">
        <f t="shared" si="5"/>
        <v>514350</v>
      </c>
      <c r="AF43" s="38">
        <v>384</v>
      </c>
      <c r="AG43" s="125">
        <f t="shared" si="6"/>
        <v>20104750</v>
      </c>
      <c r="AH43" s="111">
        <f t="shared" si="7"/>
        <v>21685150</v>
      </c>
      <c r="AI43" s="111">
        <f t="shared" si="8"/>
        <v>1580400</v>
      </c>
    </row>
    <row r="44" spans="1:35" s="1" customFormat="1" ht="14.5">
      <c r="A44" s="36">
        <v>3029</v>
      </c>
      <c r="B44" s="46">
        <f t="shared" si="9"/>
        <v>72</v>
      </c>
      <c r="C44" s="38">
        <v>3357</v>
      </c>
      <c r="D44" s="38">
        <v>2957</v>
      </c>
      <c r="E44" s="37">
        <f t="shared" si="14"/>
        <v>-400</v>
      </c>
      <c r="F44" s="38">
        <v>648</v>
      </c>
      <c r="G44" s="40">
        <v>291</v>
      </c>
      <c r="H44" s="37">
        <f t="shared" si="10"/>
        <v>-357</v>
      </c>
      <c r="I44" s="36">
        <v>37</v>
      </c>
      <c r="J44" s="38"/>
      <c r="K44" s="38">
        <v>11400</v>
      </c>
      <c r="L44" s="38"/>
      <c r="M44" s="36">
        <v>461</v>
      </c>
      <c r="N44" s="37">
        <f t="shared" si="11"/>
        <v>-6</v>
      </c>
      <c r="O44" s="36">
        <v>0</v>
      </c>
      <c r="P44" s="38">
        <v>6</v>
      </c>
      <c r="Q44" s="37">
        <f t="shared" si="12"/>
        <v>6</v>
      </c>
      <c r="R44" s="38">
        <v>6</v>
      </c>
      <c r="S44" s="38">
        <v>0</v>
      </c>
      <c r="T44" s="87">
        <f t="shared" si="13"/>
        <v>0</v>
      </c>
      <c r="U44" s="36">
        <v>6</v>
      </c>
      <c r="V44" s="38"/>
      <c r="W44" s="38"/>
      <c r="X44" s="38">
        <v>53</v>
      </c>
      <c r="Y44" s="106">
        <f t="shared" si="0"/>
        <v>1717200</v>
      </c>
      <c r="Z44" s="107">
        <f t="shared" si="1"/>
        <v>5603650</v>
      </c>
      <c r="AA44" s="108">
        <f t="shared" si="2"/>
        <v>3886450</v>
      </c>
      <c r="AB44" s="109">
        <v>11400</v>
      </c>
      <c r="AC44" s="110">
        <f t="shared" si="3"/>
        <v>900</v>
      </c>
      <c r="AD44" s="111">
        <f t="shared" si="4"/>
        <v>137400</v>
      </c>
      <c r="AE44" s="111">
        <f t="shared" si="5"/>
        <v>138300</v>
      </c>
      <c r="AF44" s="38">
        <v>458</v>
      </c>
      <c r="AG44" s="125">
        <f t="shared" si="6"/>
        <v>3887350</v>
      </c>
      <c r="AH44" s="111">
        <f t="shared" si="7"/>
        <v>5741950</v>
      </c>
      <c r="AI44" s="111">
        <f t="shared" si="8"/>
        <v>1854600</v>
      </c>
    </row>
    <row r="45" spans="1:35" s="1" customFormat="1" ht="14.5">
      <c r="A45" s="36">
        <v>11558</v>
      </c>
      <c r="B45" s="37">
        <f t="shared" si="9"/>
        <v>-129</v>
      </c>
      <c r="C45" s="38">
        <v>11690</v>
      </c>
      <c r="D45" s="38">
        <v>11687</v>
      </c>
      <c r="E45" s="37">
        <f t="shared" si="14"/>
        <v>-3</v>
      </c>
      <c r="F45" s="38">
        <v>287</v>
      </c>
      <c r="G45" s="42">
        <v>707</v>
      </c>
      <c r="H45" s="37">
        <f t="shared" si="10"/>
        <v>420</v>
      </c>
      <c r="I45" s="36">
        <v>23</v>
      </c>
      <c r="J45" s="38"/>
      <c r="K45" s="38">
        <v>11500</v>
      </c>
      <c r="L45" s="38"/>
      <c r="M45" s="36">
        <v>549</v>
      </c>
      <c r="N45" s="37">
        <f t="shared" si="11"/>
        <v>1</v>
      </c>
      <c r="O45" s="36">
        <v>1</v>
      </c>
      <c r="P45" s="38">
        <v>0</v>
      </c>
      <c r="Q45" s="37">
        <f t="shared" si="12"/>
        <v>0</v>
      </c>
      <c r="R45" s="38">
        <v>1</v>
      </c>
      <c r="S45" s="38">
        <v>1</v>
      </c>
      <c r="T45" s="87">
        <f t="shared" si="13"/>
        <v>1</v>
      </c>
      <c r="U45" s="36">
        <v>2</v>
      </c>
      <c r="V45" s="38"/>
      <c r="W45" s="38"/>
      <c r="X45" s="38">
        <v>36</v>
      </c>
      <c r="Y45" s="106">
        <f t="shared" si="0"/>
        <v>516600</v>
      </c>
      <c r="Z45" s="107">
        <f t="shared" si="1"/>
        <v>13291700</v>
      </c>
      <c r="AA45" s="108">
        <f t="shared" si="2"/>
        <v>12775100</v>
      </c>
      <c r="AB45" s="109">
        <v>11500</v>
      </c>
      <c r="AC45" s="110">
        <f t="shared" si="3"/>
        <v>27850</v>
      </c>
      <c r="AD45" s="111">
        <f t="shared" si="4"/>
        <v>27050</v>
      </c>
      <c r="AE45" s="111">
        <f t="shared" si="5"/>
        <v>54900</v>
      </c>
      <c r="AF45" s="38">
        <v>541</v>
      </c>
      <c r="AG45" s="125">
        <f t="shared" si="6"/>
        <v>12802950</v>
      </c>
      <c r="AH45" s="111">
        <f t="shared" si="7"/>
        <v>13346600</v>
      </c>
      <c r="AI45" s="111">
        <f t="shared" si="8"/>
        <v>543650</v>
      </c>
    </row>
    <row r="46" spans="1:35" s="1" customFormat="1" ht="14.5">
      <c r="A46" s="36">
        <v>2219</v>
      </c>
      <c r="B46" s="37">
        <f t="shared" si="9"/>
        <v>240</v>
      </c>
      <c r="C46" s="38">
        <v>1996</v>
      </c>
      <c r="D46" s="38">
        <v>1979</v>
      </c>
      <c r="E46" s="37">
        <f t="shared" si="14"/>
        <v>-17</v>
      </c>
      <c r="F46" s="38">
        <v>123</v>
      </c>
      <c r="G46" s="36">
        <v>459</v>
      </c>
      <c r="H46" s="37">
        <f t="shared" si="10"/>
        <v>336</v>
      </c>
      <c r="I46" s="36">
        <v>14</v>
      </c>
      <c r="J46" s="38"/>
      <c r="K46" s="38">
        <v>11600</v>
      </c>
      <c r="L46" s="38"/>
      <c r="M46" s="36">
        <v>641</v>
      </c>
      <c r="N46" s="37">
        <f t="shared" si="11"/>
        <v>-10</v>
      </c>
      <c r="O46" s="36">
        <v>0</v>
      </c>
      <c r="P46" s="38">
        <v>10</v>
      </c>
      <c r="Q46" s="37">
        <f t="shared" si="12"/>
        <v>0</v>
      </c>
      <c r="R46" s="38">
        <v>10</v>
      </c>
      <c r="S46" s="38">
        <v>10</v>
      </c>
      <c r="T46" s="87">
        <f t="shared" si="13"/>
        <v>0</v>
      </c>
      <c r="U46" s="36">
        <v>10</v>
      </c>
      <c r="V46" s="38"/>
      <c r="W46" s="38"/>
      <c r="X46" s="38">
        <v>24</v>
      </c>
      <c r="Y46" s="106">
        <f t="shared" si="0"/>
        <v>147600</v>
      </c>
      <c r="Z46" s="107">
        <f t="shared" si="1"/>
        <v>1553300</v>
      </c>
      <c r="AA46" s="108">
        <f t="shared" si="2"/>
        <v>1405700</v>
      </c>
      <c r="AB46" s="109">
        <v>11600</v>
      </c>
      <c r="AC46" s="110">
        <f t="shared" si="3"/>
        <v>4000</v>
      </c>
      <c r="AD46" s="111">
        <f t="shared" si="4"/>
        <v>316500</v>
      </c>
      <c r="AE46" s="111">
        <f t="shared" si="5"/>
        <v>320500</v>
      </c>
      <c r="AF46" s="38">
        <v>633</v>
      </c>
      <c r="AG46" s="125">
        <f t="shared" si="6"/>
        <v>1409700</v>
      </c>
      <c r="AH46" s="111">
        <f t="shared" si="7"/>
        <v>1873800</v>
      </c>
      <c r="AI46" s="111">
        <f t="shared" si="8"/>
        <v>464100</v>
      </c>
    </row>
    <row r="47" spans="1:35" s="1" customFormat="1" ht="14.5">
      <c r="A47" s="36">
        <v>3238</v>
      </c>
      <c r="B47" s="37">
        <f t="shared" si="9"/>
        <v>167</v>
      </c>
      <c r="C47" s="38">
        <v>2851</v>
      </c>
      <c r="D47" s="38">
        <v>3071</v>
      </c>
      <c r="E47" s="37">
        <f t="shared" si="14"/>
        <v>220</v>
      </c>
      <c r="F47" s="38">
        <v>340</v>
      </c>
      <c r="G47" s="36">
        <v>330</v>
      </c>
      <c r="H47" s="37">
        <f t="shared" si="10"/>
        <v>-10</v>
      </c>
      <c r="I47" s="36">
        <v>8</v>
      </c>
      <c r="J47" s="38"/>
      <c r="K47" s="38">
        <v>11700</v>
      </c>
      <c r="L47" s="38"/>
      <c r="M47" s="36">
        <v>737</v>
      </c>
      <c r="N47" s="37">
        <f t="shared" si="11"/>
        <v>0</v>
      </c>
      <c r="O47" s="36">
        <v>0</v>
      </c>
      <c r="P47" s="38">
        <v>0</v>
      </c>
      <c r="Q47" s="37">
        <f t="shared" si="12"/>
        <v>0</v>
      </c>
      <c r="R47" s="38">
        <v>0</v>
      </c>
      <c r="S47" s="38">
        <v>0</v>
      </c>
      <c r="T47" s="87">
        <f t="shared" si="13"/>
        <v>0</v>
      </c>
      <c r="U47" s="36">
        <v>0</v>
      </c>
      <c r="V47" s="38"/>
      <c r="W47" s="38"/>
      <c r="X47" s="38">
        <v>15</v>
      </c>
      <c r="Y47" s="106">
        <f t="shared" si="0"/>
        <v>255000</v>
      </c>
      <c r="Z47" s="107">
        <f t="shared" si="1"/>
        <v>1295200</v>
      </c>
      <c r="AA47" s="108">
        <f t="shared" si="2"/>
        <v>1040200</v>
      </c>
      <c r="AB47" s="109">
        <v>11700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8">
        <v>724</v>
      </c>
      <c r="AG47" s="125">
        <f t="shared" si="6"/>
        <v>1040200</v>
      </c>
      <c r="AH47" s="111">
        <f t="shared" si="7"/>
        <v>1295200</v>
      </c>
      <c r="AI47" s="111">
        <f t="shared" si="8"/>
        <v>255000</v>
      </c>
    </row>
    <row r="48" spans="1:35" s="1" customFormat="1" ht="14.5">
      <c r="A48" s="36">
        <v>2007</v>
      </c>
      <c r="B48" s="37">
        <f t="shared" si="9"/>
        <v>-16</v>
      </c>
      <c r="C48" s="38">
        <v>1965</v>
      </c>
      <c r="D48" s="38">
        <v>2023</v>
      </c>
      <c r="E48" s="37">
        <f t="shared" si="14"/>
        <v>58</v>
      </c>
      <c r="F48" s="38">
        <v>288</v>
      </c>
      <c r="G48" s="36">
        <v>191</v>
      </c>
      <c r="H48" s="37">
        <f t="shared" si="10"/>
        <v>-97</v>
      </c>
      <c r="I48" s="36">
        <v>5</v>
      </c>
      <c r="J48" s="38"/>
      <c r="K48" s="38">
        <v>11800</v>
      </c>
      <c r="L48" s="66"/>
      <c r="M48" s="36">
        <v>831</v>
      </c>
      <c r="N48" s="37">
        <f t="shared" si="11"/>
        <v>0</v>
      </c>
      <c r="O48" s="36">
        <v>0</v>
      </c>
      <c r="P48" s="38">
        <v>0</v>
      </c>
      <c r="Q48" s="37">
        <f t="shared" si="12"/>
        <v>0</v>
      </c>
      <c r="R48" s="38">
        <v>0</v>
      </c>
      <c r="S48" s="38">
        <v>0</v>
      </c>
      <c r="T48" s="87">
        <f t="shared" si="13"/>
        <v>0</v>
      </c>
      <c r="U48" s="36">
        <v>0</v>
      </c>
      <c r="V48" s="38"/>
      <c r="W48" s="38"/>
      <c r="X48" s="38">
        <v>10</v>
      </c>
      <c r="Y48" s="106">
        <f t="shared" si="0"/>
        <v>144000</v>
      </c>
      <c r="Z48" s="107">
        <f t="shared" si="1"/>
        <v>501750</v>
      </c>
      <c r="AA48" s="108">
        <f t="shared" si="2"/>
        <v>357750</v>
      </c>
      <c r="AB48" s="109">
        <v>11800</v>
      </c>
      <c r="AC48" s="110">
        <f t="shared" si="3"/>
        <v>0</v>
      </c>
      <c r="AD48" s="111">
        <f t="shared" si="4"/>
        <v>0</v>
      </c>
      <c r="AE48" s="111">
        <f t="shared" si="5"/>
        <v>0</v>
      </c>
      <c r="AF48" s="38">
        <v>818</v>
      </c>
      <c r="AG48" s="125">
        <f t="shared" si="6"/>
        <v>357750</v>
      </c>
      <c r="AH48" s="111">
        <f t="shared" si="7"/>
        <v>501750</v>
      </c>
      <c r="AI48" s="111">
        <f t="shared" si="8"/>
        <v>144000</v>
      </c>
    </row>
    <row r="49" spans="1:35" s="1" customFormat="1" ht="14.5">
      <c r="A49" s="36">
        <v>370</v>
      </c>
      <c r="B49" s="37">
        <f t="shared" si="9"/>
        <v>3</v>
      </c>
      <c r="C49" s="38">
        <v>369</v>
      </c>
      <c r="D49" s="38">
        <v>367</v>
      </c>
      <c r="E49" s="37">
        <f t="shared" si="14"/>
        <v>-2</v>
      </c>
      <c r="F49" s="38">
        <v>4</v>
      </c>
      <c r="G49" s="36">
        <v>7</v>
      </c>
      <c r="H49" s="37">
        <f t="shared" si="10"/>
        <v>3</v>
      </c>
      <c r="I49" s="36">
        <v>3</v>
      </c>
      <c r="J49" s="38"/>
      <c r="K49" s="38">
        <v>11900</v>
      </c>
      <c r="L49" s="66"/>
      <c r="M49" s="36">
        <v>932</v>
      </c>
      <c r="N49" s="37">
        <f t="shared" si="11"/>
        <v>8</v>
      </c>
      <c r="O49" s="36">
        <v>8</v>
      </c>
      <c r="P49" s="38">
        <v>0</v>
      </c>
      <c r="Q49" s="37">
        <f t="shared" si="12"/>
        <v>0</v>
      </c>
      <c r="R49" s="38">
        <v>0</v>
      </c>
      <c r="S49" s="38">
        <v>0</v>
      </c>
      <c r="T49" s="87">
        <f t="shared" si="13"/>
        <v>8</v>
      </c>
      <c r="U49" s="36">
        <v>8</v>
      </c>
      <c r="V49" s="38"/>
      <c r="W49" s="38"/>
      <c r="X49" s="38">
        <v>6</v>
      </c>
      <c r="Y49" s="106">
        <f t="shared" si="0"/>
        <v>1200</v>
      </c>
      <c r="Z49" s="107">
        <f t="shared" si="1"/>
        <v>55500</v>
      </c>
      <c r="AA49" s="108">
        <f t="shared" si="2"/>
        <v>54300</v>
      </c>
      <c r="AB49" s="109">
        <v>11900</v>
      </c>
      <c r="AC49" s="110">
        <f t="shared" si="3"/>
        <v>372800</v>
      </c>
      <c r="AD49" s="111">
        <f t="shared" si="4"/>
        <v>0</v>
      </c>
      <c r="AE49" s="111">
        <f t="shared" si="5"/>
        <v>372800</v>
      </c>
      <c r="AF49" s="38">
        <v>914</v>
      </c>
      <c r="AG49" s="125">
        <f t="shared" si="6"/>
        <v>427100</v>
      </c>
      <c r="AH49" s="111">
        <f t="shared" si="7"/>
        <v>428300</v>
      </c>
      <c r="AI49" s="111">
        <f t="shared" si="8"/>
        <v>1200</v>
      </c>
    </row>
    <row r="50" spans="1:35" s="1" customFormat="1" ht="14.5">
      <c r="A50" s="36">
        <v>3833</v>
      </c>
      <c r="B50" s="37">
        <f t="shared" si="9"/>
        <v>-108</v>
      </c>
      <c r="C50" s="38">
        <v>3941</v>
      </c>
      <c r="D50" s="38">
        <v>3941</v>
      </c>
      <c r="E50" s="37">
        <f t="shared" si="14"/>
        <v>0</v>
      </c>
      <c r="F50" s="38">
        <v>37</v>
      </c>
      <c r="G50" s="36">
        <v>116</v>
      </c>
      <c r="H50" s="37">
        <f t="shared" si="10"/>
        <v>79</v>
      </c>
      <c r="I50" s="36">
        <v>2</v>
      </c>
      <c r="J50" s="38"/>
      <c r="K50" s="38">
        <v>12000</v>
      </c>
      <c r="L50" s="66"/>
      <c r="M50" s="36">
        <v>1027</v>
      </c>
      <c r="N50" s="37">
        <f t="shared" si="11"/>
        <v>0</v>
      </c>
      <c r="O50" s="36">
        <v>0</v>
      </c>
      <c r="P50" s="38">
        <v>0</v>
      </c>
      <c r="Q50" s="37">
        <f t="shared" si="12"/>
        <v>0</v>
      </c>
      <c r="R50" s="38">
        <v>1</v>
      </c>
      <c r="S50" s="38">
        <v>1</v>
      </c>
      <c r="T50" s="87">
        <f t="shared" si="13"/>
        <v>0</v>
      </c>
      <c r="U50" s="36">
        <v>1</v>
      </c>
      <c r="V50" s="38"/>
      <c r="W50" s="38"/>
      <c r="X50" s="38">
        <v>4</v>
      </c>
      <c r="Y50" s="106">
        <f t="shared" si="0"/>
        <v>7400</v>
      </c>
      <c r="Z50" s="107">
        <f t="shared" si="1"/>
        <v>383300</v>
      </c>
      <c r="AA50" s="108">
        <f t="shared" si="2"/>
        <v>375900</v>
      </c>
      <c r="AB50" s="109">
        <v>12000</v>
      </c>
      <c r="AC50" s="110">
        <f t="shared" si="3"/>
        <v>800</v>
      </c>
      <c r="AD50" s="111">
        <f t="shared" si="4"/>
        <v>50550</v>
      </c>
      <c r="AE50" s="111">
        <f t="shared" si="5"/>
        <v>51350</v>
      </c>
      <c r="AF50" s="38">
        <v>1011</v>
      </c>
      <c r="AG50" s="125">
        <f t="shared" si="6"/>
        <v>376700</v>
      </c>
      <c r="AH50" s="111">
        <f t="shared" si="7"/>
        <v>434650</v>
      </c>
      <c r="AI50" s="111">
        <f t="shared" si="8"/>
        <v>57950</v>
      </c>
    </row>
    <row r="51" spans="1:35" s="1" customFormat="1" ht="14.5">
      <c r="A51" s="36">
        <v>746</v>
      </c>
      <c r="B51" s="37">
        <f t="shared" si="9"/>
        <v>0</v>
      </c>
      <c r="C51" s="38">
        <v>646</v>
      </c>
      <c r="D51" s="38">
        <v>746</v>
      </c>
      <c r="E51" s="37">
        <f t="shared" si="14"/>
        <v>100</v>
      </c>
      <c r="F51" s="38">
        <v>100</v>
      </c>
      <c r="G51" s="36">
        <v>0</v>
      </c>
      <c r="H51" s="37">
        <f t="shared" si="10"/>
        <v>-100</v>
      </c>
      <c r="I51" s="36">
        <v>1</v>
      </c>
      <c r="J51" s="38"/>
      <c r="K51" s="38">
        <v>12100</v>
      </c>
      <c r="L51" s="66"/>
      <c r="M51" s="36">
        <v>1126</v>
      </c>
      <c r="N51" s="37">
        <f t="shared" si="11"/>
        <v>0</v>
      </c>
      <c r="O51" s="36">
        <v>0</v>
      </c>
      <c r="P51" s="38">
        <v>0</v>
      </c>
      <c r="Q51" s="37">
        <f t="shared" si="12"/>
        <v>0</v>
      </c>
      <c r="R51" s="38">
        <v>0</v>
      </c>
      <c r="S51" s="38">
        <v>0</v>
      </c>
      <c r="T51" s="87">
        <f t="shared" si="13"/>
        <v>0</v>
      </c>
      <c r="U51" s="36">
        <v>0</v>
      </c>
      <c r="V51" s="38"/>
      <c r="W51" s="38"/>
      <c r="X51" s="38">
        <v>2</v>
      </c>
      <c r="Y51" s="106">
        <f t="shared" si="0"/>
        <v>10000</v>
      </c>
      <c r="Z51" s="107">
        <f t="shared" si="1"/>
        <v>37300</v>
      </c>
      <c r="AA51" s="108">
        <f t="shared" si="2"/>
        <v>27300</v>
      </c>
      <c r="AB51" s="109">
        <v>12100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8">
        <v>1110</v>
      </c>
      <c r="AG51" s="125">
        <f t="shared" si="6"/>
        <v>27300</v>
      </c>
      <c r="AH51" s="111">
        <f t="shared" si="7"/>
        <v>37300</v>
      </c>
      <c r="AI51" s="111">
        <f t="shared" si="8"/>
        <v>10000</v>
      </c>
    </row>
    <row r="52" spans="1:35" s="1" customFormat="1" ht="14.5">
      <c r="A52" s="36">
        <v>156</v>
      </c>
      <c r="B52" s="37">
        <f t="shared" si="9"/>
        <v>0</v>
      </c>
      <c r="C52" s="38">
        <v>156</v>
      </c>
      <c r="D52" s="38">
        <v>156</v>
      </c>
      <c r="E52" s="37">
        <f t="shared" si="14"/>
        <v>0</v>
      </c>
      <c r="F52" s="38">
        <v>0</v>
      </c>
      <c r="G52" s="36">
        <v>0</v>
      </c>
      <c r="H52" s="37">
        <f t="shared" si="10"/>
        <v>0</v>
      </c>
      <c r="I52" s="36">
        <v>1</v>
      </c>
      <c r="J52" s="38"/>
      <c r="K52" s="38">
        <v>12200</v>
      </c>
      <c r="L52" s="66"/>
      <c r="M52" s="36">
        <v>1226</v>
      </c>
      <c r="N52" s="37">
        <f t="shared" si="11"/>
        <v>0</v>
      </c>
      <c r="O52" s="36">
        <v>0</v>
      </c>
      <c r="P52" s="38">
        <v>0</v>
      </c>
      <c r="Q52" s="37">
        <f t="shared" si="12"/>
        <v>0</v>
      </c>
      <c r="R52" s="38">
        <v>0</v>
      </c>
      <c r="S52" s="38">
        <v>0</v>
      </c>
      <c r="T52" s="87">
        <f t="shared" si="13"/>
        <v>0</v>
      </c>
      <c r="U52" s="36">
        <v>0</v>
      </c>
      <c r="V52" s="38"/>
      <c r="W52" s="38"/>
      <c r="X52" s="38">
        <v>1</v>
      </c>
      <c r="Y52" s="106">
        <f t="shared" si="0"/>
        <v>0</v>
      </c>
      <c r="Z52" s="107">
        <f t="shared" si="1"/>
        <v>7800</v>
      </c>
      <c r="AA52" s="108">
        <f t="shared" si="2"/>
        <v>7800</v>
      </c>
      <c r="AB52" s="109">
        <v>12200</v>
      </c>
      <c r="AC52" s="110">
        <f t="shared" si="3"/>
        <v>0</v>
      </c>
      <c r="AD52" s="111">
        <f t="shared" si="4"/>
        <v>0</v>
      </c>
      <c r="AE52" s="111">
        <f t="shared" si="5"/>
        <v>0</v>
      </c>
      <c r="AF52" s="38">
        <v>1209</v>
      </c>
      <c r="AG52" s="125">
        <f t="shared" si="6"/>
        <v>7800</v>
      </c>
      <c r="AH52" s="111">
        <f t="shared" si="7"/>
        <v>7800</v>
      </c>
      <c r="AI52" s="111">
        <f t="shared" si="8"/>
        <v>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4939</v>
      </c>
      <c r="G53" s="45">
        <f>SUM(G8:G52)</f>
        <v>9364</v>
      </c>
      <c r="H53" s="46">
        <f>SUM(H8:H52)</f>
        <v>4425</v>
      </c>
      <c r="I53" s="67"/>
      <c r="J53" s="43"/>
      <c r="K53" s="36"/>
      <c r="L53" s="43"/>
      <c r="M53" s="67"/>
      <c r="N53" s="46">
        <f>SUM(N8:N52)</f>
        <v>7876</v>
      </c>
      <c r="O53" s="42">
        <f>SUM(O8:O52)</f>
        <v>11756</v>
      </c>
      <c r="P53" s="45">
        <f>SUM(P8:P52)</f>
        <v>3880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36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36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203</v>
      </c>
      <c r="D57" s="28"/>
      <c r="E57" s="28" t="s">
        <v>120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125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7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10990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11043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10892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11041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151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67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-10892</v>
      </c>
      <c r="I67" s="134">
        <f>H66-C62</f>
        <v>-11043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70"/>
  <sheetViews>
    <sheetView topLeftCell="O1" zoomScale="70" zoomScaleNormal="70" workbookViewId="0">
      <pane ySplit="7" topLeftCell="A8" activePane="bottomLeft" state="frozen"/>
      <selection pane="bottomLeft" activeCell="O7" sqref="A7:XFD7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6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204</v>
      </c>
      <c r="B1" s="6"/>
      <c r="C1" s="6"/>
      <c r="D1" s="6"/>
      <c r="E1" s="6"/>
      <c r="F1" s="7" t="s">
        <v>109</v>
      </c>
      <c r="G1" s="8" t="s">
        <v>2</v>
      </c>
      <c r="H1" s="8"/>
      <c r="I1" s="8"/>
      <c r="J1" s="54"/>
      <c r="K1" s="55" t="s">
        <v>3</v>
      </c>
      <c r="L1" s="55"/>
      <c r="M1" s="254" t="s">
        <v>205</v>
      </c>
      <c r="N1" s="255"/>
      <c r="O1" s="256"/>
      <c r="P1" s="56" t="s">
        <v>4</v>
      </c>
      <c r="Q1" s="74"/>
      <c r="R1" s="257"/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6</v>
      </c>
      <c r="B2" s="10"/>
      <c r="C2" s="11">
        <v>28143</v>
      </c>
      <c r="D2" s="10" t="s">
        <v>7</v>
      </c>
      <c r="E2" s="12">
        <v>197</v>
      </c>
      <c r="F2" s="13" t="s">
        <v>8</v>
      </c>
      <c r="G2" s="14" t="s">
        <v>9</v>
      </c>
      <c r="H2" s="15"/>
      <c r="I2" s="57">
        <v>27800</v>
      </c>
      <c r="J2" s="58"/>
      <c r="K2" s="58" t="s">
        <v>10</v>
      </c>
      <c r="L2" s="58"/>
      <c r="M2" s="258" t="s">
        <v>206</v>
      </c>
      <c r="N2" s="259"/>
      <c r="O2" s="260"/>
      <c r="P2" s="58" t="s">
        <v>12</v>
      </c>
      <c r="Q2" s="58"/>
      <c r="R2" s="261" t="s">
        <v>207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20</v>
      </c>
      <c r="B3" s="17"/>
      <c r="C3" s="18">
        <v>28130</v>
      </c>
      <c r="D3" s="17" t="s">
        <v>7</v>
      </c>
      <c r="E3" s="19">
        <v>179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  <c r="AE3" s="150" t="s">
        <v>114</v>
      </c>
    </row>
    <row r="4" spans="1:36">
      <c r="A4" s="22" t="s">
        <v>143</v>
      </c>
      <c r="B4" s="23"/>
      <c r="C4" s="24">
        <v>28139</v>
      </c>
      <c r="D4" s="23" t="s">
        <v>7</v>
      </c>
      <c r="E4" s="25">
        <v>187</v>
      </c>
      <c r="F4" s="23" t="s">
        <v>8</v>
      </c>
      <c r="G4" s="26" t="s">
        <v>21</v>
      </c>
      <c r="H4" s="27"/>
      <c r="I4" s="61">
        <f>I2-I3</f>
        <v>27800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151" t="s">
        <v>208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17" customHeight="1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s="136" customFormat="1" ht="20" customHeight="1">
      <c r="A7" s="137" t="s">
        <v>164</v>
      </c>
      <c r="B7" s="137" t="s">
        <v>165</v>
      </c>
      <c r="C7" s="137" t="s">
        <v>166</v>
      </c>
      <c r="D7" s="137" t="s">
        <v>167</v>
      </c>
      <c r="E7" s="137" t="s">
        <v>168</v>
      </c>
      <c r="F7" s="137" t="s">
        <v>169</v>
      </c>
      <c r="G7" s="137" t="s">
        <v>170</v>
      </c>
      <c r="H7" s="137" t="s">
        <v>127</v>
      </c>
      <c r="I7" s="137" t="s">
        <v>171</v>
      </c>
      <c r="J7" s="137" t="s">
        <v>172</v>
      </c>
      <c r="K7" s="137" t="s">
        <v>173</v>
      </c>
      <c r="L7" s="137" t="s">
        <v>174</v>
      </c>
      <c r="M7" s="140" t="s">
        <v>175</v>
      </c>
      <c r="N7" s="137" t="s">
        <v>176</v>
      </c>
      <c r="O7" s="137" t="s">
        <v>177</v>
      </c>
      <c r="P7" s="137" t="s">
        <v>178</v>
      </c>
      <c r="Q7" s="137" t="s">
        <v>179</v>
      </c>
      <c r="R7" s="137" t="s">
        <v>180</v>
      </c>
      <c r="S7" s="137" t="s">
        <v>181</v>
      </c>
      <c r="T7" s="137" t="s">
        <v>182</v>
      </c>
      <c r="U7" s="137" t="s">
        <v>183</v>
      </c>
      <c r="V7" s="78" t="s">
        <v>184</v>
      </c>
      <c r="W7" s="78" t="s">
        <v>185</v>
      </c>
      <c r="X7" s="149" t="s">
        <v>186</v>
      </c>
      <c r="Y7" s="101" t="s">
        <v>187</v>
      </c>
      <c r="Z7" s="102" t="s">
        <v>188</v>
      </c>
      <c r="AA7" s="102" t="s">
        <v>189</v>
      </c>
      <c r="AB7" s="152" t="s">
        <v>190</v>
      </c>
      <c r="AC7" s="152" t="s">
        <v>191</v>
      </c>
      <c r="AD7" s="153" t="s">
        <v>192</v>
      </c>
      <c r="AE7" s="153" t="s">
        <v>193</v>
      </c>
      <c r="AF7" s="154" t="s">
        <v>194</v>
      </c>
      <c r="AG7" s="163" t="s">
        <v>195</v>
      </c>
      <c r="AH7" s="163" t="s">
        <v>196</v>
      </c>
      <c r="AI7" s="153" t="s">
        <v>197</v>
      </c>
    </row>
    <row r="8" spans="1:36" s="1" customFormat="1" ht="20" customHeight="1">
      <c r="A8" s="36">
        <v>2</v>
      </c>
      <c r="B8" s="37">
        <f>A8-D8</f>
        <v>0</v>
      </c>
      <c r="C8" s="38">
        <v>2</v>
      </c>
      <c r="D8" s="38">
        <v>2</v>
      </c>
      <c r="E8" s="37">
        <f>D8-C8</f>
        <v>0</v>
      </c>
      <c r="F8" s="38">
        <v>0</v>
      </c>
      <c r="G8" s="36">
        <v>0</v>
      </c>
      <c r="H8" s="37">
        <f>G8-F8</f>
        <v>0</v>
      </c>
      <c r="I8" s="36">
        <v>6130</v>
      </c>
      <c r="J8" s="38"/>
      <c r="K8" s="141">
        <v>22000</v>
      </c>
      <c r="L8" s="38"/>
      <c r="M8" s="36">
        <v>1</v>
      </c>
      <c r="N8" s="142">
        <f>O8-P8</f>
        <v>-49</v>
      </c>
      <c r="O8" s="36">
        <v>12</v>
      </c>
      <c r="P8" s="38">
        <v>61</v>
      </c>
      <c r="Q8" s="37">
        <f>R8-S8</f>
        <v>31</v>
      </c>
      <c r="R8" s="38">
        <v>604</v>
      </c>
      <c r="S8" s="38">
        <v>573</v>
      </c>
      <c r="T8" s="87">
        <f>U8-R8</f>
        <v>2</v>
      </c>
      <c r="U8" s="36">
        <v>606</v>
      </c>
      <c r="V8" s="38"/>
      <c r="W8" s="38"/>
      <c r="X8" s="36">
        <v>5951</v>
      </c>
      <c r="Y8" s="106">
        <f>X8*F8*50</f>
        <v>0</v>
      </c>
      <c r="Z8" s="107">
        <f>A8*I8*50</f>
        <v>613000</v>
      </c>
      <c r="AA8" s="108">
        <f>Z8-Y8</f>
        <v>613000</v>
      </c>
      <c r="AB8" s="155">
        <v>22000</v>
      </c>
      <c r="AC8" s="110">
        <f>AE8-AD8</f>
        <v>100</v>
      </c>
      <c r="AD8" s="111">
        <f>AF8*R8*50</f>
        <v>30200</v>
      </c>
      <c r="AE8" s="111">
        <f>U8*M8*50</f>
        <v>30300</v>
      </c>
      <c r="AF8" s="36">
        <v>1</v>
      </c>
      <c r="AG8" s="125">
        <f>AH8-AI8</f>
        <v>613100</v>
      </c>
      <c r="AH8" s="111">
        <f>Z8+AE8</f>
        <v>643300</v>
      </c>
      <c r="AI8" s="111">
        <f>Y8+AD8</f>
        <v>30200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7">
        <f>D9-C9</f>
        <v>0</v>
      </c>
      <c r="F9" s="38">
        <v>0</v>
      </c>
      <c r="G9" s="36">
        <v>0</v>
      </c>
      <c r="H9" s="37">
        <f>G9-F9</f>
        <v>0</v>
      </c>
      <c r="I9" s="36">
        <v>5930</v>
      </c>
      <c r="J9" s="38"/>
      <c r="K9" s="141">
        <v>22200</v>
      </c>
      <c r="L9" s="38"/>
      <c r="M9" s="36">
        <v>1</v>
      </c>
      <c r="N9" s="142">
        <f>O9-P9</f>
        <v>-3</v>
      </c>
      <c r="O9" s="36">
        <v>18</v>
      </c>
      <c r="P9" s="38">
        <v>21</v>
      </c>
      <c r="Q9" s="37">
        <f>R9-S9</f>
        <v>7</v>
      </c>
      <c r="R9" s="38">
        <v>509</v>
      </c>
      <c r="S9" s="38">
        <v>502</v>
      </c>
      <c r="T9" s="87">
        <f>U9-R9</f>
        <v>2</v>
      </c>
      <c r="U9" s="36">
        <v>511</v>
      </c>
      <c r="V9" s="38"/>
      <c r="W9" s="38"/>
      <c r="X9" s="36">
        <v>5751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55">
        <v>22200</v>
      </c>
      <c r="AC9" s="110">
        <f t="shared" ref="AC9:AC52" si="3">AE9-AD9</f>
        <v>100</v>
      </c>
      <c r="AD9" s="111">
        <f t="shared" ref="AD9:AD52" si="4">AF9*R9*50</f>
        <v>25450</v>
      </c>
      <c r="AE9" s="111">
        <f t="shared" ref="AE9:AE52" si="5">U9*M9*50</f>
        <v>25550</v>
      </c>
      <c r="AF9" s="36">
        <v>1</v>
      </c>
      <c r="AG9" s="125">
        <f t="shared" ref="AG9:AG52" si="6">AH9-AI9</f>
        <v>100</v>
      </c>
      <c r="AH9" s="111">
        <f t="shared" ref="AH9:AH52" si="7">Z9+AE9</f>
        <v>25550</v>
      </c>
      <c r="AI9" s="111">
        <f t="shared" ref="AI9:AI52" si="8">Y9+AD9</f>
        <v>25450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7">
        <f>D10-C10</f>
        <v>0</v>
      </c>
      <c r="F10" s="38">
        <v>0</v>
      </c>
      <c r="G10" s="36">
        <v>0</v>
      </c>
      <c r="H10" s="37">
        <f>G10-F10</f>
        <v>0</v>
      </c>
      <c r="I10" s="36">
        <v>5730</v>
      </c>
      <c r="J10" s="38"/>
      <c r="K10" s="141">
        <v>22400</v>
      </c>
      <c r="L10" s="38"/>
      <c r="M10" s="36">
        <v>1</v>
      </c>
      <c r="N10" s="142">
        <f>O10-P10</f>
        <v>-13</v>
      </c>
      <c r="O10" s="36">
        <v>10</v>
      </c>
      <c r="P10" s="38">
        <v>23</v>
      </c>
      <c r="Q10" s="37">
        <f>R10-S10</f>
        <v>7</v>
      </c>
      <c r="R10" s="38">
        <v>745</v>
      </c>
      <c r="S10" s="38">
        <v>738</v>
      </c>
      <c r="T10" s="87">
        <f>U10-R10</f>
        <v>1</v>
      </c>
      <c r="U10" s="36">
        <v>746</v>
      </c>
      <c r="V10" s="38"/>
      <c r="W10" s="38"/>
      <c r="X10" s="36">
        <v>5552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55">
        <v>22400</v>
      </c>
      <c r="AC10" s="110">
        <f t="shared" si="3"/>
        <v>50</v>
      </c>
      <c r="AD10" s="111">
        <f t="shared" si="4"/>
        <v>37250</v>
      </c>
      <c r="AE10" s="111">
        <f t="shared" si="5"/>
        <v>37300</v>
      </c>
      <c r="AF10" s="36">
        <v>1</v>
      </c>
      <c r="AG10" s="125">
        <f t="shared" si="6"/>
        <v>50</v>
      </c>
      <c r="AH10" s="111">
        <f t="shared" si="7"/>
        <v>37300</v>
      </c>
      <c r="AI10" s="111">
        <f t="shared" si="8"/>
        <v>37250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7">
        <f>D11-C11</f>
        <v>0</v>
      </c>
      <c r="F11" s="38">
        <v>0</v>
      </c>
      <c r="G11" s="36">
        <v>0</v>
      </c>
      <c r="H11" s="37">
        <f>G11-F11</f>
        <v>0</v>
      </c>
      <c r="I11" s="36">
        <v>5530</v>
      </c>
      <c r="J11" s="38"/>
      <c r="K11" s="141">
        <v>22600</v>
      </c>
      <c r="L11" s="38"/>
      <c r="M11" s="36">
        <v>1</v>
      </c>
      <c r="N11" s="142">
        <f>O11-P11</f>
        <v>-17</v>
      </c>
      <c r="O11" s="36">
        <v>16</v>
      </c>
      <c r="P11" s="38">
        <v>33</v>
      </c>
      <c r="Q11" s="37">
        <f>R11-S11</f>
        <v>2</v>
      </c>
      <c r="R11" s="38">
        <v>760</v>
      </c>
      <c r="S11" s="38">
        <v>758</v>
      </c>
      <c r="T11" s="87">
        <f>U11-R11</f>
        <v>-13</v>
      </c>
      <c r="U11" s="36">
        <v>747</v>
      </c>
      <c r="V11" s="38"/>
      <c r="W11" s="38"/>
      <c r="X11" s="36">
        <v>5352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55">
        <v>22600</v>
      </c>
      <c r="AC11" s="110">
        <f t="shared" si="3"/>
        <v>-650</v>
      </c>
      <c r="AD11" s="111">
        <f t="shared" si="4"/>
        <v>38000</v>
      </c>
      <c r="AE11" s="111">
        <f t="shared" si="5"/>
        <v>37350</v>
      </c>
      <c r="AF11" s="36">
        <v>1</v>
      </c>
      <c r="AG11" s="125">
        <f t="shared" si="6"/>
        <v>-650</v>
      </c>
      <c r="AH11" s="111">
        <f t="shared" si="7"/>
        <v>37350</v>
      </c>
      <c r="AI11" s="111">
        <f t="shared" si="8"/>
        <v>38000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7">
        <f>D12-C12</f>
        <v>0</v>
      </c>
      <c r="F12" s="38">
        <v>0</v>
      </c>
      <c r="G12" s="36">
        <v>0</v>
      </c>
      <c r="H12" s="37">
        <f>G12-F12</f>
        <v>0</v>
      </c>
      <c r="I12" s="36">
        <v>5330</v>
      </c>
      <c r="J12" s="38"/>
      <c r="K12" s="141">
        <v>22800</v>
      </c>
      <c r="L12" s="38"/>
      <c r="M12" s="36">
        <v>1</v>
      </c>
      <c r="N12" s="142">
        <f>O12-P12</f>
        <v>-15</v>
      </c>
      <c r="O12" s="36">
        <v>35</v>
      </c>
      <c r="P12" s="38">
        <v>50</v>
      </c>
      <c r="Q12" s="37">
        <f>R12-S12</f>
        <v>-28</v>
      </c>
      <c r="R12" s="38">
        <v>789</v>
      </c>
      <c r="S12" s="38">
        <v>817</v>
      </c>
      <c r="T12" s="87">
        <f>U12-R12</f>
        <v>-16</v>
      </c>
      <c r="U12" s="36">
        <v>773</v>
      </c>
      <c r="V12" s="38"/>
      <c r="W12" s="38"/>
      <c r="X12" s="36">
        <v>5152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55">
        <v>22800</v>
      </c>
      <c r="AC12" s="110">
        <f t="shared" si="3"/>
        <v>-800</v>
      </c>
      <c r="AD12" s="111">
        <f t="shared" si="4"/>
        <v>39450</v>
      </c>
      <c r="AE12" s="111">
        <f t="shared" si="5"/>
        <v>38650</v>
      </c>
      <c r="AF12" s="36">
        <v>1</v>
      </c>
      <c r="AG12" s="125">
        <f t="shared" si="6"/>
        <v>-800</v>
      </c>
      <c r="AH12" s="111">
        <f t="shared" si="7"/>
        <v>38650</v>
      </c>
      <c r="AI12" s="111">
        <f t="shared" si="8"/>
        <v>39450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7">
        <f t="shared" ref="E13:E52" si="10">D13-C13</f>
        <v>0</v>
      </c>
      <c r="F13" s="38">
        <v>0</v>
      </c>
      <c r="G13" s="36">
        <v>0</v>
      </c>
      <c r="H13" s="37">
        <f t="shared" ref="H13:H52" si="11">G13-F13</f>
        <v>0</v>
      </c>
      <c r="I13" s="36">
        <v>5130</v>
      </c>
      <c r="J13" s="38"/>
      <c r="K13" s="141">
        <v>23000</v>
      </c>
      <c r="L13" s="38"/>
      <c r="M13" s="36">
        <v>1</v>
      </c>
      <c r="N13" s="142">
        <f t="shared" ref="N13:N52" si="12">O13-P13</f>
        <v>68</v>
      </c>
      <c r="O13" s="36">
        <v>98</v>
      </c>
      <c r="P13" s="38">
        <v>30</v>
      </c>
      <c r="Q13" s="37">
        <f t="shared" ref="Q13:Q52" si="13">R13-S13</f>
        <v>6</v>
      </c>
      <c r="R13" s="38">
        <v>972</v>
      </c>
      <c r="S13" s="38">
        <v>966</v>
      </c>
      <c r="T13" s="87">
        <f t="shared" ref="T13:T52" si="14">U13-R13</f>
        <v>28</v>
      </c>
      <c r="U13" s="36">
        <v>1000</v>
      </c>
      <c r="V13" s="38"/>
      <c r="W13" s="38"/>
      <c r="X13" s="36">
        <v>4952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55">
        <v>23000</v>
      </c>
      <c r="AC13" s="110">
        <f t="shared" si="3"/>
        <v>1400</v>
      </c>
      <c r="AD13" s="111">
        <f t="shared" si="4"/>
        <v>48600</v>
      </c>
      <c r="AE13" s="111">
        <f t="shared" si="5"/>
        <v>50000</v>
      </c>
      <c r="AF13" s="36">
        <v>1</v>
      </c>
      <c r="AG13" s="125">
        <f t="shared" si="6"/>
        <v>1400</v>
      </c>
      <c r="AH13" s="111">
        <f t="shared" si="7"/>
        <v>50000</v>
      </c>
      <c r="AI13" s="111">
        <f t="shared" si="8"/>
        <v>48600</v>
      </c>
    </row>
    <row r="14" spans="1:36" s="1" customFormat="1" ht="15.65" customHeight="1">
      <c r="A14" s="36">
        <v>1</v>
      </c>
      <c r="B14" s="37">
        <f t="shared" si="9"/>
        <v>0</v>
      </c>
      <c r="C14" s="38">
        <v>1</v>
      </c>
      <c r="D14" s="38">
        <v>1</v>
      </c>
      <c r="E14" s="37">
        <f t="shared" si="10"/>
        <v>0</v>
      </c>
      <c r="F14" s="38">
        <v>0</v>
      </c>
      <c r="G14" s="36">
        <v>0</v>
      </c>
      <c r="H14" s="37">
        <f t="shared" si="11"/>
        <v>0</v>
      </c>
      <c r="I14" s="36">
        <v>4930</v>
      </c>
      <c r="J14" s="38"/>
      <c r="K14" s="141">
        <v>23200</v>
      </c>
      <c r="L14" s="38"/>
      <c r="M14" s="36">
        <v>1</v>
      </c>
      <c r="N14" s="142">
        <f t="shared" si="12"/>
        <v>-37</v>
      </c>
      <c r="O14" s="36">
        <v>60</v>
      </c>
      <c r="P14" s="38">
        <v>97</v>
      </c>
      <c r="Q14" s="37">
        <f t="shared" si="13"/>
        <v>-44</v>
      </c>
      <c r="R14" s="38">
        <v>2229</v>
      </c>
      <c r="S14" s="38">
        <v>2273</v>
      </c>
      <c r="T14" s="87">
        <f t="shared" si="14"/>
        <v>20</v>
      </c>
      <c r="U14" s="36">
        <v>2249</v>
      </c>
      <c r="V14" s="38"/>
      <c r="W14" s="38"/>
      <c r="X14" s="36">
        <v>4752</v>
      </c>
      <c r="Y14" s="106">
        <f t="shared" si="0"/>
        <v>0</v>
      </c>
      <c r="Z14" s="107">
        <f t="shared" si="1"/>
        <v>246500</v>
      </c>
      <c r="AA14" s="108">
        <f t="shared" si="2"/>
        <v>246500</v>
      </c>
      <c r="AB14" s="155">
        <v>23200</v>
      </c>
      <c r="AC14" s="110">
        <f t="shared" si="3"/>
        <v>1000</v>
      </c>
      <c r="AD14" s="111">
        <f t="shared" si="4"/>
        <v>111450</v>
      </c>
      <c r="AE14" s="111">
        <f t="shared" si="5"/>
        <v>112450</v>
      </c>
      <c r="AF14" s="36">
        <v>1</v>
      </c>
      <c r="AG14" s="125">
        <f t="shared" si="6"/>
        <v>247500</v>
      </c>
      <c r="AH14" s="111">
        <f t="shared" si="7"/>
        <v>358950</v>
      </c>
      <c r="AI14" s="111">
        <f t="shared" si="8"/>
        <v>111450</v>
      </c>
    </row>
    <row r="15" spans="1:36" s="1" customFormat="1" ht="15.65" customHeight="1">
      <c r="A15" s="36">
        <v>2</v>
      </c>
      <c r="B15" s="37">
        <f t="shared" si="9"/>
        <v>0</v>
      </c>
      <c r="C15" s="38">
        <v>2</v>
      </c>
      <c r="D15" s="38">
        <v>2</v>
      </c>
      <c r="E15" s="37">
        <f t="shared" si="10"/>
        <v>0</v>
      </c>
      <c r="F15" s="38">
        <v>0</v>
      </c>
      <c r="G15" s="36">
        <v>0</v>
      </c>
      <c r="H15" s="37">
        <f t="shared" si="11"/>
        <v>0</v>
      </c>
      <c r="I15" s="36">
        <v>4730</v>
      </c>
      <c r="J15" s="38"/>
      <c r="K15" s="141">
        <v>23400</v>
      </c>
      <c r="L15" s="38"/>
      <c r="M15" s="36">
        <v>1</v>
      </c>
      <c r="N15" s="142">
        <f t="shared" si="12"/>
        <v>8</v>
      </c>
      <c r="O15" s="36">
        <v>33</v>
      </c>
      <c r="P15" s="38">
        <v>25</v>
      </c>
      <c r="Q15" s="37">
        <f t="shared" si="13"/>
        <v>10</v>
      </c>
      <c r="R15" s="38">
        <v>976</v>
      </c>
      <c r="S15" s="38">
        <v>966</v>
      </c>
      <c r="T15" s="87">
        <f t="shared" si="14"/>
        <v>18</v>
      </c>
      <c r="U15" s="36">
        <v>994</v>
      </c>
      <c r="V15" s="38"/>
      <c r="W15" s="38"/>
      <c r="X15" s="36">
        <v>4553</v>
      </c>
      <c r="Y15" s="106">
        <f t="shared" si="0"/>
        <v>0</v>
      </c>
      <c r="Z15" s="107">
        <f t="shared" si="1"/>
        <v>473000</v>
      </c>
      <c r="AA15" s="108">
        <f t="shared" si="2"/>
        <v>473000</v>
      </c>
      <c r="AB15" s="155">
        <v>23400</v>
      </c>
      <c r="AC15" s="110">
        <f t="shared" si="3"/>
        <v>900</v>
      </c>
      <c r="AD15" s="111">
        <f t="shared" si="4"/>
        <v>48800</v>
      </c>
      <c r="AE15" s="111">
        <f t="shared" si="5"/>
        <v>49700</v>
      </c>
      <c r="AF15" s="36">
        <v>1</v>
      </c>
      <c r="AG15" s="125">
        <f t="shared" si="6"/>
        <v>473900</v>
      </c>
      <c r="AH15" s="111">
        <f t="shared" si="7"/>
        <v>522700</v>
      </c>
      <c r="AI15" s="111">
        <f t="shared" si="8"/>
        <v>48800</v>
      </c>
    </row>
    <row r="16" spans="1:36" s="1" customFormat="1" ht="15.65" customHeight="1">
      <c r="A16" s="36">
        <v>8</v>
      </c>
      <c r="B16" s="37">
        <f t="shared" si="9"/>
        <v>0</v>
      </c>
      <c r="C16" s="38">
        <v>8</v>
      </c>
      <c r="D16" s="38">
        <v>8</v>
      </c>
      <c r="E16" s="37">
        <f t="shared" si="10"/>
        <v>0</v>
      </c>
      <c r="F16" s="38">
        <v>0</v>
      </c>
      <c r="G16" s="36">
        <v>0</v>
      </c>
      <c r="H16" s="37">
        <f t="shared" si="11"/>
        <v>0</v>
      </c>
      <c r="I16" s="36">
        <v>4530</v>
      </c>
      <c r="J16" s="38"/>
      <c r="K16" s="141">
        <v>23600</v>
      </c>
      <c r="L16" s="38"/>
      <c r="M16" s="36">
        <v>1</v>
      </c>
      <c r="N16" s="142">
        <f t="shared" si="12"/>
        <v>139</v>
      </c>
      <c r="O16" s="36">
        <v>217</v>
      </c>
      <c r="P16" s="38">
        <v>78</v>
      </c>
      <c r="Q16" s="37">
        <f t="shared" si="13"/>
        <v>64</v>
      </c>
      <c r="R16" s="38">
        <v>889</v>
      </c>
      <c r="S16" s="38">
        <v>825</v>
      </c>
      <c r="T16" s="87">
        <f t="shared" si="14"/>
        <v>186</v>
      </c>
      <c r="U16" s="36">
        <v>1075</v>
      </c>
      <c r="V16" s="38"/>
      <c r="W16" s="38"/>
      <c r="X16" s="36">
        <v>4353</v>
      </c>
      <c r="Y16" s="106">
        <f t="shared" si="0"/>
        <v>0</v>
      </c>
      <c r="Z16" s="107">
        <f t="shared" si="1"/>
        <v>1812000</v>
      </c>
      <c r="AA16" s="108">
        <f t="shared" si="2"/>
        <v>1812000</v>
      </c>
      <c r="AB16" s="155">
        <v>23600</v>
      </c>
      <c r="AC16" s="110">
        <f t="shared" si="3"/>
        <v>-35150</v>
      </c>
      <c r="AD16" s="111">
        <f t="shared" si="4"/>
        <v>88900</v>
      </c>
      <c r="AE16" s="111">
        <f t="shared" si="5"/>
        <v>53750</v>
      </c>
      <c r="AF16" s="36">
        <v>2</v>
      </c>
      <c r="AG16" s="125">
        <f t="shared" si="6"/>
        <v>1776850</v>
      </c>
      <c r="AH16" s="111">
        <f t="shared" si="7"/>
        <v>1865750</v>
      </c>
      <c r="AI16" s="111">
        <f t="shared" si="8"/>
        <v>88900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7">
        <f t="shared" si="10"/>
        <v>0</v>
      </c>
      <c r="F17" s="38">
        <v>0</v>
      </c>
      <c r="G17" s="36">
        <v>0</v>
      </c>
      <c r="H17" s="37">
        <f t="shared" si="11"/>
        <v>0</v>
      </c>
      <c r="I17" s="36">
        <v>4331</v>
      </c>
      <c r="J17" s="38"/>
      <c r="K17" s="141">
        <v>23800</v>
      </c>
      <c r="L17" s="38"/>
      <c r="M17" s="36">
        <v>1</v>
      </c>
      <c r="N17" s="142">
        <f t="shared" si="12"/>
        <v>-118</v>
      </c>
      <c r="O17" s="36">
        <v>42</v>
      </c>
      <c r="P17" s="38">
        <v>160</v>
      </c>
      <c r="Q17" s="37">
        <f t="shared" si="13"/>
        <v>3</v>
      </c>
      <c r="R17" s="38">
        <v>1472</v>
      </c>
      <c r="S17" s="38">
        <v>1469</v>
      </c>
      <c r="T17" s="87">
        <f t="shared" si="14"/>
        <v>-5</v>
      </c>
      <c r="U17" s="36">
        <v>1467</v>
      </c>
      <c r="V17" s="38"/>
      <c r="W17" s="38"/>
      <c r="X17" s="36">
        <v>4154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55">
        <v>23800</v>
      </c>
      <c r="AC17" s="110">
        <f t="shared" si="3"/>
        <v>-147450</v>
      </c>
      <c r="AD17" s="111">
        <f t="shared" si="4"/>
        <v>220800</v>
      </c>
      <c r="AE17" s="111">
        <f t="shared" si="5"/>
        <v>73350</v>
      </c>
      <c r="AF17" s="36">
        <v>3</v>
      </c>
      <c r="AG17" s="125">
        <f t="shared" si="6"/>
        <v>-147450</v>
      </c>
      <c r="AH17" s="111">
        <f t="shared" si="7"/>
        <v>73350</v>
      </c>
      <c r="AI17" s="111">
        <f t="shared" si="8"/>
        <v>220800</v>
      </c>
    </row>
    <row r="18" spans="1:35" s="1" customFormat="1" ht="14.5">
      <c r="A18" s="36">
        <v>2</v>
      </c>
      <c r="B18" s="37">
        <f t="shared" si="9"/>
        <v>0</v>
      </c>
      <c r="C18" s="38">
        <v>2</v>
      </c>
      <c r="D18" s="38">
        <v>2</v>
      </c>
      <c r="E18" s="37">
        <f t="shared" si="10"/>
        <v>0</v>
      </c>
      <c r="F18" s="38">
        <v>0</v>
      </c>
      <c r="G18" s="36">
        <v>0</v>
      </c>
      <c r="H18" s="37">
        <f t="shared" si="11"/>
        <v>0</v>
      </c>
      <c r="I18" s="36">
        <v>4131</v>
      </c>
      <c r="J18" s="38"/>
      <c r="K18" s="143">
        <v>24000</v>
      </c>
      <c r="L18" s="38"/>
      <c r="M18" s="36">
        <v>1</v>
      </c>
      <c r="N18" s="142">
        <f t="shared" si="12"/>
        <v>-42</v>
      </c>
      <c r="O18" s="36">
        <v>70</v>
      </c>
      <c r="P18" s="38">
        <v>112</v>
      </c>
      <c r="Q18" s="37">
        <f t="shared" si="13"/>
        <v>-35</v>
      </c>
      <c r="R18" s="38">
        <v>1896</v>
      </c>
      <c r="S18" s="38">
        <v>1931</v>
      </c>
      <c r="T18" s="87">
        <f t="shared" si="14"/>
        <v>-18</v>
      </c>
      <c r="U18" s="36">
        <v>1878</v>
      </c>
      <c r="V18" s="38"/>
      <c r="W18" s="38"/>
      <c r="X18" s="36">
        <v>3955</v>
      </c>
      <c r="Y18" s="106">
        <f t="shared" si="0"/>
        <v>0</v>
      </c>
      <c r="Z18" s="107">
        <f t="shared" si="1"/>
        <v>413100</v>
      </c>
      <c r="AA18" s="108">
        <f t="shared" si="2"/>
        <v>413100</v>
      </c>
      <c r="AB18" s="156">
        <v>24000</v>
      </c>
      <c r="AC18" s="110">
        <f t="shared" si="3"/>
        <v>-285300</v>
      </c>
      <c r="AD18" s="111">
        <f t="shared" si="4"/>
        <v>379200</v>
      </c>
      <c r="AE18" s="111">
        <f t="shared" si="5"/>
        <v>93900</v>
      </c>
      <c r="AF18" s="36">
        <v>4</v>
      </c>
      <c r="AG18" s="125">
        <f t="shared" si="6"/>
        <v>127800</v>
      </c>
      <c r="AH18" s="111">
        <f t="shared" si="7"/>
        <v>507000</v>
      </c>
      <c r="AI18" s="111">
        <f t="shared" si="8"/>
        <v>379200</v>
      </c>
    </row>
    <row r="19" spans="1:35" s="1" customFormat="1" ht="14.5">
      <c r="A19" s="36">
        <v>1</v>
      </c>
      <c r="B19" s="37">
        <f t="shared" si="9"/>
        <v>0</v>
      </c>
      <c r="C19" s="38">
        <v>1</v>
      </c>
      <c r="D19" s="38">
        <v>1</v>
      </c>
      <c r="E19" s="37">
        <f t="shared" si="10"/>
        <v>0</v>
      </c>
      <c r="F19" s="38">
        <v>0</v>
      </c>
      <c r="G19" s="36">
        <v>0</v>
      </c>
      <c r="H19" s="37">
        <f t="shared" si="11"/>
        <v>0</v>
      </c>
      <c r="I19" s="36">
        <v>3931</v>
      </c>
      <c r="J19" s="38"/>
      <c r="K19" s="144">
        <v>24200</v>
      </c>
      <c r="L19" s="38"/>
      <c r="M19" s="36">
        <v>1</v>
      </c>
      <c r="N19" s="142">
        <f t="shared" si="12"/>
        <v>-1</v>
      </c>
      <c r="O19" s="36">
        <v>44</v>
      </c>
      <c r="P19" s="38">
        <v>45</v>
      </c>
      <c r="Q19" s="37">
        <f t="shared" si="13"/>
        <v>3</v>
      </c>
      <c r="R19" s="38">
        <v>619</v>
      </c>
      <c r="S19" s="38">
        <v>616</v>
      </c>
      <c r="T19" s="87">
        <f t="shared" si="14"/>
        <v>0</v>
      </c>
      <c r="U19" s="36">
        <v>619</v>
      </c>
      <c r="V19" s="38"/>
      <c r="W19" s="38"/>
      <c r="X19" s="36">
        <v>3756</v>
      </c>
      <c r="Y19" s="106">
        <f t="shared" si="0"/>
        <v>0</v>
      </c>
      <c r="Z19" s="107">
        <f t="shared" si="1"/>
        <v>196550</v>
      </c>
      <c r="AA19" s="108">
        <f t="shared" si="2"/>
        <v>196550</v>
      </c>
      <c r="AB19" s="157">
        <v>24200</v>
      </c>
      <c r="AC19" s="110">
        <f t="shared" si="3"/>
        <v>-123800</v>
      </c>
      <c r="AD19" s="111">
        <f t="shared" si="4"/>
        <v>154750</v>
      </c>
      <c r="AE19" s="111">
        <f t="shared" si="5"/>
        <v>30950</v>
      </c>
      <c r="AF19" s="36">
        <v>5</v>
      </c>
      <c r="AG19" s="125">
        <f t="shared" si="6"/>
        <v>72750</v>
      </c>
      <c r="AH19" s="111">
        <f t="shared" si="7"/>
        <v>227500</v>
      </c>
      <c r="AI19" s="111">
        <f t="shared" si="8"/>
        <v>154750</v>
      </c>
    </row>
    <row r="20" spans="1:35" s="1" customFormat="1" ht="14.5">
      <c r="A20" s="36">
        <v>3</v>
      </c>
      <c r="B20" s="37">
        <f t="shared" si="9"/>
        <v>0</v>
      </c>
      <c r="C20" s="38">
        <v>3</v>
      </c>
      <c r="D20" s="38">
        <v>3</v>
      </c>
      <c r="E20" s="37">
        <f t="shared" si="10"/>
        <v>0</v>
      </c>
      <c r="F20" s="38">
        <v>0</v>
      </c>
      <c r="G20" s="36">
        <v>0</v>
      </c>
      <c r="H20" s="37">
        <f t="shared" si="11"/>
        <v>0</v>
      </c>
      <c r="I20" s="36">
        <v>3745</v>
      </c>
      <c r="J20" s="38"/>
      <c r="K20" s="144">
        <v>24400</v>
      </c>
      <c r="L20" s="38"/>
      <c r="M20" s="36">
        <v>1</v>
      </c>
      <c r="N20" s="142">
        <f t="shared" si="12"/>
        <v>1331</v>
      </c>
      <c r="O20" s="36">
        <v>1447</v>
      </c>
      <c r="P20" s="38">
        <v>116</v>
      </c>
      <c r="Q20" s="37">
        <f t="shared" si="13"/>
        <v>5</v>
      </c>
      <c r="R20" s="38">
        <v>1262</v>
      </c>
      <c r="S20" s="38">
        <v>1257</v>
      </c>
      <c r="T20" s="87">
        <f t="shared" si="14"/>
        <v>104</v>
      </c>
      <c r="U20" s="36">
        <v>1366</v>
      </c>
      <c r="V20" s="38"/>
      <c r="W20" s="38"/>
      <c r="X20" s="36">
        <v>3557</v>
      </c>
      <c r="Y20" s="106">
        <f t="shared" si="0"/>
        <v>0</v>
      </c>
      <c r="Z20" s="107">
        <f t="shared" si="1"/>
        <v>561750</v>
      </c>
      <c r="AA20" s="108">
        <f t="shared" si="2"/>
        <v>561750</v>
      </c>
      <c r="AB20" s="157">
        <v>24400</v>
      </c>
      <c r="AC20" s="110">
        <f t="shared" si="3"/>
        <v>-310300</v>
      </c>
      <c r="AD20" s="111">
        <f t="shared" si="4"/>
        <v>378600</v>
      </c>
      <c r="AE20" s="111">
        <f t="shared" si="5"/>
        <v>68300</v>
      </c>
      <c r="AF20" s="36">
        <v>6</v>
      </c>
      <c r="AG20" s="125">
        <f t="shared" si="6"/>
        <v>251450</v>
      </c>
      <c r="AH20" s="111">
        <f t="shared" si="7"/>
        <v>630050</v>
      </c>
      <c r="AI20" s="111">
        <f t="shared" si="8"/>
        <v>378600</v>
      </c>
    </row>
    <row r="21" spans="1:35" s="1" customFormat="1" ht="14.5">
      <c r="A21" s="36">
        <v>11</v>
      </c>
      <c r="B21" s="37">
        <f t="shared" si="9"/>
        <v>0</v>
      </c>
      <c r="C21" s="38">
        <v>11</v>
      </c>
      <c r="D21" s="38">
        <v>11</v>
      </c>
      <c r="E21" s="37">
        <f t="shared" si="10"/>
        <v>0</v>
      </c>
      <c r="F21" s="38">
        <v>0</v>
      </c>
      <c r="G21" s="36">
        <v>0</v>
      </c>
      <c r="H21" s="37">
        <f t="shared" si="11"/>
        <v>0</v>
      </c>
      <c r="I21" s="36">
        <v>3532</v>
      </c>
      <c r="J21" s="38"/>
      <c r="K21" s="144">
        <v>24600</v>
      </c>
      <c r="L21" s="38"/>
      <c r="M21" s="36">
        <v>2</v>
      </c>
      <c r="N21" s="142">
        <f t="shared" si="12"/>
        <v>-1</v>
      </c>
      <c r="O21" s="36">
        <v>98</v>
      </c>
      <c r="P21" s="38">
        <v>99</v>
      </c>
      <c r="Q21" s="37">
        <f t="shared" si="13"/>
        <v>-34</v>
      </c>
      <c r="R21" s="38">
        <v>750</v>
      </c>
      <c r="S21" s="38">
        <v>784</v>
      </c>
      <c r="T21" s="87">
        <f t="shared" si="14"/>
        <v>-29</v>
      </c>
      <c r="U21" s="36">
        <v>721</v>
      </c>
      <c r="V21" s="38"/>
      <c r="W21" s="38"/>
      <c r="X21" s="36">
        <v>3359</v>
      </c>
      <c r="Y21" s="106">
        <f t="shared" si="0"/>
        <v>0</v>
      </c>
      <c r="Z21" s="107">
        <f t="shared" si="1"/>
        <v>1942600</v>
      </c>
      <c r="AA21" s="108">
        <f t="shared" si="2"/>
        <v>1942600</v>
      </c>
      <c r="AB21" s="157">
        <v>24600</v>
      </c>
      <c r="AC21" s="110">
        <f t="shared" si="3"/>
        <v>-227900</v>
      </c>
      <c r="AD21" s="111">
        <f t="shared" si="4"/>
        <v>300000</v>
      </c>
      <c r="AE21" s="111">
        <f t="shared" si="5"/>
        <v>72100</v>
      </c>
      <c r="AF21" s="36">
        <v>8</v>
      </c>
      <c r="AG21" s="125">
        <f t="shared" si="6"/>
        <v>1714700</v>
      </c>
      <c r="AH21" s="111">
        <f t="shared" si="7"/>
        <v>2014700</v>
      </c>
      <c r="AI21" s="111">
        <f t="shared" si="8"/>
        <v>300000</v>
      </c>
    </row>
    <row r="22" spans="1:35" s="1" customFormat="1" ht="14.5">
      <c r="A22" s="36">
        <v>17</v>
      </c>
      <c r="B22" s="37">
        <f t="shared" si="9"/>
        <v>0</v>
      </c>
      <c r="C22" s="38">
        <v>17</v>
      </c>
      <c r="D22" s="38">
        <v>17</v>
      </c>
      <c r="E22" s="37">
        <f t="shared" si="10"/>
        <v>0</v>
      </c>
      <c r="F22" s="38">
        <v>0</v>
      </c>
      <c r="G22" s="36">
        <v>0</v>
      </c>
      <c r="H22" s="37">
        <f t="shared" si="11"/>
        <v>0</v>
      </c>
      <c r="I22" s="36">
        <v>3333</v>
      </c>
      <c r="J22" s="38"/>
      <c r="K22" s="145">
        <v>24800</v>
      </c>
      <c r="L22" s="38"/>
      <c r="M22" s="36">
        <v>3</v>
      </c>
      <c r="N22" s="142">
        <f t="shared" si="12"/>
        <v>246</v>
      </c>
      <c r="O22" s="36">
        <v>334</v>
      </c>
      <c r="P22" s="38">
        <v>88</v>
      </c>
      <c r="Q22" s="37">
        <f t="shared" si="13"/>
        <v>-3</v>
      </c>
      <c r="R22" s="38">
        <v>1459</v>
      </c>
      <c r="S22" s="38">
        <v>1462</v>
      </c>
      <c r="T22" s="87">
        <f t="shared" si="14"/>
        <v>-25</v>
      </c>
      <c r="U22" s="36">
        <v>1434</v>
      </c>
      <c r="V22" s="38"/>
      <c r="W22" s="38"/>
      <c r="X22" s="36">
        <v>3161</v>
      </c>
      <c r="Y22" s="106">
        <f t="shared" si="0"/>
        <v>0</v>
      </c>
      <c r="Z22" s="107">
        <f t="shared" si="1"/>
        <v>2833050</v>
      </c>
      <c r="AA22" s="107">
        <f t="shared" si="2"/>
        <v>2833050</v>
      </c>
      <c r="AB22" s="158">
        <v>24800</v>
      </c>
      <c r="AC22" s="110">
        <f t="shared" si="3"/>
        <v>-514400</v>
      </c>
      <c r="AD22" s="111">
        <f t="shared" si="4"/>
        <v>729500</v>
      </c>
      <c r="AE22" s="111">
        <f t="shared" si="5"/>
        <v>215100</v>
      </c>
      <c r="AF22" s="36">
        <v>10</v>
      </c>
      <c r="AG22" s="125">
        <f t="shared" si="6"/>
        <v>2318650</v>
      </c>
      <c r="AH22" s="111">
        <f t="shared" si="7"/>
        <v>3048150</v>
      </c>
      <c r="AI22" s="111">
        <f t="shared" si="8"/>
        <v>729500</v>
      </c>
    </row>
    <row r="23" spans="1:35" s="1" customFormat="1" ht="14.5">
      <c r="A23" s="36">
        <v>73</v>
      </c>
      <c r="B23" s="37">
        <f t="shared" si="9"/>
        <v>0</v>
      </c>
      <c r="C23" s="38">
        <v>73</v>
      </c>
      <c r="D23" s="38">
        <v>73</v>
      </c>
      <c r="E23" s="37">
        <f t="shared" si="10"/>
        <v>0</v>
      </c>
      <c r="F23" s="38">
        <v>0</v>
      </c>
      <c r="G23" s="36">
        <v>0</v>
      </c>
      <c r="H23" s="37">
        <f t="shared" si="11"/>
        <v>0</v>
      </c>
      <c r="I23" s="36">
        <v>3134</v>
      </c>
      <c r="J23" s="38"/>
      <c r="K23" s="145">
        <v>25000</v>
      </c>
      <c r="L23" s="38"/>
      <c r="M23" s="36">
        <v>4</v>
      </c>
      <c r="N23" s="142">
        <f t="shared" si="12"/>
        <v>45</v>
      </c>
      <c r="O23" s="36">
        <v>294</v>
      </c>
      <c r="P23" s="38">
        <v>249</v>
      </c>
      <c r="Q23" s="37">
        <f t="shared" si="13"/>
        <v>46</v>
      </c>
      <c r="R23" s="38">
        <v>2413</v>
      </c>
      <c r="S23" s="38">
        <v>2367</v>
      </c>
      <c r="T23" s="87">
        <f t="shared" si="14"/>
        <v>72</v>
      </c>
      <c r="U23" s="36">
        <v>2485</v>
      </c>
      <c r="V23" s="38"/>
      <c r="W23" s="38"/>
      <c r="X23" s="36">
        <v>2963</v>
      </c>
      <c r="Y23" s="106">
        <f t="shared" si="0"/>
        <v>0</v>
      </c>
      <c r="Z23" s="107">
        <f t="shared" si="1"/>
        <v>11439100</v>
      </c>
      <c r="AA23" s="107">
        <f t="shared" si="2"/>
        <v>11439100</v>
      </c>
      <c r="AB23" s="158">
        <v>25000</v>
      </c>
      <c r="AC23" s="110">
        <f t="shared" si="3"/>
        <v>-1071450</v>
      </c>
      <c r="AD23" s="111">
        <f t="shared" si="4"/>
        <v>1568450</v>
      </c>
      <c r="AE23" s="111">
        <f t="shared" si="5"/>
        <v>497000</v>
      </c>
      <c r="AF23" s="36">
        <v>13</v>
      </c>
      <c r="AG23" s="125">
        <f t="shared" si="6"/>
        <v>10367650</v>
      </c>
      <c r="AH23" s="111">
        <f t="shared" si="7"/>
        <v>11936100</v>
      </c>
      <c r="AI23" s="111">
        <f t="shared" si="8"/>
        <v>1568450</v>
      </c>
    </row>
    <row r="24" spans="1:35" s="1" customFormat="1" ht="14.5">
      <c r="A24" s="36">
        <v>34</v>
      </c>
      <c r="B24" s="37">
        <f t="shared" si="9"/>
        <v>0</v>
      </c>
      <c r="C24" s="38">
        <v>34</v>
      </c>
      <c r="D24" s="38">
        <v>34</v>
      </c>
      <c r="E24" s="37">
        <f t="shared" si="10"/>
        <v>0</v>
      </c>
      <c r="F24" s="38">
        <v>0</v>
      </c>
      <c r="G24" s="36">
        <v>0</v>
      </c>
      <c r="H24" s="37">
        <f t="shared" si="11"/>
        <v>0</v>
      </c>
      <c r="I24" s="36">
        <v>2935</v>
      </c>
      <c r="J24" s="38"/>
      <c r="K24" s="145">
        <v>25200</v>
      </c>
      <c r="L24" s="38"/>
      <c r="M24" s="36">
        <v>5</v>
      </c>
      <c r="N24" s="142">
        <f t="shared" si="12"/>
        <v>-112</v>
      </c>
      <c r="O24" s="36">
        <v>173</v>
      </c>
      <c r="P24" s="38">
        <v>285</v>
      </c>
      <c r="Q24" s="37">
        <f t="shared" si="13"/>
        <v>24</v>
      </c>
      <c r="R24" s="38">
        <v>1020</v>
      </c>
      <c r="S24" s="38">
        <v>996</v>
      </c>
      <c r="T24" s="87">
        <f t="shared" si="14"/>
        <v>22</v>
      </c>
      <c r="U24" s="36">
        <v>1042</v>
      </c>
      <c r="V24" s="38"/>
      <c r="W24" s="38"/>
      <c r="X24" s="36">
        <v>2766</v>
      </c>
      <c r="Y24" s="106">
        <f t="shared" si="0"/>
        <v>0</v>
      </c>
      <c r="Z24" s="107">
        <f t="shared" si="1"/>
        <v>4989500</v>
      </c>
      <c r="AA24" s="108">
        <f t="shared" si="2"/>
        <v>4989500</v>
      </c>
      <c r="AB24" s="158">
        <v>25200</v>
      </c>
      <c r="AC24" s="110">
        <f t="shared" si="3"/>
        <v>-555500</v>
      </c>
      <c r="AD24" s="111">
        <f t="shared" si="4"/>
        <v>816000</v>
      </c>
      <c r="AE24" s="111">
        <f t="shared" si="5"/>
        <v>260500</v>
      </c>
      <c r="AF24" s="36">
        <v>16</v>
      </c>
      <c r="AG24" s="125">
        <f t="shared" si="6"/>
        <v>4434000</v>
      </c>
      <c r="AH24" s="111">
        <f t="shared" si="7"/>
        <v>5250000</v>
      </c>
      <c r="AI24" s="111">
        <f t="shared" si="8"/>
        <v>816000</v>
      </c>
    </row>
    <row r="25" spans="1:35" s="1" customFormat="1" ht="14.5">
      <c r="A25" s="36">
        <v>54</v>
      </c>
      <c r="B25" s="37">
        <f t="shared" si="9"/>
        <v>0</v>
      </c>
      <c r="C25" s="38">
        <v>54</v>
      </c>
      <c r="D25" s="38">
        <v>54</v>
      </c>
      <c r="E25" s="37">
        <f t="shared" si="10"/>
        <v>0</v>
      </c>
      <c r="F25" s="38">
        <v>0</v>
      </c>
      <c r="G25" s="36">
        <v>0</v>
      </c>
      <c r="H25" s="37">
        <f t="shared" si="11"/>
        <v>0</v>
      </c>
      <c r="I25" s="36">
        <v>2737</v>
      </c>
      <c r="J25" s="38"/>
      <c r="K25" s="145">
        <v>25400</v>
      </c>
      <c r="L25" s="38"/>
      <c r="M25" s="36">
        <v>7</v>
      </c>
      <c r="N25" s="142">
        <f t="shared" si="12"/>
        <v>-42</v>
      </c>
      <c r="O25" s="36">
        <v>304</v>
      </c>
      <c r="P25" s="38">
        <v>346</v>
      </c>
      <c r="Q25" s="37">
        <f t="shared" si="13"/>
        <v>-4</v>
      </c>
      <c r="R25" s="38">
        <v>1446</v>
      </c>
      <c r="S25" s="38">
        <v>1450</v>
      </c>
      <c r="T25" s="87">
        <f t="shared" si="14"/>
        <v>-3</v>
      </c>
      <c r="U25" s="36">
        <v>1443</v>
      </c>
      <c r="V25" s="38"/>
      <c r="W25" s="38"/>
      <c r="X25" s="36">
        <v>2571</v>
      </c>
      <c r="Y25" s="106">
        <f t="shared" si="0"/>
        <v>0</v>
      </c>
      <c r="Z25" s="107">
        <f t="shared" si="1"/>
        <v>7389900</v>
      </c>
      <c r="AA25" s="108">
        <f t="shared" si="2"/>
        <v>7389900</v>
      </c>
      <c r="AB25" s="158">
        <v>25400</v>
      </c>
      <c r="AC25" s="110">
        <f t="shared" si="3"/>
        <v>-940950</v>
      </c>
      <c r="AD25" s="111">
        <f t="shared" si="4"/>
        <v>1446000</v>
      </c>
      <c r="AE25" s="111">
        <f t="shared" si="5"/>
        <v>505050</v>
      </c>
      <c r="AF25" s="36">
        <v>20</v>
      </c>
      <c r="AG25" s="125">
        <f t="shared" si="6"/>
        <v>6448950</v>
      </c>
      <c r="AH25" s="111">
        <f t="shared" si="7"/>
        <v>7894950</v>
      </c>
      <c r="AI25" s="111">
        <f t="shared" si="8"/>
        <v>1446000</v>
      </c>
    </row>
    <row r="26" spans="1:35" s="1" customFormat="1" ht="14.5">
      <c r="A26" s="36">
        <v>1906</v>
      </c>
      <c r="B26" s="37">
        <f t="shared" si="9"/>
        <v>1</v>
      </c>
      <c r="C26" s="38">
        <v>1905</v>
      </c>
      <c r="D26" s="38">
        <v>1905</v>
      </c>
      <c r="E26" s="37">
        <f t="shared" si="10"/>
        <v>0</v>
      </c>
      <c r="F26" s="38">
        <v>1</v>
      </c>
      <c r="G26" s="36">
        <v>1</v>
      </c>
      <c r="H26" s="37">
        <f t="shared" si="11"/>
        <v>0</v>
      </c>
      <c r="I26" s="36">
        <v>2539</v>
      </c>
      <c r="J26" s="38"/>
      <c r="K26" s="145">
        <v>25600</v>
      </c>
      <c r="L26" s="38"/>
      <c r="M26" s="36">
        <v>10</v>
      </c>
      <c r="N26" s="142">
        <f t="shared" si="12"/>
        <v>590</v>
      </c>
      <c r="O26" s="36">
        <v>848</v>
      </c>
      <c r="P26" s="38">
        <v>258</v>
      </c>
      <c r="Q26" s="37">
        <f t="shared" si="13"/>
        <v>25</v>
      </c>
      <c r="R26" s="38">
        <v>1760</v>
      </c>
      <c r="S26" s="38">
        <v>1735</v>
      </c>
      <c r="T26" s="87">
        <f t="shared" si="14"/>
        <v>87</v>
      </c>
      <c r="U26" s="36">
        <v>1847</v>
      </c>
      <c r="V26" s="38"/>
      <c r="W26" s="38"/>
      <c r="X26" s="36">
        <v>2376</v>
      </c>
      <c r="Y26" s="106">
        <f t="shared" si="0"/>
        <v>118800</v>
      </c>
      <c r="Z26" s="107">
        <f t="shared" si="1"/>
        <v>241966700</v>
      </c>
      <c r="AA26" s="112">
        <f t="shared" si="2"/>
        <v>241847900</v>
      </c>
      <c r="AB26" s="158">
        <v>25600</v>
      </c>
      <c r="AC26" s="110">
        <f t="shared" si="3"/>
        <v>-1364500</v>
      </c>
      <c r="AD26" s="111">
        <f t="shared" si="4"/>
        <v>2288000</v>
      </c>
      <c r="AE26" s="111">
        <f t="shared" si="5"/>
        <v>923500</v>
      </c>
      <c r="AF26" s="36">
        <v>26</v>
      </c>
      <c r="AG26" s="126">
        <f t="shared" si="6"/>
        <v>240483400</v>
      </c>
      <c r="AH26" s="111">
        <f t="shared" si="7"/>
        <v>242890200</v>
      </c>
      <c r="AI26" s="111">
        <f t="shared" si="8"/>
        <v>2406800</v>
      </c>
    </row>
    <row r="27" spans="1:35" s="1" customFormat="1" ht="14.5">
      <c r="A27" s="36">
        <v>241</v>
      </c>
      <c r="B27" s="37">
        <f t="shared" si="9"/>
        <v>0</v>
      </c>
      <c r="C27" s="38">
        <v>243</v>
      </c>
      <c r="D27" s="38">
        <v>241</v>
      </c>
      <c r="E27" s="37">
        <f t="shared" si="10"/>
        <v>-2</v>
      </c>
      <c r="F27" s="38">
        <v>3</v>
      </c>
      <c r="G27" s="36">
        <v>0</v>
      </c>
      <c r="H27" s="37">
        <f t="shared" si="11"/>
        <v>-3</v>
      </c>
      <c r="I27" s="36">
        <v>2343</v>
      </c>
      <c r="J27" s="38"/>
      <c r="K27" s="145">
        <v>25800</v>
      </c>
      <c r="L27" s="38"/>
      <c r="M27" s="36">
        <v>13</v>
      </c>
      <c r="N27" s="142">
        <f t="shared" si="12"/>
        <v>703</v>
      </c>
      <c r="O27" s="36">
        <v>1023</v>
      </c>
      <c r="P27" s="38">
        <v>320</v>
      </c>
      <c r="Q27" s="37">
        <f t="shared" si="13"/>
        <v>32</v>
      </c>
      <c r="R27" s="38">
        <v>1583</v>
      </c>
      <c r="S27" s="38">
        <v>1551</v>
      </c>
      <c r="T27" s="87">
        <f t="shared" si="14"/>
        <v>-158</v>
      </c>
      <c r="U27" s="36">
        <v>1425</v>
      </c>
      <c r="V27" s="38"/>
      <c r="W27" s="38"/>
      <c r="X27" s="36">
        <v>2183</v>
      </c>
      <c r="Y27" s="106">
        <f t="shared" si="0"/>
        <v>327450</v>
      </c>
      <c r="Z27" s="107">
        <f t="shared" si="1"/>
        <v>28233150</v>
      </c>
      <c r="AA27" s="108">
        <f t="shared" si="2"/>
        <v>27905700</v>
      </c>
      <c r="AB27" s="158">
        <v>25800</v>
      </c>
      <c r="AC27" s="110">
        <f t="shared" si="3"/>
        <v>-1606550</v>
      </c>
      <c r="AD27" s="111">
        <f t="shared" si="4"/>
        <v>2532800</v>
      </c>
      <c r="AE27" s="111">
        <f t="shared" si="5"/>
        <v>926250</v>
      </c>
      <c r="AF27" s="36">
        <v>32</v>
      </c>
      <c r="AG27" s="125">
        <f t="shared" si="6"/>
        <v>26299150</v>
      </c>
      <c r="AH27" s="111">
        <f t="shared" si="7"/>
        <v>29159400</v>
      </c>
      <c r="AI27" s="111">
        <f t="shared" si="8"/>
        <v>2860250</v>
      </c>
    </row>
    <row r="28" spans="1:35" s="1" customFormat="1" ht="14.5">
      <c r="A28" s="36">
        <v>380</v>
      </c>
      <c r="B28" s="37">
        <f t="shared" si="9"/>
        <v>0</v>
      </c>
      <c r="C28" s="38">
        <v>376</v>
      </c>
      <c r="D28" s="38">
        <v>380</v>
      </c>
      <c r="E28" s="37">
        <f t="shared" si="10"/>
        <v>4</v>
      </c>
      <c r="F28" s="38">
        <v>4</v>
      </c>
      <c r="G28" s="36">
        <v>1</v>
      </c>
      <c r="H28" s="37">
        <f t="shared" si="11"/>
        <v>-3</v>
      </c>
      <c r="I28" s="36">
        <v>2158</v>
      </c>
      <c r="J28" s="38"/>
      <c r="K28" s="145">
        <v>26000</v>
      </c>
      <c r="L28" s="38"/>
      <c r="M28" s="36">
        <v>18</v>
      </c>
      <c r="N28" s="142">
        <f t="shared" si="12"/>
        <v>-133</v>
      </c>
      <c r="O28" s="36">
        <v>583</v>
      </c>
      <c r="P28" s="38">
        <v>716</v>
      </c>
      <c r="Q28" s="37">
        <f t="shared" si="13"/>
        <v>80</v>
      </c>
      <c r="R28" s="38">
        <v>2334</v>
      </c>
      <c r="S28" s="38">
        <v>2254</v>
      </c>
      <c r="T28" s="87">
        <f t="shared" si="14"/>
        <v>-107</v>
      </c>
      <c r="U28" s="36">
        <v>2227</v>
      </c>
      <c r="V28" s="38"/>
      <c r="W28" s="38"/>
      <c r="X28" s="36">
        <v>1990</v>
      </c>
      <c r="Y28" s="106">
        <f t="shared" si="0"/>
        <v>398000</v>
      </c>
      <c r="Z28" s="107">
        <f t="shared" si="1"/>
        <v>41002000</v>
      </c>
      <c r="AA28" s="107">
        <f t="shared" si="2"/>
        <v>40604000</v>
      </c>
      <c r="AB28" s="158">
        <v>26000</v>
      </c>
      <c r="AC28" s="110">
        <f t="shared" si="3"/>
        <v>-2663700</v>
      </c>
      <c r="AD28" s="111">
        <f t="shared" si="4"/>
        <v>4668000</v>
      </c>
      <c r="AE28" s="111">
        <f t="shared" si="5"/>
        <v>2004300</v>
      </c>
      <c r="AF28" s="36">
        <v>40</v>
      </c>
      <c r="AG28" s="125">
        <f t="shared" si="6"/>
        <v>37940300</v>
      </c>
      <c r="AH28" s="111">
        <f t="shared" si="7"/>
        <v>43006300</v>
      </c>
      <c r="AI28" s="111">
        <f t="shared" si="8"/>
        <v>5066000</v>
      </c>
    </row>
    <row r="29" spans="1:35" s="2" customFormat="1" ht="14.5">
      <c r="A29" s="36">
        <v>189</v>
      </c>
      <c r="B29" s="37">
        <f t="shared" si="9"/>
        <v>-1</v>
      </c>
      <c r="C29" s="38">
        <v>190</v>
      </c>
      <c r="D29" s="38">
        <v>190</v>
      </c>
      <c r="E29" s="37">
        <f t="shared" si="10"/>
        <v>0</v>
      </c>
      <c r="F29" s="38">
        <v>1</v>
      </c>
      <c r="G29" s="36">
        <v>1</v>
      </c>
      <c r="H29" s="37">
        <f t="shared" si="11"/>
        <v>0</v>
      </c>
      <c r="I29" s="36">
        <v>1958</v>
      </c>
      <c r="J29" s="38"/>
      <c r="K29" s="145">
        <v>26200</v>
      </c>
      <c r="L29" s="38"/>
      <c r="M29" s="36">
        <v>24</v>
      </c>
      <c r="N29" s="142">
        <f t="shared" si="12"/>
        <v>-259</v>
      </c>
      <c r="O29" s="36">
        <v>506</v>
      </c>
      <c r="P29" s="38">
        <v>765</v>
      </c>
      <c r="Q29" s="37">
        <f t="shared" si="13"/>
        <v>154</v>
      </c>
      <c r="R29" s="38">
        <v>1684</v>
      </c>
      <c r="S29" s="38">
        <v>1530</v>
      </c>
      <c r="T29" s="87">
        <f t="shared" si="14"/>
        <v>92</v>
      </c>
      <c r="U29" s="36">
        <v>1776</v>
      </c>
      <c r="V29" s="38"/>
      <c r="W29" s="38"/>
      <c r="X29" s="36">
        <v>1800</v>
      </c>
      <c r="Y29" s="106">
        <f t="shared" si="0"/>
        <v>90000</v>
      </c>
      <c r="Z29" s="107">
        <f t="shared" si="1"/>
        <v>18503100</v>
      </c>
      <c r="AA29" s="108">
        <f t="shared" si="2"/>
        <v>18413100</v>
      </c>
      <c r="AB29" s="158">
        <v>26200</v>
      </c>
      <c r="AC29" s="110">
        <f t="shared" si="3"/>
        <v>-2078800</v>
      </c>
      <c r="AD29" s="111">
        <f t="shared" si="4"/>
        <v>4210000</v>
      </c>
      <c r="AE29" s="111">
        <f t="shared" si="5"/>
        <v>2131200</v>
      </c>
      <c r="AF29" s="36">
        <v>50</v>
      </c>
      <c r="AG29" s="125">
        <f t="shared" si="6"/>
        <v>16334300</v>
      </c>
      <c r="AH29" s="111">
        <f t="shared" si="7"/>
        <v>20634300</v>
      </c>
      <c r="AI29" s="111">
        <f t="shared" si="8"/>
        <v>4300000</v>
      </c>
    </row>
    <row r="30" spans="1:35" s="2" customFormat="1" ht="14.5">
      <c r="A30" s="36">
        <v>4047</v>
      </c>
      <c r="B30" s="37">
        <f t="shared" si="9"/>
        <v>-7</v>
      </c>
      <c r="C30" s="38">
        <v>4054</v>
      </c>
      <c r="D30" s="38">
        <v>4054</v>
      </c>
      <c r="E30" s="37">
        <f t="shared" si="10"/>
        <v>0</v>
      </c>
      <c r="F30" s="38">
        <v>0</v>
      </c>
      <c r="G30" s="36">
        <v>7</v>
      </c>
      <c r="H30" s="37">
        <f t="shared" si="11"/>
        <v>7</v>
      </c>
      <c r="I30" s="36">
        <v>1765</v>
      </c>
      <c r="J30" s="38"/>
      <c r="K30" s="145">
        <v>26400</v>
      </c>
      <c r="L30" s="38"/>
      <c r="M30" s="36">
        <v>32</v>
      </c>
      <c r="N30" s="142">
        <f t="shared" si="12"/>
        <v>155</v>
      </c>
      <c r="O30" s="39">
        <v>1027</v>
      </c>
      <c r="P30" s="38">
        <v>872</v>
      </c>
      <c r="Q30" s="37">
        <f t="shared" si="13"/>
        <v>39</v>
      </c>
      <c r="R30" s="38">
        <v>3827</v>
      </c>
      <c r="S30" s="38">
        <v>3788</v>
      </c>
      <c r="T30" s="87">
        <f t="shared" si="14"/>
        <v>193</v>
      </c>
      <c r="U30" s="36">
        <v>4020</v>
      </c>
      <c r="V30" s="38"/>
      <c r="W30" s="38"/>
      <c r="X30" s="36">
        <v>1609</v>
      </c>
      <c r="Y30" s="106">
        <f t="shared" si="0"/>
        <v>0</v>
      </c>
      <c r="Z30" s="107">
        <f t="shared" si="1"/>
        <v>357147750</v>
      </c>
      <c r="AA30" s="112">
        <f t="shared" si="2"/>
        <v>357147750</v>
      </c>
      <c r="AB30" s="159">
        <v>26400</v>
      </c>
      <c r="AC30" s="160">
        <f t="shared" si="3"/>
        <v>-5814400</v>
      </c>
      <c r="AD30" s="111">
        <f t="shared" si="4"/>
        <v>12246400</v>
      </c>
      <c r="AE30" s="111">
        <f t="shared" si="5"/>
        <v>6432000</v>
      </c>
      <c r="AF30" s="36">
        <v>64</v>
      </c>
      <c r="AG30" s="126">
        <f t="shared" si="6"/>
        <v>351333350</v>
      </c>
      <c r="AH30" s="111">
        <f t="shared" si="7"/>
        <v>363579750</v>
      </c>
      <c r="AI30" s="111">
        <f t="shared" si="8"/>
        <v>12246400</v>
      </c>
    </row>
    <row r="31" spans="1:35" s="2" customFormat="1" ht="14.5">
      <c r="A31" s="36">
        <v>437</v>
      </c>
      <c r="B31" s="37">
        <f t="shared" si="9"/>
        <v>0</v>
      </c>
      <c r="C31" s="38">
        <v>437</v>
      </c>
      <c r="D31" s="38">
        <v>437</v>
      </c>
      <c r="E31" s="37">
        <f t="shared" si="10"/>
        <v>0</v>
      </c>
      <c r="F31" s="38">
        <v>2</v>
      </c>
      <c r="G31" s="36">
        <v>0</v>
      </c>
      <c r="H31" s="37">
        <f t="shared" si="11"/>
        <v>-2</v>
      </c>
      <c r="I31" s="36">
        <v>1575</v>
      </c>
      <c r="J31" s="38"/>
      <c r="K31" s="145">
        <v>26600</v>
      </c>
      <c r="L31" s="38"/>
      <c r="M31" s="36">
        <v>42</v>
      </c>
      <c r="N31" s="142">
        <f t="shared" si="12"/>
        <v>216</v>
      </c>
      <c r="O31" s="40">
        <v>1612</v>
      </c>
      <c r="P31" s="38">
        <v>1396</v>
      </c>
      <c r="Q31" s="37">
        <f t="shared" si="13"/>
        <v>8</v>
      </c>
      <c r="R31" s="38">
        <v>1657</v>
      </c>
      <c r="S31" s="38">
        <v>1649</v>
      </c>
      <c r="T31" s="87">
        <f t="shared" si="14"/>
        <v>587</v>
      </c>
      <c r="U31" s="36">
        <v>2244</v>
      </c>
      <c r="V31" s="38"/>
      <c r="W31" s="38"/>
      <c r="X31" s="36">
        <v>1426</v>
      </c>
      <c r="Y31" s="106">
        <f t="shared" si="0"/>
        <v>142600</v>
      </c>
      <c r="Z31" s="107">
        <f t="shared" si="1"/>
        <v>34413750</v>
      </c>
      <c r="AA31" s="108">
        <f t="shared" si="2"/>
        <v>34271150</v>
      </c>
      <c r="AB31" s="158">
        <v>26600</v>
      </c>
      <c r="AC31" s="160">
        <f t="shared" si="3"/>
        <v>-1998450</v>
      </c>
      <c r="AD31" s="111">
        <f t="shared" si="4"/>
        <v>6710850</v>
      </c>
      <c r="AE31" s="111">
        <f t="shared" si="5"/>
        <v>4712400</v>
      </c>
      <c r="AF31" s="36">
        <v>81</v>
      </c>
      <c r="AG31" s="125">
        <f t="shared" si="6"/>
        <v>32272700</v>
      </c>
      <c r="AH31" s="111">
        <f t="shared" si="7"/>
        <v>39126150</v>
      </c>
      <c r="AI31" s="111">
        <f t="shared" si="8"/>
        <v>6853450</v>
      </c>
    </row>
    <row r="32" spans="1:35" s="2" customFormat="1" ht="14.5">
      <c r="A32" s="36">
        <v>445</v>
      </c>
      <c r="B32" s="37">
        <f t="shared" si="9"/>
        <v>0</v>
      </c>
      <c r="C32" s="38">
        <v>442</v>
      </c>
      <c r="D32" s="38">
        <v>445</v>
      </c>
      <c r="E32" s="37">
        <f t="shared" si="10"/>
        <v>3</v>
      </c>
      <c r="F32" s="38">
        <v>6</v>
      </c>
      <c r="G32" s="36">
        <v>2</v>
      </c>
      <c r="H32" s="37">
        <f t="shared" si="11"/>
        <v>-4</v>
      </c>
      <c r="I32" s="36">
        <v>1389</v>
      </c>
      <c r="J32" s="38"/>
      <c r="K32" s="145">
        <v>26800</v>
      </c>
      <c r="L32" s="38"/>
      <c r="M32" s="36">
        <v>56</v>
      </c>
      <c r="N32" s="142">
        <f t="shared" si="12"/>
        <v>-668</v>
      </c>
      <c r="O32" s="40">
        <v>903</v>
      </c>
      <c r="P32" s="38">
        <v>1571</v>
      </c>
      <c r="Q32" s="37">
        <f t="shared" si="13"/>
        <v>228</v>
      </c>
      <c r="R32" s="38">
        <v>1501</v>
      </c>
      <c r="S32" s="38">
        <v>1273</v>
      </c>
      <c r="T32" s="87">
        <f t="shared" si="14"/>
        <v>27</v>
      </c>
      <c r="U32" s="36">
        <v>1528</v>
      </c>
      <c r="V32" s="38"/>
      <c r="W32" s="38"/>
      <c r="X32" s="36">
        <v>1248</v>
      </c>
      <c r="Y32" s="106">
        <f t="shared" si="0"/>
        <v>374400</v>
      </c>
      <c r="Z32" s="107">
        <f t="shared" si="1"/>
        <v>30905250</v>
      </c>
      <c r="AA32" s="108">
        <f t="shared" si="2"/>
        <v>30530850</v>
      </c>
      <c r="AB32" s="158">
        <v>26800</v>
      </c>
      <c r="AC32" s="160">
        <f t="shared" si="3"/>
        <v>-3451750</v>
      </c>
      <c r="AD32" s="111">
        <f t="shared" si="4"/>
        <v>7730150</v>
      </c>
      <c r="AE32" s="111">
        <f t="shared" si="5"/>
        <v>4278400</v>
      </c>
      <c r="AF32" s="36">
        <v>103</v>
      </c>
      <c r="AG32" s="125">
        <f t="shared" si="6"/>
        <v>27079100</v>
      </c>
      <c r="AH32" s="111">
        <f t="shared" si="7"/>
        <v>35183650</v>
      </c>
      <c r="AI32" s="111">
        <f t="shared" si="8"/>
        <v>8104550</v>
      </c>
    </row>
    <row r="33" spans="1:35" s="2" customFormat="1" ht="14.5">
      <c r="A33" s="36">
        <v>1068</v>
      </c>
      <c r="B33" s="37">
        <f t="shared" si="9"/>
        <v>-5</v>
      </c>
      <c r="C33" s="38">
        <v>1071</v>
      </c>
      <c r="D33" s="38">
        <v>1073</v>
      </c>
      <c r="E33" s="37">
        <f t="shared" si="10"/>
        <v>2</v>
      </c>
      <c r="F33" s="38">
        <v>49</v>
      </c>
      <c r="G33" s="36">
        <v>42</v>
      </c>
      <c r="H33" s="37">
        <f t="shared" si="11"/>
        <v>-7</v>
      </c>
      <c r="I33" s="36">
        <v>1211</v>
      </c>
      <c r="J33" s="38"/>
      <c r="K33" s="145">
        <v>27000</v>
      </c>
      <c r="L33" s="38"/>
      <c r="M33" s="36">
        <v>75</v>
      </c>
      <c r="N33" s="142">
        <f t="shared" si="12"/>
        <v>-603</v>
      </c>
      <c r="O33" s="40">
        <v>1269</v>
      </c>
      <c r="P33" s="38">
        <v>1872</v>
      </c>
      <c r="Q33" s="37">
        <f t="shared" si="13"/>
        <v>82</v>
      </c>
      <c r="R33" s="38">
        <v>2648</v>
      </c>
      <c r="S33" s="38">
        <v>2566</v>
      </c>
      <c r="T33" s="87">
        <f t="shared" si="14"/>
        <v>-33</v>
      </c>
      <c r="U33" s="36">
        <v>2615</v>
      </c>
      <c r="V33" s="38"/>
      <c r="W33" s="38"/>
      <c r="X33" s="36">
        <v>1082</v>
      </c>
      <c r="Y33" s="106">
        <f t="shared" si="0"/>
        <v>2650900</v>
      </c>
      <c r="Z33" s="107">
        <f t="shared" si="1"/>
        <v>64667400</v>
      </c>
      <c r="AA33" s="107">
        <f t="shared" si="2"/>
        <v>62016500</v>
      </c>
      <c r="AB33" s="158">
        <v>27000</v>
      </c>
      <c r="AC33" s="160">
        <f t="shared" si="3"/>
        <v>-7538150</v>
      </c>
      <c r="AD33" s="111">
        <f t="shared" si="4"/>
        <v>17344400</v>
      </c>
      <c r="AE33" s="111">
        <f t="shared" si="5"/>
        <v>9806250</v>
      </c>
      <c r="AF33" s="36">
        <v>131</v>
      </c>
      <c r="AG33" s="125">
        <f t="shared" si="6"/>
        <v>54478350</v>
      </c>
      <c r="AH33" s="111">
        <f t="shared" si="7"/>
        <v>74473650</v>
      </c>
      <c r="AI33" s="111">
        <f t="shared" si="8"/>
        <v>19995300</v>
      </c>
    </row>
    <row r="34" spans="1:35" s="2" customFormat="1" ht="14.5">
      <c r="A34" s="36">
        <v>4086</v>
      </c>
      <c r="B34" s="37">
        <f t="shared" si="9"/>
        <v>-50</v>
      </c>
      <c r="C34" s="38">
        <v>4077</v>
      </c>
      <c r="D34" s="38">
        <v>4136</v>
      </c>
      <c r="E34" s="37">
        <f t="shared" si="10"/>
        <v>59</v>
      </c>
      <c r="F34" s="38">
        <v>312</v>
      </c>
      <c r="G34" s="36">
        <v>61</v>
      </c>
      <c r="H34" s="37">
        <f t="shared" si="11"/>
        <v>-251</v>
      </c>
      <c r="I34" s="36">
        <v>1037</v>
      </c>
      <c r="J34" s="38"/>
      <c r="K34" s="145">
        <v>27200</v>
      </c>
      <c r="L34" s="38"/>
      <c r="M34" s="36">
        <v>100</v>
      </c>
      <c r="N34" s="142">
        <f t="shared" si="12"/>
        <v>-301</v>
      </c>
      <c r="O34" s="40">
        <v>1393</v>
      </c>
      <c r="P34" s="38">
        <v>1694</v>
      </c>
      <c r="Q34" s="37">
        <f t="shared" si="13"/>
        <v>166</v>
      </c>
      <c r="R34" s="38">
        <v>1242</v>
      </c>
      <c r="S34" s="38">
        <v>1076</v>
      </c>
      <c r="T34" s="88">
        <f t="shared" si="14"/>
        <v>362</v>
      </c>
      <c r="U34" s="36">
        <v>1604</v>
      </c>
      <c r="V34" s="38"/>
      <c r="W34" s="38"/>
      <c r="X34" s="36">
        <v>917</v>
      </c>
      <c r="Y34" s="106">
        <f t="shared" si="0"/>
        <v>14305200</v>
      </c>
      <c r="Z34" s="107">
        <f t="shared" si="1"/>
        <v>211859100</v>
      </c>
      <c r="AA34" s="112">
        <f t="shared" si="2"/>
        <v>197553900</v>
      </c>
      <c r="AB34" s="158">
        <v>27200</v>
      </c>
      <c r="AC34" s="160">
        <f t="shared" si="3"/>
        <v>-2350700</v>
      </c>
      <c r="AD34" s="111">
        <f t="shared" si="4"/>
        <v>10370700</v>
      </c>
      <c r="AE34" s="111">
        <f t="shared" si="5"/>
        <v>8020000</v>
      </c>
      <c r="AF34" s="36">
        <v>167</v>
      </c>
      <c r="AG34" s="126">
        <f t="shared" si="6"/>
        <v>195203200</v>
      </c>
      <c r="AH34" s="111">
        <f t="shared" si="7"/>
        <v>219879100</v>
      </c>
      <c r="AI34" s="111">
        <f t="shared" si="8"/>
        <v>24675900</v>
      </c>
    </row>
    <row r="35" spans="1:35" s="2" customFormat="1" ht="14.5">
      <c r="A35" s="36">
        <v>1135</v>
      </c>
      <c r="B35" s="37">
        <f t="shared" si="9"/>
        <v>-3</v>
      </c>
      <c r="C35" s="38">
        <v>986</v>
      </c>
      <c r="D35" s="38">
        <v>1138</v>
      </c>
      <c r="E35" s="37">
        <f t="shared" si="10"/>
        <v>152</v>
      </c>
      <c r="F35" s="38">
        <v>426</v>
      </c>
      <c r="G35" s="36">
        <v>39</v>
      </c>
      <c r="H35" s="37">
        <f t="shared" si="11"/>
        <v>-387</v>
      </c>
      <c r="I35" s="36">
        <v>870</v>
      </c>
      <c r="J35" s="38"/>
      <c r="K35" s="145">
        <v>27400</v>
      </c>
      <c r="L35" s="38"/>
      <c r="M35" s="36">
        <v>133</v>
      </c>
      <c r="N35" s="146">
        <f t="shared" si="12"/>
        <v>263</v>
      </c>
      <c r="O35" s="40">
        <v>1316</v>
      </c>
      <c r="P35" s="38">
        <v>1053</v>
      </c>
      <c r="Q35" s="37">
        <f t="shared" si="13"/>
        <v>84</v>
      </c>
      <c r="R35" s="38">
        <v>1394</v>
      </c>
      <c r="S35" s="38">
        <v>1310</v>
      </c>
      <c r="T35" s="88">
        <f t="shared" si="14"/>
        <v>296</v>
      </c>
      <c r="U35" s="36">
        <v>1690</v>
      </c>
      <c r="V35" s="38"/>
      <c r="W35" s="38"/>
      <c r="X35" s="36">
        <v>758</v>
      </c>
      <c r="Y35" s="106">
        <f t="shared" si="0"/>
        <v>16145400</v>
      </c>
      <c r="Z35" s="107">
        <f t="shared" si="1"/>
        <v>49372500</v>
      </c>
      <c r="AA35" s="108">
        <f t="shared" si="2"/>
        <v>33227100</v>
      </c>
      <c r="AB35" s="158">
        <v>27400</v>
      </c>
      <c r="AC35" s="161">
        <f t="shared" si="3"/>
        <v>-3607600</v>
      </c>
      <c r="AD35" s="111">
        <f t="shared" si="4"/>
        <v>14846100</v>
      </c>
      <c r="AE35" s="111">
        <f t="shared" si="5"/>
        <v>11238500</v>
      </c>
      <c r="AF35" s="36">
        <v>213</v>
      </c>
      <c r="AG35" s="125">
        <f t="shared" si="6"/>
        <v>29619500</v>
      </c>
      <c r="AH35" s="111">
        <f t="shared" si="7"/>
        <v>60611000</v>
      </c>
      <c r="AI35" s="111">
        <f t="shared" si="8"/>
        <v>30991500</v>
      </c>
    </row>
    <row r="36" spans="1:35" s="2" customFormat="1" ht="14.5">
      <c r="A36" s="36">
        <v>2037</v>
      </c>
      <c r="B36" s="37">
        <f t="shared" si="9"/>
        <v>-56</v>
      </c>
      <c r="C36" s="38">
        <v>1758</v>
      </c>
      <c r="D36" s="38">
        <v>2093</v>
      </c>
      <c r="E36" s="37">
        <f t="shared" si="10"/>
        <v>335</v>
      </c>
      <c r="F36" s="38">
        <v>720</v>
      </c>
      <c r="G36" s="36">
        <v>214</v>
      </c>
      <c r="H36" s="37">
        <f t="shared" si="11"/>
        <v>-506</v>
      </c>
      <c r="I36" s="36">
        <v>704</v>
      </c>
      <c r="J36" s="38"/>
      <c r="K36" s="145">
        <v>27600</v>
      </c>
      <c r="L36" s="38"/>
      <c r="M36" s="36">
        <v>176</v>
      </c>
      <c r="N36" s="146">
        <f t="shared" si="12"/>
        <v>1002</v>
      </c>
      <c r="O36" s="40">
        <v>1750</v>
      </c>
      <c r="P36" s="38">
        <v>748</v>
      </c>
      <c r="Q36" s="37">
        <f t="shared" si="13"/>
        <v>181</v>
      </c>
      <c r="R36" s="38">
        <v>1371</v>
      </c>
      <c r="S36" s="38">
        <v>1190</v>
      </c>
      <c r="T36" s="88">
        <f t="shared" si="14"/>
        <v>467</v>
      </c>
      <c r="U36" s="36">
        <v>1838</v>
      </c>
      <c r="V36" s="38"/>
      <c r="W36" s="38"/>
      <c r="X36" s="36">
        <v>615</v>
      </c>
      <c r="Y36" s="106">
        <f t="shared" si="0"/>
        <v>22140000</v>
      </c>
      <c r="Z36" s="107">
        <f t="shared" si="1"/>
        <v>71702400</v>
      </c>
      <c r="AA36" s="108">
        <f t="shared" si="2"/>
        <v>49562400</v>
      </c>
      <c r="AB36" s="158">
        <v>27600</v>
      </c>
      <c r="AC36" s="160">
        <f t="shared" si="3"/>
        <v>-2197000</v>
      </c>
      <c r="AD36" s="111">
        <f t="shared" si="4"/>
        <v>18371400</v>
      </c>
      <c r="AE36" s="111">
        <f t="shared" si="5"/>
        <v>16174400</v>
      </c>
      <c r="AF36" s="36">
        <v>268</v>
      </c>
      <c r="AG36" s="125">
        <f t="shared" si="6"/>
        <v>47365400</v>
      </c>
      <c r="AH36" s="111">
        <f t="shared" si="7"/>
        <v>87876800</v>
      </c>
      <c r="AI36" s="111">
        <f t="shared" si="8"/>
        <v>40511400</v>
      </c>
    </row>
    <row r="37" spans="1:35" s="1" customFormat="1" ht="14.5">
      <c r="A37" s="36">
        <v>1349</v>
      </c>
      <c r="B37" s="37">
        <f t="shared" si="9"/>
        <v>106</v>
      </c>
      <c r="C37" s="38">
        <v>1555</v>
      </c>
      <c r="D37" s="38">
        <v>1243</v>
      </c>
      <c r="E37" s="37">
        <f t="shared" si="10"/>
        <v>-312</v>
      </c>
      <c r="F37" s="38">
        <v>1007</v>
      </c>
      <c r="G37" s="36">
        <v>613</v>
      </c>
      <c r="H37" s="37">
        <f t="shared" si="11"/>
        <v>-394</v>
      </c>
      <c r="I37" s="36">
        <v>570</v>
      </c>
      <c r="J37" s="38"/>
      <c r="K37" s="145">
        <v>27800</v>
      </c>
      <c r="L37" s="38"/>
      <c r="M37" s="36">
        <v>232</v>
      </c>
      <c r="N37" s="146">
        <f t="shared" si="12"/>
        <v>1176</v>
      </c>
      <c r="O37" s="40">
        <v>1575</v>
      </c>
      <c r="P37" s="38">
        <v>399</v>
      </c>
      <c r="Q37" s="37">
        <f t="shared" si="13"/>
        <v>-6</v>
      </c>
      <c r="R37" s="38">
        <v>865</v>
      </c>
      <c r="S37" s="38">
        <v>871</v>
      </c>
      <c r="T37" s="88">
        <f t="shared" si="14"/>
        <v>342</v>
      </c>
      <c r="U37" s="36">
        <v>1207</v>
      </c>
      <c r="V37" s="38"/>
      <c r="W37" s="38"/>
      <c r="X37" s="36">
        <v>485</v>
      </c>
      <c r="Y37" s="106">
        <f t="shared" si="0"/>
        <v>24419750</v>
      </c>
      <c r="Z37" s="107">
        <f t="shared" si="1"/>
        <v>38446500</v>
      </c>
      <c r="AA37" s="108">
        <f t="shared" si="2"/>
        <v>14026750</v>
      </c>
      <c r="AB37" s="158">
        <v>27800</v>
      </c>
      <c r="AC37" s="160">
        <f t="shared" si="3"/>
        <v>-617300</v>
      </c>
      <c r="AD37" s="111">
        <f t="shared" si="4"/>
        <v>14618500</v>
      </c>
      <c r="AE37" s="111">
        <f t="shared" si="5"/>
        <v>14001200</v>
      </c>
      <c r="AF37" s="36">
        <v>338</v>
      </c>
      <c r="AG37" s="125">
        <f t="shared" si="6"/>
        <v>13409450</v>
      </c>
      <c r="AH37" s="111">
        <f t="shared" si="7"/>
        <v>52447700</v>
      </c>
      <c r="AI37" s="111">
        <f t="shared" si="8"/>
        <v>39038250</v>
      </c>
    </row>
    <row r="38" spans="1:35" s="1" customFormat="1" ht="14.5">
      <c r="A38" s="36">
        <v>2994</v>
      </c>
      <c r="B38" s="138">
        <f t="shared" si="9"/>
        <v>28</v>
      </c>
      <c r="C38" s="38">
        <v>2894</v>
      </c>
      <c r="D38" s="38">
        <v>2966</v>
      </c>
      <c r="E38" s="37">
        <f t="shared" si="10"/>
        <v>72</v>
      </c>
      <c r="F38" s="38">
        <v>1371</v>
      </c>
      <c r="G38" s="39">
        <v>1102</v>
      </c>
      <c r="H38" s="37">
        <f t="shared" si="11"/>
        <v>-269</v>
      </c>
      <c r="I38" s="36">
        <v>438</v>
      </c>
      <c r="J38" s="38"/>
      <c r="K38" s="145">
        <v>28000</v>
      </c>
      <c r="L38" s="38"/>
      <c r="M38" s="36">
        <v>304</v>
      </c>
      <c r="N38" s="146">
        <f t="shared" si="12"/>
        <v>789</v>
      </c>
      <c r="O38" s="42">
        <v>979</v>
      </c>
      <c r="P38" s="38">
        <v>190</v>
      </c>
      <c r="Q38" s="37">
        <f t="shared" si="13"/>
        <v>30</v>
      </c>
      <c r="R38" s="38">
        <v>448</v>
      </c>
      <c r="S38" s="38">
        <v>418</v>
      </c>
      <c r="T38" s="88">
        <f t="shared" si="14"/>
        <v>677</v>
      </c>
      <c r="U38" s="36">
        <v>1125</v>
      </c>
      <c r="V38" s="38"/>
      <c r="W38" s="38"/>
      <c r="X38" s="36">
        <v>374</v>
      </c>
      <c r="Y38" s="106">
        <f t="shared" si="0"/>
        <v>25637700</v>
      </c>
      <c r="Z38" s="107">
        <f t="shared" si="1"/>
        <v>65568600</v>
      </c>
      <c r="AA38" s="108">
        <f t="shared" si="2"/>
        <v>39930900</v>
      </c>
      <c r="AB38" s="158">
        <v>28000</v>
      </c>
      <c r="AC38" s="161">
        <f t="shared" si="3"/>
        <v>7624800</v>
      </c>
      <c r="AD38" s="111">
        <f t="shared" si="4"/>
        <v>9475200</v>
      </c>
      <c r="AE38" s="111">
        <f t="shared" si="5"/>
        <v>17100000</v>
      </c>
      <c r="AF38" s="36">
        <v>423</v>
      </c>
      <c r="AG38" s="125">
        <f t="shared" si="6"/>
        <v>47555700</v>
      </c>
      <c r="AH38" s="111">
        <f t="shared" si="7"/>
        <v>82668600</v>
      </c>
      <c r="AI38" s="111">
        <f t="shared" si="8"/>
        <v>35112900</v>
      </c>
    </row>
    <row r="39" spans="1:35" s="1" customFormat="1" ht="14.5">
      <c r="A39" s="36">
        <v>2328</v>
      </c>
      <c r="B39" s="41">
        <f t="shared" si="9"/>
        <v>-19</v>
      </c>
      <c r="C39" s="38">
        <v>2247</v>
      </c>
      <c r="D39" s="38">
        <v>2347</v>
      </c>
      <c r="E39" s="37">
        <f t="shared" si="10"/>
        <v>100</v>
      </c>
      <c r="F39" s="38">
        <v>1212</v>
      </c>
      <c r="G39" s="40">
        <v>1480</v>
      </c>
      <c r="H39" s="37">
        <f t="shared" si="11"/>
        <v>268</v>
      </c>
      <c r="I39" s="36">
        <v>328</v>
      </c>
      <c r="J39" s="38"/>
      <c r="K39" s="147">
        <v>28200</v>
      </c>
      <c r="L39" s="38"/>
      <c r="M39" s="36">
        <v>390</v>
      </c>
      <c r="N39" s="142">
        <f t="shared" si="12"/>
        <v>76</v>
      </c>
      <c r="O39" s="36">
        <v>131</v>
      </c>
      <c r="P39" s="38">
        <v>55</v>
      </c>
      <c r="Q39" s="37">
        <f t="shared" si="13"/>
        <v>6</v>
      </c>
      <c r="R39" s="38">
        <v>113</v>
      </c>
      <c r="S39" s="38">
        <v>107</v>
      </c>
      <c r="T39" s="87">
        <f t="shared" si="14"/>
        <v>3</v>
      </c>
      <c r="U39" s="36">
        <v>116</v>
      </c>
      <c r="V39" s="38"/>
      <c r="W39" s="38"/>
      <c r="X39" s="36">
        <v>278</v>
      </c>
      <c r="Y39" s="106">
        <f t="shared" si="0"/>
        <v>16846800</v>
      </c>
      <c r="Z39" s="107">
        <f t="shared" si="1"/>
        <v>38179200</v>
      </c>
      <c r="AA39" s="108">
        <f t="shared" si="2"/>
        <v>21332400</v>
      </c>
      <c r="AB39" s="147">
        <v>28200</v>
      </c>
      <c r="AC39" s="160">
        <f t="shared" si="3"/>
        <v>-726850</v>
      </c>
      <c r="AD39" s="111">
        <f t="shared" si="4"/>
        <v>2988850</v>
      </c>
      <c r="AE39" s="111">
        <f t="shared" si="5"/>
        <v>2262000</v>
      </c>
      <c r="AF39" s="36">
        <v>529</v>
      </c>
      <c r="AG39" s="125">
        <f t="shared" si="6"/>
        <v>20605550</v>
      </c>
      <c r="AH39" s="111">
        <f t="shared" si="7"/>
        <v>40441200</v>
      </c>
      <c r="AI39" s="111">
        <f t="shared" si="8"/>
        <v>19835650</v>
      </c>
    </row>
    <row r="40" spans="1:35" s="1" customFormat="1" ht="14.5">
      <c r="A40" s="36">
        <v>3147</v>
      </c>
      <c r="B40" s="37">
        <f t="shared" si="9"/>
        <v>126</v>
      </c>
      <c r="C40" s="38">
        <v>2530</v>
      </c>
      <c r="D40" s="38">
        <v>3021</v>
      </c>
      <c r="E40" s="37">
        <f t="shared" si="10"/>
        <v>491</v>
      </c>
      <c r="F40" s="38">
        <v>2113</v>
      </c>
      <c r="G40" s="40">
        <v>1502</v>
      </c>
      <c r="H40" s="37">
        <f t="shared" si="11"/>
        <v>-611</v>
      </c>
      <c r="I40" s="36">
        <v>235</v>
      </c>
      <c r="J40" s="38"/>
      <c r="K40" s="148">
        <v>28400</v>
      </c>
      <c r="L40" s="38"/>
      <c r="M40" s="36">
        <v>498</v>
      </c>
      <c r="N40" s="142">
        <f t="shared" si="12"/>
        <v>25</v>
      </c>
      <c r="O40" s="36">
        <v>56</v>
      </c>
      <c r="P40" s="38">
        <v>31</v>
      </c>
      <c r="Q40" s="37">
        <f t="shared" si="13"/>
        <v>-4</v>
      </c>
      <c r="R40" s="38">
        <v>53</v>
      </c>
      <c r="S40" s="38">
        <v>57</v>
      </c>
      <c r="T40" s="87">
        <f t="shared" si="14"/>
        <v>22</v>
      </c>
      <c r="U40" s="36">
        <v>75</v>
      </c>
      <c r="V40" s="38"/>
      <c r="W40" s="38"/>
      <c r="X40" s="36">
        <v>197</v>
      </c>
      <c r="Y40" s="106">
        <f t="shared" si="0"/>
        <v>20813050</v>
      </c>
      <c r="Z40" s="107">
        <f t="shared" si="1"/>
        <v>36977250</v>
      </c>
      <c r="AA40" s="108">
        <f t="shared" si="2"/>
        <v>16164200</v>
      </c>
      <c r="AB40" s="162">
        <v>28400</v>
      </c>
      <c r="AC40" s="110">
        <f t="shared" si="3"/>
        <v>142350</v>
      </c>
      <c r="AD40" s="111">
        <f t="shared" si="4"/>
        <v>1725150</v>
      </c>
      <c r="AE40" s="111">
        <f t="shared" si="5"/>
        <v>1867500</v>
      </c>
      <c r="AF40" s="36">
        <v>651</v>
      </c>
      <c r="AG40" s="125">
        <f t="shared" si="6"/>
        <v>16306550</v>
      </c>
      <c r="AH40" s="111">
        <f t="shared" si="7"/>
        <v>38844750</v>
      </c>
      <c r="AI40" s="111">
        <f t="shared" si="8"/>
        <v>22538200</v>
      </c>
    </row>
    <row r="41" spans="1:35" s="1" customFormat="1" ht="14.5">
      <c r="A41" s="36">
        <v>2435</v>
      </c>
      <c r="B41" s="37">
        <f t="shared" si="9"/>
        <v>204</v>
      </c>
      <c r="C41" s="38">
        <v>2070</v>
      </c>
      <c r="D41" s="38">
        <v>2231</v>
      </c>
      <c r="E41" s="37">
        <f t="shared" si="10"/>
        <v>161</v>
      </c>
      <c r="F41" s="38">
        <v>1111</v>
      </c>
      <c r="G41" s="40">
        <v>1761</v>
      </c>
      <c r="H41" s="41">
        <f t="shared" si="11"/>
        <v>650</v>
      </c>
      <c r="I41" s="36">
        <v>164</v>
      </c>
      <c r="J41" s="38"/>
      <c r="K41" s="145">
        <v>28600</v>
      </c>
      <c r="L41" s="38"/>
      <c r="M41" s="36">
        <v>629</v>
      </c>
      <c r="N41" s="142">
        <f t="shared" si="12"/>
        <v>13</v>
      </c>
      <c r="O41" s="36">
        <v>31</v>
      </c>
      <c r="P41" s="38">
        <v>18</v>
      </c>
      <c r="Q41" s="37">
        <f t="shared" si="13"/>
        <v>0</v>
      </c>
      <c r="R41" s="38">
        <v>39</v>
      </c>
      <c r="S41" s="38">
        <v>39</v>
      </c>
      <c r="T41" s="87">
        <f t="shared" si="14"/>
        <v>9</v>
      </c>
      <c r="U41" s="36">
        <v>48</v>
      </c>
      <c r="V41" s="38"/>
      <c r="W41" s="38"/>
      <c r="X41" s="36">
        <v>137</v>
      </c>
      <c r="Y41" s="106">
        <f t="shared" si="0"/>
        <v>7610350</v>
      </c>
      <c r="Z41" s="107">
        <f t="shared" si="1"/>
        <v>19967000</v>
      </c>
      <c r="AA41" s="108">
        <f t="shared" si="2"/>
        <v>12356650</v>
      </c>
      <c r="AB41" s="158">
        <v>28600</v>
      </c>
      <c r="AC41" s="110">
        <f t="shared" si="3"/>
        <v>-27000</v>
      </c>
      <c r="AD41" s="111">
        <f t="shared" si="4"/>
        <v>1536600</v>
      </c>
      <c r="AE41" s="111">
        <f t="shared" si="5"/>
        <v>1509600</v>
      </c>
      <c r="AF41" s="36">
        <v>788</v>
      </c>
      <c r="AG41" s="125">
        <f t="shared" si="6"/>
        <v>12329650</v>
      </c>
      <c r="AH41" s="111">
        <f t="shared" si="7"/>
        <v>21476600</v>
      </c>
      <c r="AI41" s="111">
        <f t="shared" si="8"/>
        <v>9146950</v>
      </c>
    </row>
    <row r="42" spans="1:35" s="1" customFormat="1" ht="14.5">
      <c r="A42" s="36">
        <v>2490</v>
      </c>
      <c r="B42" s="139">
        <f t="shared" si="9"/>
        <v>37</v>
      </c>
      <c r="C42" s="38">
        <v>2404</v>
      </c>
      <c r="D42" s="38">
        <v>2453</v>
      </c>
      <c r="E42" s="37">
        <f t="shared" si="10"/>
        <v>49</v>
      </c>
      <c r="F42" s="38">
        <v>1063</v>
      </c>
      <c r="G42" s="40">
        <v>1415</v>
      </c>
      <c r="H42" s="41">
        <f t="shared" si="11"/>
        <v>352</v>
      </c>
      <c r="I42" s="36">
        <v>108</v>
      </c>
      <c r="J42" s="38"/>
      <c r="K42" s="145">
        <v>28800</v>
      </c>
      <c r="L42" s="38"/>
      <c r="M42" s="36">
        <v>775</v>
      </c>
      <c r="N42" s="142">
        <f t="shared" si="12"/>
        <v>9</v>
      </c>
      <c r="O42" s="36">
        <v>9</v>
      </c>
      <c r="P42" s="38">
        <v>0</v>
      </c>
      <c r="Q42" s="37">
        <f t="shared" si="13"/>
        <v>0</v>
      </c>
      <c r="R42" s="38">
        <v>6</v>
      </c>
      <c r="S42" s="38">
        <v>6</v>
      </c>
      <c r="T42" s="87">
        <f t="shared" si="14"/>
        <v>2</v>
      </c>
      <c r="U42" s="36">
        <v>8</v>
      </c>
      <c r="V42" s="38"/>
      <c r="W42" s="38"/>
      <c r="X42" s="36">
        <v>91</v>
      </c>
      <c r="Y42" s="106">
        <f t="shared" si="0"/>
        <v>4836650</v>
      </c>
      <c r="Z42" s="107">
        <f t="shared" si="1"/>
        <v>13446000</v>
      </c>
      <c r="AA42" s="108">
        <f t="shared" si="2"/>
        <v>8609350</v>
      </c>
      <c r="AB42" s="158">
        <v>28800</v>
      </c>
      <c r="AC42" s="110">
        <f t="shared" si="3"/>
        <v>28000</v>
      </c>
      <c r="AD42" s="111">
        <f t="shared" si="4"/>
        <v>282000</v>
      </c>
      <c r="AE42" s="111">
        <f t="shared" si="5"/>
        <v>310000</v>
      </c>
      <c r="AF42" s="36">
        <v>940</v>
      </c>
      <c r="AG42" s="125">
        <f t="shared" si="6"/>
        <v>8637350</v>
      </c>
      <c r="AH42" s="111">
        <f t="shared" si="7"/>
        <v>13756000</v>
      </c>
      <c r="AI42" s="111">
        <f t="shared" si="8"/>
        <v>5118650</v>
      </c>
    </row>
    <row r="43" spans="1:35" s="1" customFormat="1" ht="14.5">
      <c r="A43" s="36">
        <v>3049</v>
      </c>
      <c r="B43" s="37">
        <f t="shared" si="9"/>
        <v>254</v>
      </c>
      <c r="C43" s="38">
        <v>2683</v>
      </c>
      <c r="D43" s="38">
        <v>2795</v>
      </c>
      <c r="E43" s="37">
        <f t="shared" si="10"/>
        <v>112</v>
      </c>
      <c r="F43" s="38">
        <v>612</v>
      </c>
      <c r="G43" s="42">
        <v>992</v>
      </c>
      <c r="H43" s="41">
        <f t="shared" si="11"/>
        <v>380</v>
      </c>
      <c r="I43" s="36">
        <v>68</v>
      </c>
      <c r="J43" s="38"/>
      <c r="K43" s="145">
        <v>29000</v>
      </c>
      <c r="L43" s="38"/>
      <c r="M43" s="36">
        <v>936</v>
      </c>
      <c r="N43" s="142">
        <f t="shared" si="12"/>
        <v>5</v>
      </c>
      <c r="O43" s="36">
        <v>17</v>
      </c>
      <c r="P43" s="38">
        <v>12</v>
      </c>
      <c r="Q43" s="37">
        <f t="shared" si="13"/>
        <v>-10</v>
      </c>
      <c r="R43" s="38">
        <v>32</v>
      </c>
      <c r="S43" s="38">
        <v>42</v>
      </c>
      <c r="T43" s="87">
        <f t="shared" si="14"/>
        <v>7</v>
      </c>
      <c r="U43" s="36">
        <v>39</v>
      </c>
      <c r="V43" s="38"/>
      <c r="W43" s="38"/>
      <c r="X43" s="36">
        <v>57</v>
      </c>
      <c r="Y43" s="106">
        <f t="shared" si="0"/>
        <v>1744200</v>
      </c>
      <c r="Z43" s="107">
        <f t="shared" si="1"/>
        <v>10366600</v>
      </c>
      <c r="AA43" s="108">
        <f t="shared" si="2"/>
        <v>8622400</v>
      </c>
      <c r="AB43" s="158">
        <v>29000</v>
      </c>
      <c r="AC43" s="110">
        <f t="shared" si="3"/>
        <v>54000</v>
      </c>
      <c r="AD43" s="111">
        <f t="shared" si="4"/>
        <v>1771200</v>
      </c>
      <c r="AE43" s="111">
        <f t="shared" si="5"/>
        <v>1825200</v>
      </c>
      <c r="AF43" s="36">
        <v>1107</v>
      </c>
      <c r="AG43" s="125">
        <f t="shared" si="6"/>
        <v>8676400</v>
      </c>
      <c r="AH43" s="111">
        <f t="shared" si="7"/>
        <v>12191800</v>
      </c>
      <c r="AI43" s="111">
        <f t="shared" si="8"/>
        <v>3515400</v>
      </c>
    </row>
    <row r="44" spans="1:35" s="1" customFormat="1" ht="14.5">
      <c r="A44" s="36">
        <v>1450</v>
      </c>
      <c r="B44" s="37">
        <f t="shared" si="9"/>
        <v>175</v>
      </c>
      <c r="C44" s="38">
        <v>1241</v>
      </c>
      <c r="D44" s="38">
        <v>1275</v>
      </c>
      <c r="E44" s="37">
        <f t="shared" si="10"/>
        <v>34</v>
      </c>
      <c r="F44" s="38">
        <v>537</v>
      </c>
      <c r="G44" s="36">
        <v>626</v>
      </c>
      <c r="H44" s="41">
        <f t="shared" si="11"/>
        <v>89</v>
      </c>
      <c r="I44" s="36">
        <v>42</v>
      </c>
      <c r="J44" s="38"/>
      <c r="K44" s="145">
        <v>29200</v>
      </c>
      <c r="L44" s="38"/>
      <c r="M44" s="36">
        <v>1104</v>
      </c>
      <c r="N44" s="142">
        <f t="shared" si="12"/>
        <v>1</v>
      </c>
      <c r="O44" s="36">
        <v>1</v>
      </c>
      <c r="P44" s="38">
        <v>0</v>
      </c>
      <c r="Q44" s="37">
        <f t="shared" si="13"/>
        <v>0</v>
      </c>
      <c r="R44" s="38">
        <v>0</v>
      </c>
      <c r="S44" s="38">
        <v>0</v>
      </c>
      <c r="T44" s="87">
        <f t="shared" si="14"/>
        <v>1</v>
      </c>
      <c r="U44" s="36">
        <v>1</v>
      </c>
      <c r="V44" s="38"/>
      <c r="W44" s="38"/>
      <c r="X44" s="36">
        <v>35</v>
      </c>
      <c r="Y44" s="106">
        <f t="shared" si="0"/>
        <v>939750</v>
      </c>
      <c r="Z44" s="107">
        <f t="shared" si="1"/>
        <v>3045000</v>
      </c>
      <c r="AA44" s="108">
        <f t="shared" si="2"/>
        <v>2105250</v>
      </c>
      <c r="AB44" s="158">
        <v>29200</v>
      </c>
      <c r="AC44" s="110">
        <f t="shared" si="3"/>
        <v>55200</v>
      </c>
      <c r="AD44" s="111">
        <f t="shared" si="4"/>
        <v>0</v>
      </c>
      <c r="AE44" s="111">
        <f t="shared" si="5"/>
        <v>55200</v>
      </c>
      <c r="AF44" s="36">
        <v>1285</v>
      </c>
      <c r="AG44" s="125">
        <f t="shared" si="6"/>
        <v>2160450</v>
      </c>
      <c r="AH44" s="111">
        <f t="shared" si="7"/>
        <v>3100200</v>
      </c>
      <c r="AI44" s="111">
        <f t="shared" si="8"/>
        <v>939750</v>
      </c>
    </row>
    <row r="45" spans="1:35" s="1" customFormat="1" ht="14.5">
      <c r="A45" s="36">
        <v>1158</v>
      </c>
      <c r="B45" s="37">
        <f t="shared" si="9"/>
        <v>89</v>
      </c>
      <c r="C45" s="38">
        <v>954</v>
      </c>
      <c r="D45" s="38">
        <v>1069</v>
      </c>
      <c r="E45" s="37">
        <f t="shared" si="10"/>
        <v>115</v>
      </c>
      <c r="F45" s="38">
        <v>391</v>
      </c>
      <c r="G45" s="36">
        <v>267</v>
      </c>
      <c r="H45" s="37">
        <f t="shared" si="11"/>
        <v>-124</v>
      </c>
      <c r="I45" s="36">
        <v>24</v>
      </c>
      <c r="J45" s="38"/>
      <c r="K45" s="145">
        <v>29400</v>
      </c>
      <c r="L45" s="38"/>
      <c r="M45" s="36">
        <v>1292</v>
      </c>
      <c r="N45" s="142">
        <f t="shared" si="12"/>
        <v>0</v>
      </c>
      <c r="O45" s="36">
        <v>0</v>
      </c>
      <c r="P45" s="38">
        <v>0</v>
      </c>
      <c r="Q45" s="37">
        <f t="shared" si="13"/>
        <v>0</v>
      </c>
      <c r="R45" s="38">
        <v>1</v>
      </c>
      <c r="S45" s="38">
        <v>1</v>
      </c>
      <c r="T45" s="87">
        <f t="shared" si="14"/>
        <v>0</v>
      </c>
      <c r="U45" s="36">
        <v>1</v>
      </c>
      <c r="V45" s="38"/>
      <c r="W45" s="38"/>
      <c r="X45" s="36">
        <v>20</v>
      </c>
      <c r="Y45" s="106">
        <f t="shared" si="0"/>
        <v>391000</v>
      </c>
      <c r="Z45" s="107">
        <f t="shared" si="1"/>
        <v>1389600</v>
      </c>
      <c r="AA45" s="108">
        <f t="shared" si="2"/>
        <v>998600</v>
      </c>
      <c r="AB45" s="158">
        <v>29400</v>
      </c>
      <c r="AC45" s="110">
        <f t="shared" si="3"/>
        <v>-8950</v>
      </c>
      <c r="AD45" s="111">
        <f t="shared" si="4"/>
        <v>73550</v>
      </c>
      <c r="AE45" s="111">
        <f t="shared" si="5"/>
        <v>64600</v>
      </c>
      <c r="AF45" s="36">
        <v>1471</v>
      </c>
      <c r="AG45" s="125">
        <f t="shared" si="6"/>
        <v>989650</v>
      </c>
      <c r="AH45" s="111">
        <f t="shared" si="7"/>
        <v>1454200</v>
      </c>
      <c r="AI45" s="111">
        <f t="shared" si="8"/>
        <v>464550</v>
      </c>
    </row>
    <row r="46" spans="1:35" s="1" customFormat="1" ht="14.5">
      <c r="A46" s="36">
        <v>1314</v>
      </c>
      <c r="B46" s="37">
        <f t="shared" si="9"/>
        <v>73</v>
      </c>
      <c r="C46" s="38">
        <v>1164</v>
      </c>
      <c r="D46" s="38">
        <v>1241</v>
      </c>
      <c r="E46" s="37">
        <f t="shared" si="10"/>
        <v>77</v>
      </c>
      <c r="F46" s="38">
        <v>223</v>
      </c>
      <c r="G46" s="36">
        <v>235</v>
      </c>
      <c r="H46" s="37">
        <f t="shared" si="11"/>
        <v>12</v>
      </c>
      <c r="I46" s="36">
        <v>14</v>
      </c>
      <c r="J46" s="38"/>
      <c r="K46" s="145">
        <v>29600</v>
      </c>
      <c r="L46" s="38"/>
      <c r="M46" s="36">
        <v>1481</v>
      </c>
      <c r="N46" s="142">
        <f t="shared" si="12"/>
        <v>0</v>
      </c>
      <c r="O46" s="36">
        <v>0</v>
      </c>
      <c r="P46" s="38">
        <v>0</v>
      </c>
      <c r="Q46" s="37">
        <f t="shared" si="13"/>
        <v>0</v>
      </c>
      <c r="R46" s="38">
        <v>2</v>
      </c>
      <c r="S46" s="38">
        <v>2</v>
      </c>
      <c r="T46" s="87">
        <f t="shared" si="14"/>
        <v>0</v>
      </c>
      <c r="U46" s="36">
        <v>2</v>
      </c>
      <c r="V46" s="38"/>
      <c r="W46" s="38"/>
      <c r="X46" s="36">
        <v>11</v>
      </c>
      <c r="Y46" s="106">
        <f t="shared" si="0"/>
        <v>122650</v>
      </c>
      <c r="Z46" s="107">
        <f t="shared" si="1"/>
        <v>919800</v>
      </c>
      <c r="AA46" s="108">
        <f t="shared" si="2"/>
        <v>797150</v>
      </c>
      <c r="AB46" s="158">
        <v>29600</v>
      </c>
      <c r="AC46" s="110">
        <f t="shared" si="3"/>
        <v>-18200</v>
      </c>
      <c r="AD46" s="111">
        <f t="shared" si="4"/>
        <v>166300</v>
      </c>
      <c r="AE46" s="111">
        <f t="shared" si="5"/>
        <v>148100</v>
      </c>
      <c r="AF46" s="36">
        <v>1663</v>
      </c>
      <c r="AG46" s="125">
        <f t="shared" si="6"/>
        <v>778950</v>
      </c>
      <c r="AH46" s="111">
        <f t="shared" si="7"/>
        <v>1067900</v>
      </c>
      <c r="AI46" s="111">
        <f t="shared" si="8"/>
        <v>288950</v>
      </c>
    </row>
    <row r="47" spans="1:35" s="1" customFormat="1" ht="14.5">
      <c r="A47" s="36">
        <v>437</v>
      </c>
      <c r="B47" s="37">
        <f t="shared" si="9"/>
        <v>3</v>
      </c>
      <c r="C47" s="38">
        <v>412</v>
      </c>
      <c r="D47" s="38">
        <v>434</v>
      </c>
      <c r="E47" s="37">
        <f t="shared" si="10"/>
        <v>22</v>
      </c>
      <c r="F47" s="38">
        <v>77</v>
      </c>
      <c r="G47" s="36">
        <v>126</v>
      </c>
      <c r="H47" s="37">
        <f t="shared" si="11"/>
        <v>49</v>
      </c>
      <c r="I47" s="36">
        <v>7</v>
      </c>
      <c r="J47" s="38"/>
      <c r="K47" s="145">
        <v>29800</v>
      </c>
      <c r="L47" s="38"/>
      <c r="M47" s="36">
        <v>1676</v>
      </c>
      <c r="N47" s="142">
        <f t="shared" si="12"/>
        <v>0</v>
      </c>
      <c r="O47" s="36">
        <v>1</v>
      </c>
      <c r="P47" s="38">
        <v>1</v>
      </c>
      <c r="Q47" s="37">
        <f t="shared" si="13"/>
        <v>1</v>
      </c>
      <c r="R47" s="38">
        <v>1</v>
      </c>
      <c r="S47" s="38">
        <v>0</v>
      </c>
      <c r="T47" s="87">
        <f t="shared" si="14"/>
        <v>0</v>
      </c>
      <c r="U47" s="36">
        <v>1</v>
      </c>
      <c r="V47" s="38"/>
      <c r="W47" s="38"/>
      <c r="X47" s="36">
        <v>5</v>
      </c>
      <c r="Y47" s="106">
        <f t="shared" si="0"/>
        <v>19250</v>
      </c>
      <c r="Z47" s="107">
        <f t="shared" si="1"/>
        <v>152950</v>
      </c>
      <c r="AA47" s="108">
        <f t="shared" si="2"/>
        <v>133700</v>
      </c>
      <c r="AB47" s="158">
        <v>29800</v>
      </c>
      <c r="AC47" s="110">
        <f t="shared" si="3"/>
        <v>-9100</v>
      </c>
      <c r="AD47" s="111">
        <f t="shared" si="4"/>
        <v>92900</v>
      </c>
      <c r="AE47" s="111">
        <f t="shared" si="5"/>
        <v>83800</v>
      </c>
      <c r="AF47" s="36">
        <v>1858</v>
      </c>
      <c r="AG47" s="125">
        <f t="shared" si="6"/>
        <v>124600</v>
      </c>
      <c r="AH47" s="111">
        <f t="shared" si="7"/>
        <v>236750</v>
      </c>
      <c r="AI47" s="111">
        <f t="shared" si="8"/>
        <v>112150</v>
      </c>
    </row>
    <row r="48" spans="1:35" s="1" customFormat="1" ht="14.5">
      <c r="A48" s="36">
        <v>1326</v>
      </c>
      <c r="B48" s="37">
        <f t="shared" si="9"/>
        <v>12</v>
      </c>
      <c r="C48" s="38">
        <v>1315</v>
      </c>
      <c r="D48" s="38">
        <v>1314</v>
      </c>
      <c r="E48" s="37">
        <f t="shared" si="10"/>
        <v>-1</v>
      </c>
      <c r="F48" s="38">
        <v>80</v>
      </c>
      <c r="G48" s="36">
        <v>84</v>
      </c>
      <c r="H48" s="37">
        <f t="shared" si="11"/>
        <v>4</v>
      </c>
      <c r="I48" s="36">
        <v>4</v>
      </c>
      <c r="J48" s="38"/>
      <c r="K48" s="145">
        <v>30000</v>
      </c>
      <c r="L48" s="66"/>
      <c r="M48" s="36">
        <v>1873</v>
      </c>
      <c r="N48" s="142">
        <f t="shared" si="12"/>
        <v>0</v>
      </c>
      <c r="O48" s="36">
        <v>0</v>
      </c>
      <c r="P48" s="38">
        <v>0</v>
      </c>
      <c r="Q48" s="37">
        <f t="shared" si="13"/>
        <v>0</v>
      </c>
      <c r="R48" s="38">
        <v>6</v>
      </c>
      <c r="S48" s="38">
        <v>6</v>
      </c>
      <c r="T48" s="87">
        <f t="shared" si="14"/>
        <v>0</v>
      </c>
      <c r="U48" s="36">
        <v>6</v>
      </c>
      <c r="V48" s="38"/>
      <c r="W48" s="38"/>
      <c r="X48" s="36">
        <v>3</v>
      </c>
      <c r="Y48" s="106">
        <f t="shared" si="0"/>
        <v>12000</v>
      </c>
      <c r="Z48" s="107">
        <f t="shared" si="1"/>
        <v>265200</v>
      </c>
      <c r="AA48" s="108">
        <f t="shared" si="2"/>
        <v>253200</v>
      </c>
      <c r="AB48" s="158">
        <v>30000</v>
      </c>
      <c r="AC48" s="110">
        <f t="shared" si="3"/>
        <v>-53400</v>
      </c>
      <c r="AD48" s="111">
        <f t="shared" si="4"/>
        <v>615300</v>
      </c>
      <c r="AE48" s="111">
        <f t="shared" si="5"/>
        <v>561900</v>
      </c>
      <c r="AF48" s="36">
        <v>2051</v>
      </c>
      <c r="AG48" s="125">
        <f t="shared" si="6"/>
        <v>199800</v>
      </c>
      <c r="AH48" s="111">
        <f t="shared" si="7"/>
        <v>827100</v>
      </c>
      <c r="AI48" s="111">
        <f t="shared" si="8"/>
        <v>627300</v>
      </c>
    </row>
    <row r="49" spans="1:35" s="1" customFormat="1" ht="14.5">
      <c r="A49" s="36">
        <v>420</v>
      </c>
      <c r="B49" s="37">
        <f t="shared" si="9"/>
        <v>10</v>
      </c>
      <c r="C49" s="38">
        <v>419</v>
      </c>
      <c r="D49" s="38">
        <v>410</v>
      </c>
      <c r="E49" s="37">
        <f t="shared" si="10"/>
        <v>-9</v>
      </c>
      <c r="F49" s="38">
        <v>45</v>
      </c>
      <c r="G49" s="36">
        <v>23</v>
      </c>
      <c r="H49" s="37">
        <f t="shared" si="11"/>
        <v>-22</v>
      </c>
      <c r="I49" s="36">
        <v>2</v>
      </c>
      <c r="J49" s="38"/>
      <c r="K49" s="145">
        <v>30200</v>
      </c>
      <c r="L49" s="66"/>
      <c r="M49" s="36">
        <v>2071</v>
      </c>
      <c r="N49" s="142">
        <f t="shared" si="12"/>
        <v>0</v>
      </c>
      <c r="O49" s="36">
        <v>0</v>
      </c>
      <c r="P49" s="38">
        <v>0</v>
      </c>
      <c r="Q49" s="37">
        <f t="shared" si="13"/>
        <v>0</v>
      </c>
      <c r="R49" s="38">
        <v>0</v>
      </c>
      <c r="S49" s="38">
        <v>0</v>
      </c>
      <c r="T49" s="87">
        <f t="shared" si="14"/>
        <v>0</v>
      </c>
      <c r="U49" s="36">
        <v>0</v>
      </c>
      <c r="V49" s="38"/>
      <c r="W49" s="38"/>
      <c r="X49" s="36">
        <v>1</v>
      </c>
      <c r="Y49" s="106">
        <f t="shared" si="0"/>
        <v>2250</v>
      </c>
      <c r="Z49" s="107">
        <f t="shared" si="1"/>
        <v>42000</v>
      </c>
      <c r="AA49" s="108">
        <f t="shared" si="2"/>
        <v>39750</v>
      </c>
      <c r="AB49" s="158">
        <v>30200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6">
        <v>2250</v>
      </c>
      <c r="AG49" s="125">
        <f t="shared" si="6"/>
        <v>39750</v>
      </c>
      <c r="AH49" s="111">
        <f t="shared" si="7"/>
        <v>42000</v>
      </c>
      <c r="AI49" s="111">
        <f t="shared" si="8"/>
        <v>2250</v>
      </c>
    </row>
    <row r="50" spans="1:35" s="1" customFormat="1" ht="14.5">
      <c r="A50" s="36">
        <v>353</v>
      </c>
      <c r="B50" s="37">
        <f t="shared" si="9"/>
        <v>-27</v>
      </c>
      <c r="C50" s="38">
        <v>519</v>
      </c>
      <c r="D50" s="38">
        <v>380</v>
      </c>
      <c r="E50" s="37">
        <f t="shared" si="10"/>
        <v>-139</v>
      </c>
      <c r="F50" s="38">
        <v>144</v>
      </c>
      <c r="G50" s="36">
        <v>103</v>
      </c>
      <c r="H50" s="37">
        <f t="shared" si="11"/>
        <v>-41</v>
      </c>
      <c r="I50" s="36">
        <v>1</v>
      </c>
      <c r="J50" s="38"/>
      <c r="K50" s="145">
        <v>30400</v>
      </c>
      <c r="L50" s="66"/>
      <c r="M50" s="36">
        <v>2271</v>
      </c>
      <c r="N50" s="142">
        <f t="shared" si="12"/>
        <v>0</v>
      </c>
      <c r="O50" s="36">
        <v>0</v>
      </c>
      <c r="P50" s="38">
        <v>0</v>
      </c>
      <c r="Q50" s="37">
        <f t="shared" si="13"/>
        <v>0</v>
      </c>
      <c r="R50" s="38">
        <v>0</v>
      </c>
      <c r="S50" s="38">
        <v>0</v>
      </c>
      <c r="T50" s="87">
        <f t="shared" si="14"/>
        <v>0</v>
      </c>
      <c r="U50" s="36">
        <v>0</v>
      </c>
      <c r="V50" s="38"/>
      <c r="W50" s="38"/>
      <c r="X50" s="36">
        <v>1</v>
      </c>
      <c r="Y50" s="106">
        <f t="shared" si="0"/>
        <v>7200</v>
      </c>
      <c r="Z50" s="107">
        <f t="shared" si="1"/>
        <v>17650</v>
      </c>
      <c r="AA50" s="108">
        <f t="shared" si="2"/>
        <v>10450</v>
      </c>
      <c r="AB50" s="158">
        <v>30400</v>
      </c>
      <c r="AC50" s="110">
        <f t="shared" si="3"/>
        <v>0</v>
      </c>
      <c r="AD50" s="111">
        <f t="shared" si="4"/>
        <v>0</v>
      </c>
      <c r="AE50" s="111">
        <f t="shared" si="5"/>
        <v>0</v>
      </c>
      <c r="AF50" s="36">
        <v>2449</v>
      </c>
      <c r="AG50" s="125">
        <f t="shared" si="6"/>
        <v>10450</v>
      </c>
      <c r="AH50" s="111">
        <f t="shared" si="7"/>
        <v>17650</v>
      </c>
      <c r="AI50" s="111">
        <f t="shared" si="8"/>
        <v>7200</v>
      </c>
    </row>
    <row r="51" spans="1:35" s="1" customFormat="1" ht="14.5">
      <c r="A51" s="36">
        <v>93</v>
      </c>
      <c r="B51" s="37">
        <f t="shared" si="9"/>
        <v>8</v>
      </c>
      <c r="C51" s="38">
        <v>79</v>
      </c>
      <c r="D51" s="38">
        <v>85</v>
      </c>
      <c r="E51" s="37">
        <f t="shared" si="10"/>
        <v>6</v>
      </c>
      <c r="F51" s="38">
        <v>25</v>
      </c>
      <c r="G51" s="36">
        <v>12</v>
      </c>
      <c r="H51" s="37">
        <f t="shared" si="11"/>
        <v>-13</v>
      </c>
      <c r="I51" s="36">
        <v>1</v>
      </c>
      <c r="J51" s="38"/>
      <c r="K51" s="145">
        <v>30600</v>
      </c>
      <c r="L51" s="66"/>
      <c r="M51" s="36">
        <v>2470</v>
      </c>
      <c r="N51" s="142">
        <f t="shared" si="12"/>
        <v>0</v>
      </c>
      <c r="O51" s="36">
        <v>0</v>
      </c>
      <c r="P51" s="38">
        <v>0</v>
      </c>
      <c r="Q51" s="37">
        <f t="shared" si="13"/>
        <v>0</v>
      </c>
      <c r="R51" s="38">
        <v>0</v>
      </c>
      <c r="S51" s="38">
        <v>0</v>
      </c>
      <c r="T51" s="87">
        <f t="shared" si="14"/>
        <v>0</v>
      </c>
      <c r="U51" s="36">
        <v>0</v>
      </c>
      <c r="V51" s="38"/>
      <c r="W51" s="38"/>
      <c r="X51" s="36">
        <v>1</v>
      </c>
      <c r="Y51" s="106">
        <f t="shared" si="0"/>
        <v>1250</v>
      </c>
      <c r="Z51" s="107">
        <f t="shared" si="1"/>
        <v>4650</v>
      </c>
      <c r="AA51" s="108">
        <f t="shared" si="2"/>
        <v>3400</v>
      </c>
      <c r="AB51" s="158">
        <v>30600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6">
        <v>2649</v>
      </c>
      <c r="AG51" s="125">
        <f t="shared" si="6"/>
        <v>3400</v>
      </c>
      <c r="AH51" s="111">
        <f t="shared" si="7"/>
        <v>4650</v>
      </c>
      <c r="AI51" s="111">
        <f t="shared" si="8"/>
        <v>1250</v>
      </c>
    </row>
    <row r="52" spans="1:35" s="1" customFormat="1" ht="14.5">
      <c r="A52" s="36">
        <v>165</v>
      </c>
      <c r="B52" s="37">
        <f t="shared" si="9"/>
        <v>1</v>
      </c>
      <c r="C52" s="38">
        <v>164</v>
      </c>
      <c r="D52" s="38">
        <v>164</v>
      </c>
      <c r="E52" s="37">
        <f t="shared" si="10"/>
        <v>0</v>
      </c>
      <c r="F52" s="38">
        <v>0</v>
      </c>
      <c r="G52" s="36">
        <v>3</v>
      </c>
      <c r="H52" s="37">
        <f t="shared" si="11"/>
        <v>3</v>
      </c>
      <c r="I52" s="36">
        <v>1</v>
      </c>
      <c r="J52" s="38"/>
      <c r="K52" s="145">
        <v>30800</v>
      </c>
      <c r="L52" s="66"/>
      <c r="M52" s="36">
        <v>2670</v>
      </c>
      <c r="N52" s="142">
        <f t="shared" si="12"/>
        <v>0</v>
      </c>
      <c r="O52" s="36">
        <v>0</v>
      </c>
      <c r="P52" s="38">
        <v>0</v>
      </c>
      <c r="Q52" s="37">
        <f t="shared" si="13"/>
        <v>0</v>
      </c>
      <c r="R52" s="38">
        <v>1</v>
      </c>
      <c r="S52" s="38">
        <v>1</v>
      </c>
      <c r="T52" s="87">
        <f t="shared" si="14"/>
        <v>0</v>
      </c>
      <c r="U52" s="36">
        <v>1</v>
      </c>
      <c r="V52" s="38"/>
      <c r="W52" s="38"/>
      <c r="X52" s="36">
        <v>1</v>
      </c>
      <c r="Y52" s="106">
        <f t="shared" si="0"/>
        <v>0</v>
      </c>
      <c r="Z52" s="107">
        <f t="shared" si="1"/>
        <v>8250</v>
      </c>
      <c r="AA52" s="108">
        <f t="shared" si="2"/>
        <v>8250</v>
      </c>
      <c r="AB52" s="158">
        <v>30800</v>
      </c>
      <c r="AC52" s="110">
        <f t="shared" si="3"/>
        <v>-8950</v>
      </c>
      <c r="AD52" s="111">
        <f t="shared" si="4"/>
        <v>142450</v>
      </c>
      <c r="AE52" s="111">
        <f t="shared" si="5"/>
        <v>133500</v>
      </c>
      <c r="AF52" s="36">
        <v>2849</v>
      </c>
      <c r="AG52" s="125">
        <f t="shared" si="6"/>
        <v>-700</v>
      </c>
      <c r="AH52" s="111">
        <f t="shared" si="7"/>
        <v>141750</v>
      </c>
      <c r="AI52" s="111">
        <f t="shared" si="8"/>
        <v>142450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11535</v>
      </c>
      <c r="G53" s="45">
        <f>SUM(G8:G52)</f>
        <v>10712</v>
      </c>
      <c r="H53" s="46">
        <f>SUM(H8:H52)</f>
        <v>-823</v>
      </c>
      <c r="I53" s="67"/>
      <c r="J53" s="43"/>
      <c r="K53" s="43"/>
      <c r="L53" s="43"/>
      <c r="M53" s="67"/>
      <c r="N53" s="46">
        <f>SUM(N8:N52)</f>
        <v>4446</v>
      </c>
      <c r="O53" s="42">
        <f>SUM(O8:O52)</f>
        <v>18335</v>
      </c>
      <c r="P53" s="45">
        <f>SUM(P8:P52)</f>
        <v>13889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209</v>
      </c>
      <c r="D57" s="28"/>
      <c r="E57" s="28" t="s">
        <v>44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/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/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/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/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/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/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0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-28130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0</v>
      </c>
      <c r="I67" s="134">
        <f>H66-C62</f>
        <v>0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70"/>
  <sheetViews>
    <sheetView zoomScale="70" zoomScaleNormal="70" workbookViewId="0">
      <selection activeCell="B16" sqref="B16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7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210</v>
      </c>
      <c r="B1" s="6"/>
      <c r="C1" s="6"/>
      <c r="D1" s="6"/>
      <c r="E1" s="6"/>
      <c r="F1" s="7" t="s">
        <v>116</v>
      </c>
      <c r="G1" s="8" t="s">
        <v>2</v>
      </c>
      <c r="H1" s="8"/>
      <c r="I1" s="8"/>
      <c r="J1" s="54"/>
      <c r="K1" s="55" t="s">
        <v>3</v>
      </c>
      <c r="L1" s="55"/>
      <c r="M1" s="254"/>
      <c r="N1" s="255"/>
      <c r="O1" s="256"/>
      <c r="P1" s="56" t="s">
        <v>4</v>
      </c>
      <c r="Q1" s="74"/>
      <c r="R1" s="257"/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103</v>
      </c>
      <c r="B2" s="10"/>
      <c r="C2" s="11">
        <v>11016</v>
      </c>
      <c r="D2" s="10" t="s">
        <v>7</v>
      </c>
      <c r="E2" s="12">
        <v>60</v>
      </c>
      <c r="F2" s="13" t="s">
        <v>8</v>
      </c>
      <c r="G2" s="14" t="s">
        <v>9</v>
      </c>
      <c r="H2" s="15"/>
      <c r="I2" s="57"/>
      <c r="J2" s="58"/>
      <c r="K2" s="58" t="s">
        <v>10</v>
      </c>
      <c r="L2" s="58"/>
      <c r="M2" s="258"/>
      <c r="N2" s="259"/>
      <c r="O2" s="260"/>
      <c r="P2" s="58" t="s">
        <v>12</v>
      </c>
      <c r="Q2" s="58"/>
      <c r="R2" s="261"/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11041</v>
      </c>
      <c r="D3" s="17" t="s">
        <v>7</v>
      </c>
      <c r="E3" s="19">
        <v>67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</row>
    <row r="4" spans="1:36">
      <c r="A4" s="22" t="s">
        <v>20</v>
      </c>
      <c r="B4" s="23"/>
      <c r="C4" s="24">
        <v>11052</v>
      </c>
      <c r="D4" s="23" t="s">
        <v>7</v>
      </c>
      <c r="E4" s="25">
        <v>67</v>
      </c>
      <c r="F4" s="23" t="s">
        <v>8</v>
      </c>
      <c r="G4" s="26" t="s">
        <v>21</v>
      </c>
      <c r="H4" s="27"/>
      <c r="I4" s="61">
        <f>I2-I3</f>
        <v>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78" t="s">
        <v>163</v>
      </c>
      <c r="AC4" s="264" t="s">
        <v>22</v>
      </c>
      <c r="AD4" s="264"/>
      <c r="AE4" s="264"/>
      <c r="AF4" s="264"/>
      <c r="AG4" s="120" t="s">
        <v>149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ht="5.4" customHeight="1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63"/>
      <c r="N7" s="34"/>
      <c r="O7" s="35"/>
      <c r="P7" s="34"/>
      <c r="Q7" s="34"/>
      <c r="R7" s="34"/>
      <c r="S7" s="34"/>
      <c r="T7" s="34"/>
      <c r="U7" s="34"/>
      <c r="V7" s="77"/>
      <c r="W7" s="78"/>
      <c r="X7" s="86"/>
      <c r="Y7" s="101"/>
      <c r="Z7" s="102"/>
      <c r="AA7" s="102"/>
      <c r="AB7" s="103"/>
      <c r="AC7" s="103"/>
      <c r="AD7" s="104"/>
      <c r="AE7" s="104"/>
      <c r="AF7" s="105"/>
      <c r="AG7" s="105"/>
      <c r="AH7" s="105"/>
      <c r="AI7" s="104"/>
    </row>
    <row r="8" spans="1:36" s="1" customFormat="1" ht="15.65" customHeight="1">
      <c r="A8" s="36">
        <v>41</v>
      </c>
      <c r="B8" s="37">
        <f>A8-D8</f>
        <v>0</v>
      </c>
      <c r="C8" s="38">
        <v>41</v>
      </c>
      <c r="D8" s="38">
        <v>41</v>
      </c>
      <c r="E8" s="38">
        <v>41</v>
      </c>
      <c r="F8" s="38">
        <v>0</v>
      </c>
      <c r="G8" s="36">
        <v>0</v>
      </c>
      <c r="H8" s="37">
        <f>G8-F8</f>
        <v>0</v>
      </c>
      <c r="I8" s="36">
        <v>3241</v>
      </c>
      <c r="J8" s="38"/>
      <c r="K8" s="38">
        <v>7800</v>
      </c>
      <c r="L8" s="38"/>
      <c r="M8" s="36">
        <v>1</v>
      </c>
      <c r="N8" s="37">
        <f>O8-P8</f>
        <v>0</v>
      </c>
      <c r="O8" s="36">
        <v>0</v>
      </c>
      <c r="P8" s="38">
        <v>0</v>
      </c>
      <c r="Q8" s="37">
        <f>R8-S8</f>
        <v>0</v>
      </c>
      <c r="R8" s="38">
        <v>440</v>
      </c>
      <c r="S8" s="38">
        <v>440</v>
      </c>
      <c r="T8" s="87">
        <f>U8-R8</f>
        <v>0</v>
      </c>
      <c r="U8" s="36">
        <v>440</v>
      </c>
      <c r="V8" s="38"/>
      <c r="W8" s="38"/>
      <c r="X8" s="38">
        <v>3174</v>
      </c>
      <c r="Y8" s="106">
        <f>X8*F8*50</f>
        <v>0</v>
      </c>
      <c r="Z8" s="107">
        <f>A8*I8*50</f>
        <v>6644050</v>
      </c>
      <c r="AA8" s="108">
        <f>Z8-Y8</f>
        <v>6644050</v>
      </c>
      <c r="AB8" s="109">
        <v>7800</v>
      </c>
      <c r="AC8" s="110">
        <f>AE8-AD8</f>
        <v>0</v>
      </c>
      <c r="AD8" s="111">
        <f>AF8*R8*50</f>
        <v>22000</v>
      </c>
      <c r="AE8" s="111">
        <f>U8*M8*50</f>
        <v>22000</v>
      </c>
      <c r="AF8" s="38">
        <v>1</v>
      </c>
      <c r="AG8" s="125">
        <f>AH8-AI8</f>
        <v>6644050</v>
      </c>
      <c r="AH8" s="111">
        <f>Z8+AE8</f>
        <v>6666050</v>
      </c>
      <c r="AI8" s="111">
        <f>Y8+AD8</f>
        <v>22000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8">
        <v>0</v>
      </c>
      <c r="F9" s="38">
        <v>0</v>
      </c>
      <c r="G9" s="36">
        <v>0</v>
      </c>
      <c r="H9" s="37">
        <f>G9-F9</f>
        <v>0</v>
      </c>
      <c r="I9" s="36">
        <v>3141</v>
      </c>
      <c r="J9" s="38"/>
      <c r="K9" s="38">
        <v>7900</v>
      </c>
      <c r="L9" s="38"/>
      <c r="M9" s="36">
        <v>1</v>
      </c>
      <c r="N9" s="37">
        <f>O9-P9</f>
        <v>0</v>
      </c>
      <c r="O9" s="36">
        <v>0</v>
      </c>
      <c r="P9" s="38">
        <v>0</v>
      </c>
      <c r="Q9" s="37">
        <f>R9-S9</f>
        <v>0</v>
      </c>
      <c r="R9" s="38">
        <v>346</v>
      </c>
      <c r="S9" s="38">
        <v>346</v>
      </c>
      <c r="T9" s="87">
        <f>U9-R9</f>
        <v>0</v>
      </c>
      <c r="U9" s="36">
        <v>346</v>
      </c>
      <c r="V9" s="38"/>
      <c r="W9" s="38"/>
      <c r="X9" s="38">
        <v>3074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09">
        <v>7900</v>
      </c>
      <c r="AC9" s="110">
        <f t="shared" ref="AC9:AC52" si="3">AE9-AD9</f>
        <v>0</v>
      </c>
      <c r="AD9" s="111">
        <f t="shared" ref="AD9:AD52" si="4">AF9*R9*50</f>
        <v>17300</v>
      </c>
      <c r="AE9" s="111">
        <f t="shared" ref="AE9:AE52" si="5">U9*M9*50</f>
        <v>17300</v>
      </c>
      <c r="AF9" s="38">
        <v>1</v>
      </c>
      <c r="AG9" s="125">
        <f t="shared" ref="AG9:AG52" si="6">AH9-AI9</f>
        <v>0</v>
      </c>
      <c r="AH9" s="111">
        <f t="shared" ref="AH9:AH52" si="7">Z9+AE9</f>
        <v>17300</v>
      </c>
      <c r="AI9" s="111">
        <f t="shared" ref="AI9:AI52" si="8">Y9+AD9</f>
        <v>17300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8">
        <v>0</v>
      </c>
      <c r="F10" s="38">
        <v>0</v>
      </c>
      <c r="G10" s="36">
        <v>0</v>
      </c>
      <c r="H10" s="37">
        <f>G10-F10</f>
        <v>0</v>
      </c>
      <c r="I10" s="36">
        <v>3041</v>
      </c>
      <c r="J10" s="38"/>
      <c r="K10" s="38">
        <v>8000</v>
      </c>
      <c r="L10" s="38"/>
      <c r="M10" s="36">
        <v>1</v>
      </c>
      <c r="N10" s="37">
        <f>O10-P10</f>
        <v>0</v>
      </c>
      <c r="O10" s="36">
        <v>0</v>
      </c>
      <c r="P10" s="38">
        <v>0</v>
      </c>
      <c r="Q10" s="37">
        <f>R10-S10</f>
        <v>0</v>
      </c>
      <c r="R10" s="38">
        <v>418</v>
      </c>
      <c r="S10" s="38">
        <v>418</v>
      </c>
      <c r="T10" s="87">
        <f>U10-R10</f>
        <v>0</v>
      </c>
      <c r="U10" s="36">
        <v>418</v>
      </c>
      <c r="V10" s="38"/>
      <c r="W10" s="38"/>
      <c r="X10" s="38">
        <v>2974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09">
        <v>8000</v>
      </c>
      <c r="AC10" s="110">
        <f t="shared" si="3"/>
        <v>0</v>
      </c>
      <c r="AD10" s="111">
        <f t="shared" si="4"/>
        <v>20900</v>
      </c>
      <c r="AE10" s="111">
        <f t="shared" si="5"/>
        <v>20900</v>
      </c>
      <c r="AF10" s="38">
        <v>1</v>
      </c>
      <c r="AG10" s="125">
        <f t="shared" si="6"/>
        <v>0</v>
      </c>
      <c r="AH10" s="111">
        <f t="shared" si="7"/>
        <v>20900</v>
      </c>
      <c r="AI10" s="111">
        <f t="shared" si="8"/>
        <v>20900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8">
        <v>0</v>
      </c>
      <c r="F11" s="38">
        <v>0</v>
      </c>
      <c r="G11" s="36">
        <v>0</v>
      </c>
      <c r="H11" s="37">
        <f>G11-F11</f>
        <v>0</v>
      </c>
      <c r="I11" s="36">
        <v>2941</v>
      </c>
      <c r="J11" s="38"/>
      <c r="K11" s="38">
        <v>8100</v>
      </c>
      <c r="L11" s="38"/>
      <c r="M11" s="36">
        <v>1</v>
      </c>
      <c r="N11" s="37">
        <f>O11-P11</f>
        <v>0</v>
      </c>
      <c r="O11" s="36">
        <v>0</v>
      </c>
      <c r="P11" s="38">
        <v>0</v>
      </c>
      <c r="Q11" s="37">
        <f>R11-S11</f>
        <v>0</v>
      </c>
      <c r="R11" s="38">
        <v>190</v>
      </c>
      <c r="S11" s="38">
        <v>190</v>
      </c>
      <c r="T11" s="87">
        <f>U11-R11</f>
        <v>0</v>
      </c>
      <c r="U11" s="36">
        <v>190</v>
      </c>
      <c r="V11" s="38"/>
      <c r="W11" s="38"/>
      <c r="X11" s="38">
        <v>2874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09">
        <v>8100</v>
      </c>
      <c r="AC11" s="110">
        <f t="shared" si="3"/>
        <v>0</v>
      </c>
      <c r="AD11" s="111">
        <f t="shared" si="4"/>
        <v>9500</v>
      </c>
      <c r="AE11" s="111">
        <f t="shared" si="5"/>
        <v>9500</v>
      </c>
      <c r="AF11" s="38">
        <v>1</v>
      </c>
      <c r="AG11" s="125">
        <f t="shared" si="6"/>
        <v>0</v>
      </c>
      <c r="AH11" s="111">
        <f t="shared" si="7"/>
        <v>9500</v>
      </c>
      <c r="AI11" s="111">
        <f t="shared" si="8"/>
        <v>9500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8">
        <v>0</v>
      </c>
      <c r="F12" s="38">
        <v>0</v>
      </c>
      <c r="G12" s="36">
        <v>0</v>
      </c>
      <c r="H12" s="37">
        <f>G12-F12</f>
        <v>0</v>
      </c>
      <c r="I12" s="36">
        <v>2841</v>
      </c>
      <c r="J12" s="38"/>
      <c r="K12" s="38">
        <v>8200</v>
      </c>
      <c r="L12" s="38"/>
      <c r="M12" s="36">
        <v>1</v>
      </c>
      <c r="N12" s="37">
        <f>O12-P12</f>
        <v>0</v>
      </c>
      <c r="O12" s="36">
        <v>0</v>
      </c>
      <c r="P12" s="38">
        <v>0</v>
      </c>
      <c r="Q12" s="37">
        <f>R12-S12</f>
        <v>0</v>
      </c>
      <c r="R12" s="38">
        <v>598</v>
      </c>
      <c r="S12" s="38">
        <v>598</v>
      </c>
      <c r="T12" s="87">
        <f>U12-R12</f>
        <v>0</v>
      </c>
      <c r="U12" s="36">
        <v>598</v>
      </c>
      <c r="V12" s="38"/>
      <c r="W12" s="38"/>
      <c r="X12" s="38">
        <v>2774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09">
        <v>8200</v>
      </c>
      <c r="AC12" s="110">
        <f t="shared" si="3"/>
        <v>0</v>
      </c>
      <c r="AD12" s="111">
        <f t="shared" si="4"/>
        <v>29900</v>
      </c>
      <c r="AE12" s="111">
        <f t="shared" si="5"/>
        <v>29900</v>
      </c>
      <c r="AF12" s="38">
        <v>1</v>
      </c>
      <c r="AG12" s="125">
        <f t="shared" si="6"/>
        <v>0</v>
      </c>
      <c r="AH12" s="111">
        <f t="shared" si="7"/>
        <v>29900</v>
      </c>
      <c r="AI12" s="111">
        <f t="shared" si="8"/>
        <v>29900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8">
        <v>0</v>
      </c>
      <c r="F13" s="38">
        <v>0</v>
      </c>
      <c r="G13" s="36">
        <v>0</v>
      </c>
      <c r="H13" s="37">
        <f t="shared" ref="H13:H52" si="10">G13-F13</f>
        <v>0</v>
      </c>
      <c r="I13" s="36">
        <v>2741</v>
      </c>
      <c r="J13" s="38"/>
      <c r="K13" s="38">
        <v>8300</v>
      </c>
      <c r="L13" s="38"/>
      <c r="M13" s="36">
        <v>1</v>
      </c>
      <c r="N13" s="37">
        <f t="shared" ref="N13:N52" si="11">O13-P13</f>
        <v>-1</v>
      </c>
      <c r="O13" s="36">
        <v>0</v>
      </c>
      <c r="P13" s="38">
        <v>1</v>
      </c>
      <c r="Q13" s="37">
        <f t="shared" ref="Q13:Q52" si="12">R13-S13</f>
        <v>1</v>
      </c>
      <c r="R13" s="38">
        <v>82</v>
      </c>
      <c r="S13" s="38">
        <v>81</v>
      </c>
      <c r="T13" s="87">
        <f t="shared" ref="T13:T52" si="13">U13-R13</f>
        <v>0</v>
      </c>
      <c r="U13" s="36">
        <v>82</v>
      </c>
      <c r="V13" s="38"/>
      <c r="W13" s="38"/>
      <c r="X13" s="38">
        <v>2674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09">
        <v>8300</v>
      </c>
      <c r="AC13" s="110">
        <f t="shared" si="3"/>
        <v>0</v>
      </c>
      <c r="AD13" s="111">
        <f t="shared" si="4"/>
        <v>4100</v>
      </c>
      <c r="AE13" s="111">
        <f t="shared" si="5"/>
        <v>4100</v>
      </c>
      <c r="AF13" s="38">
        <v>1</v>
      </c>
      <c r="AG13" s="125">
        <f t="shared" si="6"/>
        <v>0</v>
      </c>
      <c r="AH13" s="111">
        <f t="shared" si="7"/>
        <v>4100</v>
      </c>
      <c r="AI13" s="111">
        <f t="shared" si="8"/>
        <v>4100</v>
      </c>
    </row>
    <row r="14" spans="1:36" s="1" customFormat="1" ht="15.65" customHeight="1">
      <c r="A14" s="36">
        <v>0</v>
      </c>
      <c r="B14" s="37">
        <f t="shared" si="9"/>
        <v>0</v>
      </c>
      <c r="C14" s="38">
        <v>0</v>
      </c>
      <c r="D14" s="38">
        <v>0</v>
      </c>
      <c r="E14" s="38">
        <v>0</v>
      </c>
      <c r="F14" s="38">
        <v>0</v>
      </c>
      <c r="G14" s="36">
        <v>0</v>
      </c>
      <c r="H14" s="37">
        <f t="shared" si="10"/>
        <v>0</v>
      </c>
      <c r="I14" s="36">
        <v>2641</v>
      </c>
      <c r="J14" s="38"/>
      <c r="K14" s="38">
        <v>8400</v>
      </c>
      <c r="L14" s="38"/>
      <c r="M14" s="36">
        <v>1</v>
      </c>
      <c r="N14" s="37">
        <f t="shared" si="11"/>
        <v>0</v>
      </c>
      <c r="O14" s="36">
        <v>0</v>
      </c>
      <c r="P14" s="38">
        <v>0</v>
      </c>
      <c r="Q14" s="37">
        <f t="shared" si="12"/>
        <v>0</v>
      </c>
      <c r="R14" s="38">
        <v>575</v>
      </c>
      <c r="S14" s="38">
        <v>575</v>
      </c>
      <c r="T14" s="87">
        <f t="shared" si="13"/>
        <v>0</v>
      </c>
      <c r="U14" s="36">
        <v>575</v>
      </c>
      <c r="V14" s="38"/>
      <c r="W14" s="38"/>
      <c r="X14" s="38">
        <v>2574</v>
      </c>
      <c r="Y14" s="106">
        <f t="shared" si="0"/>
        <v>0</v>
      </c>
      <c r="Z14" s="107">
        <f t="shared" si="1"/>
        <v>0</v>
      </c>
      <c r="AA14" s="108">
        <f t="shared" si="2"/>
        <v>0</v>
      </c>
      <c r="AB14" s="109">
        <v>8400</v>
      </c>
      <c r="AC14" s="110">
        <f t="shared" si="3"/>
        <v>0</v>
      </c>
      <c r="AD14" s="111">
        <f t="shared" si="4"/>
        <v>28750</v>
      </c>
      <c r="AE14" s="111">
        <f t="shared" si="5"/>
        <v>28750</v>
      </c>
      <c r="AF14" s="38">
        <v>1</v>
      </c>
      <c r="AG14" s="125">
        <f t="shared" si="6"/>
        <v>0</v>
      </c>
      <c r="AH14" s="111">
        <f t="shared" si="7"/>
        <v>28750</v>
      </c>
      <c r="AI14" s="111">
        <f t="shared" si="8"/>
        <v>28750</v>
      </c>
    </row>
    <row r="15" spans="1:36" s="1" customFormat="1" ht="15.65" customHeight="1">
      <c r="A15" s="36">
        <v>0</v>
      </c>
      <c r="B15" s="37">
        <f t="shared" si="9"/>
        <v>0</v>
      </c>
      <c r="C15" s="38">
        <v>0</v>
      </c>
      <c r="D15" s="38">
        <v>0</v>
      </c>
      <c r="E15" s="38">
        <v>0</v>
      </c>
      <c r="F15" s="38">
        <v>0</v>
      </c>
      <c r="G15" s="36">
        <v>0</v>
      </c>
      <c r="H15" s="37">
        <f t="shared" si="10"/>
        <v>0</v>
      </c>
      <c r="I15" s="36">
        <v>2541</v>
      </c>
      <c r="J15" s="38"/>
      <c r="K15" s="38">
        <v>8500</v>
      </c>
      <c r="L15" s="38"/>
      <c r="M15" s="36">
        <v>1</v>
      </c>
      <c r="N15" s="37">
        <f t="shared" si="11"/>
        <v>0</v>
      </c>
      <c r="O15" s="36">
        <v>0</v>
      </c>
      <c r="P15" s="38">
        <v>0</v>
      </c>
      <c r="Q15" s="37">
        <f t="shared" si="12"/>
        <v>0</v>
      </c>
      <c r="R15" s="38">
        <v>79</v>
      </c>
      <c r="S15" s="38">
        <v>79</v>
      </c>
      <c r="T15" s="87">
        <f t="shared" si="13"/>
        <v>0</v>
      </c>
      <c r="U15" s="36">
        <v>79</v>
      </c>
      <c r="V15" s="38"/>
      <c r="W15" s="38"/>
      <c r="X15" s="38">
        <v>2474</v>
      </c>
      <c r="Y15" s="106">
        <f t="shared" si="0"/>
        <v>0</v>
      </c>
      <c r="Z15" s="107">
        <f t="shared" si="1"/>
        <v>0</v>
      </c>
      <c r="AA15" s="108">
        <f t="shared" si="2"/>
        <v>0</v>
      </c>
      <c r="AB15" s="109">
        <v>8500</v>
      </c>
      <c r="AC15" s="110">
        <f t="shared" si="3"/>
        <v>0</v>
      </c>
      <c r="AD15" s="111">
        <f t="shared" si="4"/>
        <v>3950</v>
      </c>
      <c r="AE15" s="111">
        <f t="shared" si="5"/>
        <v>3950</v>
      </c>
      <c r="AF15" s="38">
        <v>1</v>
      </c>
      <c r="AG15" s="125">
        <f t="shared" si="6"/>
        <v>0</v>
      </c>
      <c r="AH15" s="111">
        <f t="shared" si="7"/>
        <v>3950</v>
      </c>
      <c r="AI15" s="111">
        <f t="shared" si="8"/>
        <v>3950</v>
      </c>
    </row>
    <row r="16" spans="1:36" s="1" customFormat="1" ht="15.65" customHeight="1">
      <c r="A16" s="36">
        <v>0</v>
      </c>
      <c r="B16" s="37">
        <f t="shared" si="9"/>
        <v>0</v>
      </c>
      <c r="C16" s="38">
        <v>0</v>
      </c>
      <c r="D16" s="38">
        <v>0</v>
      </c>
      <c r="E16" s="38">
        <v>0</v>
      </c>
      <c r="F16" s="38">
        <v>0</v>
      </c>
      <c r="G16" s="36">
        <v>0</v>
      </c>
      <c r="H16" s="37">
        <f t="shared" si="10"/>
        <v>0</v>
      </c>
      <c r="I16" s="36">
        <v>2441</v>
      </c>
      <c r="J16" s="38"/>
      <c r="K16" s="38">
        <v>8600</v>
      </c>
      <c r="L16" s="38"/>
      <c r="M16" s="36">
        <v>1</v>
      </c>
      <c r="N16" s="37">
        <f t="shared" si="11"/>
        <v>-113</v>
      </c>
      <c r="O16" s="36">
        <v>0</v>
      </c>
      <c r="P16" s="38">
        <v>113</v>
      </c>
      <c r="Q16" s="37">
        <f t="shared" si="12"/>
        <v>113</v>
      </c>
      <c r="R16" s="38">
        <v>524</v>
      </c>
      <c r="S16" s="38">
        <v>411</v>
      </c>
      <c r="T16" s="87">
        <f t="shared" si="13"/>
        <v>0</v>
      </c>
      <c r="U16" s="36">
        <v>524</v>
      </c>
      <c r="V16" s="38"/>
      <c r="W16" s="38"/>
      <c r="X16" s="38">
        <v>2374</v>
      </c>
      <c r="Y16" s="106">
        <f t="shared" si="0"/>
        <v>0</v>
      </c>
      <c r="Z16" s="107">
        <f t="shared" si="1"/>
        <v>0</v>
      </c>
      <c r="AA16" s="108">
        <f t="shared" si="2"/>
        <v>0</v>
      </c>
      <c r="AB16" s="109">
        <v>8600</v>
      </c>
      <c r="AC16" s="110">
        <f t="shared" si="3"/>
        <v>0</v>
      </c>
      <c r="AD16" s="111">
        <f t="shared" si="4"/>
        <v>26200</v>
      </c>
      <c r="AE16" s="111">
        <f t="shared" si="5"/>
        <v>26200</v>
      </c>
      <c r="AF16" s="38">
        <v>1</v>
      </c>
      <c r="AG16" s="125">
        <f t="shared" si="6"/>
        <v>0</v>
      </c>
      <c r="AH16" s="111">
        <f t="shared" si="7"/>
        <v>26200</v>
      </c>
      <c r="AI16" s="111">
        <f t="shared" si="8"/>
        <v>26200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8">
        <v>0</v>
      </c>
      <c r="F17" s="38">
        <v>0</v>
      </c>
      <c r="G17" s="36">
        <v>0</v>
      </c>
      <c r="H17" s="37">
        <f t="shared" si="10"/>
        <v>0</v>
      </c>
      <c r="I17" s="36">
        <v>2341</v>
      </c>
      <c r="J17" s="38"/>
      <c r="K17" s="38">
        <v>8700</v>
      </c>
      <c r="L17" s="38"/>
      <c r="M17" s="36">
        <v>1</v>
      </c>
      <c r="N17" s="37">
        <f t="shared" si="11"/>
        <v>-72</v>
      </c>
      <c r="O17" s="36">
        <v>3</v>
      </c>
      <c r="P17" s="38">
        <v>75</v>
      </c>
      <c r="Q17" s="37">
        <f t="shared" si="12"/>
        <v>75</v>
      </c>
      <c r="R17" s="38">
        <v>1017</v>
      </c>
      <c r="S17" s="38">
        <v>942</v>
      </c>
      <c r="T17" s="87">
        <f t="shared" si="13"/>
        <v>2</v>
      </c>
      <c r="U17" s="36">
        <v>1019</v>
      </c>
      <c r="V17" s="38"/>
      <c r="W17" s="38"/>
      <c r="X17" s="38">
        <v>2274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09">
        <v>8700</v>
      </c>
      <c r="AC17" s="110">
        <f t="shared" si="3"/>
        <v>100</v>
      </c>
      <c r="AD17" s="111">
        <f t="shared" si="4"/>
        <v>50850</v>
      </c>
      <c r="AE17" s="111">
        <f t="shared" si="5"/>
        <v>50950</v>
      </c>
      <c r="AF17" s="38">
        <v>1</v>
      </c>
      <c r="AG17" s="125">
        <f t="shared" si="6"/>
        <v>100</v>
      </c>
      <c r="AH17" s="111">
        <f t="shared" si="7"/>
        <v>50950</v>
      </c>
      <c r="AI17" s="111">
        <f t="shared" si="8"/>
        <v>50850</v>
      </c>
    </row>
    <row r="18" spans="1:35" s="1" customFormat="1" ht="14.5">
      <c r="A18" s="36">
        <v>0</v>
      </c>
      <c r="B18" s="37">
        <f t="shared" si="9"/>
        <v>0</v>
      </c>
      <c r="C18" s="38">
        <v>0</v>
      </c>
      <c r="D18" s="38">
        <v>0</v>
      </c>
      <c r="E18" s="38">
        <v>0</v>
      </c>
      <c r="F18" s="38">
        <v>0</v>
      </c>
      <c r="G18" s="36">
        <v>0</v>
      </c>
      <c r="H18" s="37">
        <f t="shared" si="10"/>
        <v>0</v>
      </c>
      <c r="I18" s="36">
        <v>2241</v>
      </c>
      <c r="J18" s="38"/>
      <c r="K18" s="38">
        <v>8800</v>
      </c>
      <c r="L18" s="38"/>
      <c r="M18" s="36">
        <v>1</v>
      </c>
      <c r="N18" s="37">
        <f t="shared" si="11"/>
        <v>-9</v>
      </c>
      <c r="O18" s="36">
        <v>1</v>
      </c>
      <c r="P18" s="38">
        <v>10</v>
      </c>
      <c r="Q18" s="37">
        <f t="shared" si="12"/>
        <v>0</v>
      </c>
      <c r="R18" s="38">
        <v>1872</v>
      </c>
      <c r="S18" s="38">
        <v>1872</v>
      </c>
      <c r="T18" s="87">
        <f t="shared" si="13"/>
        <v>1</v>
      </c>
      <c r="U18" s="36">
        <v>1873</v>
      </c>
      <c r="V18" s="38"/>
      <c r="W18" s="38"/>
      <c r="X18" s="38">
        <v>2174</v>
      </c>
      <c r="Y18" s="106">
        <f t="shared" si="0"/>
        <v>0</v>
      </c>
      <c r="Z18" s="107">
        <f t="shared" si="1"/>
        <v>0</v>
      </c>
      <c r="AA18" s="108">
        <f t="shared" si="2"/>
        <v>0</v>
      </c>
      <c r="AB18" s="109">
        <v>8800</v>
      </c>
      <c r="AC18" s="110">
        <f t="shared" si="3"/>
        <v>50</v>
      </c>
      <c r="AD18" s="111">
        <f t="shared" si="4"/>
        <v>93600</v>
      </c>
      <c r="AE18" s="111">
        <f t="shared" si="5"/>
        <v>93650</v>
      </c>
      <c r="AF18" s="38">
        <v>1</v>
      </c>
      <c r="AG18" s="125">
        <f t="shared" si="6"/>
        <v>50</v>
      </c>
      <c r="AH18" s="111">
        <f t="shared" si="7"/>
        <v>93650</v>
      </c>
      <c r="AI18" s="111">
        <f t="shared" si="8"/>
        <v>93600</v>
      </c>
    </row>
    <row r="19" spans="1:35" s="1" customFormat="1" ht="14.5">
      <c r="A19" s="36">
        <v>0</v>
      </c>
      <c r="B19" s="37">
        <f t="shared" si="9"/>
        <v>0</v>
      </c>
      <c r="C19" s="38">
        <v>0</v>
      </c>
      <c r="D19" s="38">
        <v>0</v>
      </c>
      <c r="E19" s="38">
        <v>0</v>
      </c>
      <c r="F19" s="38">
        <v>0</v>
      </c>
      <c r="G19" s="36">
        <v>0</v>
      </c>
      <c r="H19" s="37">
        <f t="shared" si="10"/>
        <v>0</v>
      </c>
      <c r="I19" s="36">
        <v>2141</v>
      </c>
      <c r="J19" s="38"/>
      <c r="K19" s="38">
        <v>8900</v>
      </c>
      <c r="L19" s="38"/>
      <c r="M19" s="36">
        <v>1</v>
      </c>
      <c r="N19" s="37">
        <f t="shared" si="11"/>
        <v>-11</v>
      </c>
      <c r="O19" s="36">
        <v>0</v>
      </c>
      <c r="P19" s="38">
        <v>11</v>
      </c>
      <c r="Q19" s="37">
        <f t="shared" si="12"/>
        <v>11</v>
      </c>
      <c r="R19" s="38">
        <v>122</v>
      </c>
      <c r="S19" s="38">
        <v>111</v>
      </c>
      <c r="T19" s="87">
        <f t="shared" si="13"/>
        <v>0</v>
      </c>
      <c r="U19" s="36">
        <v>122</v>
      </c>
      <c r="V19" s="38"/>
      <c r="W19" s="38"/>
      <c r="X19" s="38">
        <v>2074</v>
      </c>
      <c r="Y19" s="106">
        <f t="shared" si="0"/>
        <v>0</v>
      </c>
      <c r="Z19" s="107">
        <f t="shared" si="1"/>
        <v>0</v>
      </c>
      <c r="AA19" s="108">
        <f t="shared" si="2"/>
        <v>0</v>
      </c>
      <c r="AB19" s="109">
        <v>8900</v>
      </c>
      <c r="AC19" s="110">
        <f t="shared" si="3"/>
        <v>0</v>
      </c>
      <c r="AD19" s="111">
        <f t="shared" si="4"/>
        <v>6100</v>
      </c>
      <c r="AE19" s="111">
        <f t="shared" si="5"/>
        <v>6100</v>
      </c>
      <c r="AF19" s="38">
        <v>1</v>
      </c>
      <c r="AG19" s="125">
        <f t="shared" si="6"/>
        <v>0</v>
      </c>
      <c r="AH19" s="111">
        <f t="shared" si="7"/>
        <v>6100</v>
      </c>
      <c r="AI19" s="111">
        <f t="shared" si="8"/>
        <v>6100</v>
      </c>
    </row>
    <row r="20" spans="1:35" s="1" customFormat="1" ht="14.5">
      <c r="A20" s="36">
        <v>4</v>
      </c>
      <c r="B20" s="37">
        <f t="shared" si="9"/>
        <v>0</v>
      </c>
      <c r="C20" s="38">
        <v>4</v>
      </c>
      <c r="D20" s="38">
        <v>4</v>
      </c>
      <c r="E20" s="38">
        <v>4</v>
      </c>
      <c r="F20" s="38">
        <v>0</v>
      </c>
      <c r="G20" s="36">
        <v>0</v>
      </c>
      <c r="H20" s="37">
        <f t="shared" si="10"/>
        <v>0</v>
      </c>
      <c r="I20" s="36">
        <v>2041</v>
      </c>
      <c r="J20" s="38"/>
      <c r="K20" s="38">
        <v>9000</v>
      </c>
      <c r="L20" s="38"/>
      <c r="M20" s="36">
        <v>1</v>
      </c>
      <c r="N20" s="37">
        <f t="shared" si="11"/>
        <v>50</v>
      </c>
      <c r="O20" s="36">
        <v>52</v>
      </c>
      <c r="P20" s="38">
        <v>2</v>
      </c>
      <c r="Q20" s="37">
        <f t="shared" si="12"/>
        <v>0</v>
      </c>
      <c r="R20" s="38">
        <v>2617</v>
      </c>
      <c r="S20" s="38">
        <v>2617</v>
      </c>
      <c r="T20" s="87">
        <f t="shared" si="13"/>
        <v>-27</v>
      </c>
      <c r="U20" s="36">
        <v>2590</v>
      </c>
      <c r="V20" s="38"/>
      <c r="W20" s="38"/>
      <c r="X20" s="38">
        <v>1974</v>
      </c>
      <c r="Y20" s="106">
        <f t="shared" si="0"/>
        <v>0</v>
      </c>
      <c r="Z20" s="107">
        <f t="shared" si="1"/>
        <v>408200</v>
      </c>
      <c r="AA20" s="108">
        <f t="shared" si="2"/>
        <v>408200</v>
      </c>
      <c r="AB20" s="109">
        <v>9000</v>
      </c>
      <c r="AC20" s="110">
        <f t="shared" si="3"/>
        <v>-1350</v>
      </c>
      <c r="AD20" s="111">
        <f t="shared" si="4"/>
        <v>130850</v>
      </c>
      <c r="AE20" s="111">
        <f t="shared" si="5"/>
        <v>129500</v>
      </c>
      <c r="AF20" s="38">
        <v>1</v>
      </c>
      <c r="AG20" s="125">
        <f t="shared" si="6"/>
        <v>406850</v>
      </c>
      <c r="AH20" s="111">
        <f t="shared" si="7"/>
        <v>537700</v>
      </c>
      <c r="AI20" s="111">
        <f t="shared" si="8"/>
        <v>130850</v>
      </c>
    </row>
    <row r="21" spans="1:35" s="1" customFormat="1" ht="14.5">
      <c r="A21" s="36">
        <v>0</v>
      </c>
      <c r="B21" s="37">
        <f t="shared" si="9"/>
        <v>0</v>
      </c>
      <c r="C21" s="38">
        <v>0</v>
      </c>
      <c r="D21" s="38">
        <v>0</v>
      </c>
      <c r="E21" s="38">
        <v>0</v>
      </c>
      <c r="F21" s="38">
        <v>0</v>
      </c>
      <c r="G21" s="36">
        <v>0</v>
      </c>
      <c r="H21" s="37">
        <f t="shared" si="10"/>
        <v>0</v>
      </c>
      <c r="I21" s="36">
        <v>1941</v>
      </c>
      <c r="J21" s="38"/>
      <c r="K21" s="38">
        <v>9100</v>
      </c>
      <c r="L21" s="38"/>
      <c r="M21" s="36">
        <v>1</v>
      </c>
      <c r="N21" s="37">
        <f t="shared" si="11"/>
        <v>-102</v>
      </c>
      <c r="O21" s="36">
        <v>52</v>
      </c>
      <c r="P21" s="38">
        <v>154</v>
      </c>
      <c r="Q21" s="37">
        <f t="shared" si="12"/>
        <v>64</v>
      </c>
      <c r="R21" s="38">
        <v>1860</v>
      </c>
      <c r="S21" s="38">
        <v>1796</v>
      </c>
      <c r="T21" s="87">
        <f t="shared" si="13"/>
        <v>-40</v>
      </c>
      <c r="U21" s="36">
        <v>1820</v>
      </c>
      <c r="V21" s="38"/>
      <c r="W21" s="38"/>
      <c r="X21" s="38">
        <v>1874</v>
      </c>
      <c r="Y21" s="106">
        <f t="shared" si="0"/>
        <v>0</v>
      </c>
      <c r="Z21" s="107">
        <f t="shared" si="1"/>
        <v>0</v>
      </c>
      <c r="AA21" s="108">
        <f t="shared" si="2"/>
        <v>0</v>
      </c>
      <c r="AB21" s="109">
        <v>9100</v>
      </c>
      <c r="AC21" s="110">
        <f t="shared" si="3"/>
        <v>-2000</v>
      </c>
      <c r="AD21" s="111">
        <f t="shared" si="4"/>
        <v>93000</v>
      </c>
      <c r="AE21" s="111">
        <f t="shared" si="5"/>
        <v>91000</v>
      </c>
      <c r="AF21" s="38">
        <v>1</v>
      </c>
      <c r="AG21" s="125">
        <f t="shared" si="6"/>
        <v>-2000</v>
      </c>
      <c r="AH21" s="111">
        <f t="shared" si="7"/>
        <v>91000</v>
      </c>
      <c r="AI21" s="111">
        <f t="shared" si="8"/>
        <v>93000</v>
      </c>
    </row>
    <row r="22" spans="1:35" s="1" customFormat="1" ht="14.5">
      <c r="A22" s="36">
        <v>1</v>
      </c>
      <c r="B22" s="37">
        <f t="shared" si="9"/>
        <v>0</v>
      </c>
      <c r="C22" s="38">
        <v>1</v>
      </c>
      <c r="D22" s="38">
        <v>1</v>
      </c>
      <c r="E22" s="38">
        <v>1</v>
      </c>
      <c r="F22" s="38">
        <v>0</v>
      </c>
      <c r="G22" s="36">
        <v>0</v>
      </c>
      <c r="H22" s="37">
        <f t="shared" si="10"/>
        <v>0</v>
      </c>
      <c r="I22" s="36">
        <v>1841</v>
      </c>
      <c r="J22" s="38"/>
      <c r="K22" s="38">
        <v>9200</v>
      </c>
      <c r="L22" s="38"/>
      <c r="M22" s="36">
        <v>1</v>
      </c>
      <c r="N22" s="37">
        <f t="shared" si="11"/>
        <v>-8</v>
      </c>
      <c r="O22" s="36">
        <v>21</v>
      </c>
      <c r="P22" s="38">
        <v>29</v>
      </c>
      <c r="Q22" s="37">
        <f t="shared" si="12"/>
        <v>5</v>
      </c>
      <c r="R22" s="38">
        <v>1235</v>
      </c>
      <c r="S22" s="38">
        <v>1230</v>
      </c>
      <c r="T22" s="87">
        <f t="shared" si="13"/>
        <v>-10</v>
      </c>
      <c r="U22" s="36">
        <v>1225</v>
      </c>
      <c r="V22" s="38"/>
      <c r="W22" s="38"/>
      <c r="X22" s="38">
        <v>1775</v>
      </c>
      <c r="Y22" s="106">
        <f t="shared" si="0"/>
        <v>0</v>
      </c>
      <c r="Z22" s="107">
        <f t="shared" si="1"/>
        <v>92050</v>
      </c>
      <c r="AA22" s="107">
        <f t="shared" si="2"/>
        <v>92050</v>
      </c>
      <c r="AB22" s="109">
        <v>9200</v>
      </c>
      <c r="AC22" s="110">
        <f t="shared" si="3"/>
        <v>-500</v>
      </c>
      <c r="AD22" s="111">
        <f t="shared" si="4"/>
        <v>61750</v>
      </c>
      <c r="AE22" s="111">
        <f t="shared" si="5"/>
        <v>61250</v>
      </c>
      <c r="AF22" s="38">
        <v>1</v>
      </c>
      <c r="AG22" s="125">
        <f t="shared" si="6"/>
        <v>91550</v>
      </c>
      <c r="AH22" s="111">
        <f t="shared" si="7"/>
        <v>153300</v>
      </c>
      <c r="AI22" s="111">
        <f t="shared" si="8"/>
        <v>61750</v>
      </c>
    </row>
    <row r="23" spans="1:35" s="1" customFormat="1" ht="14.5">
      <c r="A23" s="36">
        <v>0</v>
      </c>
      <c r="B23" s="37">
        <f t="shared" si="9"/>
        <v>0</v>
      </c>
      <c r="C23" s="38">
        <v>0</v>
      </c>
      <c r="D23" s="38">
        <v>0</v>
      </c>
      <c r="E23" s="38">
        <v>0</v>
      </c>
      <c r="F23" s="38">
        <v>0</v>
      </c>
      <c r="G23" s="36">
        <v>0</v>
      </c>
      <c r="H23" s="37">
        <f t="shared" si="10"/>
        <v>0</v>
      </c>
      <c r="I23" s="36">
        <v>1741</v>
      </c>
      <c r="J23" s="38"/>
      <c r="K23" s="38">
        <v>9300</v>
      </c>
      <c r="L23" s="38"/>
      <c r="M23" s="36">
        <v>1</v>
      </c>
      <c r="N23" s="37">
        <f t="shared" si="11"/>
        <v>23</v>
      </c>
      <c r="O23" s="36">
        <v>69</v>
      </c>
      <c r="P23" s="38">
        <v>46</v>
      </c>
      <c r="Q23" s="37">
        <f t="shared" si="12"/>
        <v>0</v>
      </c>
      <c r="R23" s="38">
        <v>1451</v>
      </c>
      <c r="S23" s="38">
        <v>1451</v>
      </c>
      <c r="T23" s="87">
        <f t="shared" si="13"/>
        <v>-60</v>
      </c>
      <c r="U23" s="36">
        <v>1391</v>
      </c>
      <c r="V23" s="38"/>
      <c r="W23" s="38"/>
      <c r="X23" s="38">
        <v>1675</v>
      </c>
      <c r="Y23" s="106">
        <f t="shared" si="0"/>
        <v>0</v>
      </c>
      <c r="Z23" s="107">
        <f t="shared" si="1"/>
        <v>0</v>
      </c>
      <c r="AA23" s="112">
        <f t="shared" si="2"/>
        <v>0</v>
      </c>
      <c r="AB23" s="109">
        <v>9300</v>
      </c>
      <c r="AC23" s="110">
        <f t="shared" si="3"/>
        <v>-3000</v>
      </c>
      <c r="AD23" s="111">
        <f t="shared" si="4"/>
        <v>72550</v>
      </c>
      <c r="AE23" s="111">
        <f t="shared" si="5"/>
        <v>69550</v>
      </c>
      <c r="AF23" s="38">
        <v>1</v>
      </c>
      <c r="AG23" s="126">
        <f t="shared" si="6"/>
        <v>-3000</v>
      </c>
      <c r="AH23" s="111">
        <f t="shared" si="7"/>
        <v>69550</v>
      </c>
      <c r="AI23" s="111">
        <f t="shared" si="8"/>
        <v>72550</v>
      </c>
    </row>
    <row r="24" spans="1:35" s="1" customFormat="1" ht="14.5">
      <c r="A24" s="36">
        <v>500</v>
      </c>
      <c r="B24" s="37">
        <f t="shared" si="9"/>
        <v>0</v>
      </c>
      <c r="C24" s="38">
        <v>500</v>
      </c>
      <c r="D24" s="38">
        <v>500</v>
      </c>
      <c r="E24" s="38">
        <v>500</v>
      </c>
      <c r="F24" s="38">
        <v>0</v>
      </c>
      <c r="G24" s="36">
        <v>0</v>
      </c>
      <c r="H24" s="37">
        <f t="shared" si="10"/>
        <v>0</v>
      </c>
      <c r="I24" s="36">
        <v>1642</v>
      </c>
      <c r="J24" s="38"/>
      <c r="K24" s="38">
        <v>9400</v>
      </c>
      <c r="L24" s="38"/>
      <c r="M24" s="36">
        <v>1</v>
      </c>
      <c r="N24" s="37">
        <f t="shared" si="11"/>
        <v>-35</v>
      </c>
      <c r="O24" s="36">
        <v>64</v>
      </c>
      <c r="P24" s="38">
        <v>99</v>
      </c>
      <c r="Q24" s="37">
        <f t="shared" si="12"/>
        <v>-8</v>
      </c>
      <c r="R24" s="38">
        <v>1110</v>
      </c>
      <c r="S24" s="38">
        <v>1118</v>
      </c>
      <c r="T24" s="87">
        <f t="shared" si="13"/>
        <v>36</v>
      </c>
      <c r="U24" s="36">
        <v>1146</v>
      </c>
      <c r="V24" s="38"/>
      <c r="W24" s="38"/>
      <c r="X24" s="38">
        <v>1575</v>
      </c>
      <c r="Y24" s="106">
        <f t="shared" si="0"/>
        <v>0</v>
      </c>
      <c r="Z24" s="107">
        <f t="shared" si="1"/>
        <v>41050000</v>
      </c>
      <c r="AA24" s="108">
        <f t="shared" si="2"/>
        <v>41050000</v>
      </c>
      <c r="AB24" s="109">
        <v>9400</v>
      </c>
      <c r="AC24" s="110">
        <f t="shared" si="3"/>
        <v>1800</v>
      </c>
      <c r="AD24" s="111">
        <f t="shared" si="4"/>
        <v>55500</v>
      </c>
      <c r="AE24" s="111">
        <f t="shared" si="5"/>
        <v>57300</v>
      </c>
      <c r="AF24" s="38">
        <v>1</v>
      </c>
      <c r="AG24" s="125">
        <f t="shared" si="6"/>
        <v>41051800</v>
      </c>
      <c r="AH24" s="111">
        <f t="shared" si="7"/>
        <v>41107300</v>
      </c>
      <c r="AI24" s="111">
        <f t="shared" si="8"/>
        <v>55500</v>
      </c>
    </row>
    <row r="25" spans="1:35" s="1" customFormat="1" ht="14.5">
      <c r="A25" s="36">
        <v>0</v>
      </c>
      <c r="B25" s="37">
        <f t="shared" si="9"/>
        <v>0</v>
      </c>
      <c r="C25" s="38">
        <v>0</v>
      </c>
      <c r="D25" s="38">
        <v>0</v>
      </c>
      <c r="E25" s="38">
        <v>0</v>
      </c>
      <c r="F25" s="38">
        <v>0</v>
      </c>
      <c r="G25" s="36">
        <v>0</v>
      </c>
      <c r="H25" s="37">
        <f t="shared" si="10"/>
        <v>0</v>
      </c>
      <c r="I25" s="36">
        <v>1542</v>
      </c>
      <c r="J25" s="38"/>
      <c r="K25" s="38">
        <v>9500</v>
      </c>
      <c r="L25" s="38"/>
      <c r="M25" s="36">
        <v>1</v>
      </c>
      <c r="N25" s="37">
        <f t="shared" si="11"/>
        <v>-176</v>
      </c>
      <c r="O25" s="36">
        <v>0</v>
      </c>
      <c r="P25" s="38">
        <v>176</v>
      </c>
      <c r="Q25" s="37">
        <f t="shared" si="12"/>
        <v>-39</v>
      </c>
      <c r="R25" s="38">
        <v>5491</v>
      </c>
      <c r="S25" s="38">
        <v>5530</v>
      </c>
      <c r="T25" s="87">
        <f t="shared" si="13"/>
        <v>0</v>
      </c>
      <c r="U25" s="36">
        <v>5491</v>
      </c>
      <c r="V25" s="38"/>
      <c r="W25" s="38"/>
      <c r="X25" s="38">
        <v>1476</v>
      </c>
      <c r="Y25" s="106">
        <f t="shared" si="0"/>
        <v>0</v>
      </c>
      <c r="Z25" s="107">
        <f t="shared" si="1"/>
        <v>0</v>
      </c>
      <c r="AA25" s="108">
        <f t="shared" si="2"/>
        <v>0</v>
      </c>
      <c r="AB25" s="109">
        <v>9500</v>
      </c>
      <c r="AC25" s="110">
        <f t="shared" si="3"/>
        <v>-274550</v>
      </c>
      <c r="AD25" s="111">
        <f t="shared" si="4"/>
        <v>549100</v>
      </c>
      <c r="AE25" s="111">
        <f t="shared" si="5"/>
        <v>274550</v>
      </c>
      <c r="AF25" s="38">
        <v>2</v>
      </c>
      <c r="AG25" s="125">
        <f t="shared" si="6"/>
        <v>-274550</v>
      </c>
      <c r="AH25" s="111">
        <f t="shared" si="7"/>
        <v>274550</v>
      </c>
      <c r="AI25" s="111">
        <f t="shared" si="8"/>
        <v>549100</v>
      </c>
    </row>
    <row r="26" spans="1:35" s="1" customFormat="1" ht="14.5">
      <c r="A26" s="36">
        <v>9</v>
      </c>
      <c r="B26" s="37">
        <f t="shared" si="9"/>
        <v>0</v>
      </c>
      <c r="C26" s="38">
        <v>9</v>
      </c>
      <c r="D26" s="38">
        <v>9</v>
      </c>
      <c r="E26" s="38">
        <v>9</v>
      </c>
      <c r="F26" s="38">
        <v>0</v>
      </c>
      <c r="G26" s="36">
        <v>0</v>
      </c>
      <c r="H26" s="37">
        <f t="shared" si="10"/>
        <v>0</v>
      </c>
      <c r="I26" s="36">
        <v>1442</v>
      </c>
      <c r="J26" s="38"/>
      <c r="K26" s="38">
        <v>9600</v>
      </c>
      <c r="L26" s="38"/>
      <c r="M26" s="36">
        <v>1</v>
      </c>
      <c r="N26" s="37">
        <f t="shared" si="11"/>
        <v>-98</v>
      </c>
      <c r="O26" s="36">
        <v>4</v>
      </c>
      <c r="P26" s="38">
        <v>102</v>
      </c>
      <c r="Q26" s="37">
        <f t="shared" si="12"/>
        <v>-98</v>
      </c>
      <c r="R26" s="38">
        <v>7047</v>
      </c>
      <c r="S26" s="38">
        <v>7145</v>
      </c>
      <c r="T26" s="87">
        <f t="shared" si="13"/>
        <v>1</v>
      </c>
      <c r="U26" s="36">
        <v>7048</v>
      </c>
      <c r="V26" s="38"/>
      <c r="W26" s="38"/>
      <c r="X26" s="38">
        <v>1377</v>
      </c>
      <c r="Y26" s="106">
        <f t="shared" si="0"/>
        <v>0</v>
      </c>
      <c r="Z26" s="107">
        <f t="shared" si="1"/>
        <v>648900</v>
      </c>
      <c r="AA26" s="107">
        <f t="shared" si="2"/>
        <v>648900</v>
      </c>
      <c r="AB26" s="109">
        <v>9600</v>
      </c>
      <c r="AC26" s="110">
        <f t="shared" si="3"/>
        <v>-704650</v>
      </c>
      <c r="AD26" s="111">
        <f t="shared" si="4"/>
        <v>1057050</v>
      </c>
      <c r="AE26" s="111">
        <f t="shared" si="5"/>
        <v>352400</v>
      </c>
      <c r="AF26" s="38">
        <v>3</v>
      </c>
      <c r="AG26" s="125">
        <f t="shared" si="6"/>
        <v>-55750</v>
      </c>
      <c r="AH26" s="111">
        <f t="shared" si="7"/>
        <v>1001300</v>
      </c>
      <c r="AI26" s="111">
        <f t="shared" si="8"/>
        <v>1057050</v>
      </c>
    </row>
    <row r="27" spans="1:35" s="1" customFormat="1" ht="14.5">
      <c r="A27" s="36">
        <v>58</v>
      </c>
      <c r="B27" s="37">
        <f t="shared" si="9"/>
        <v>0</v>
      </c>
      <c r="C27" s="38">
        <v>58</v>
      </c>
      <c r="D27" s="38">
        <v>58</v>
      </c>
      <c r="E27" s="38">
        <v>58</v>
      </c>
      <c r="F27" s="38">
        <v>0</v>
      </c>
      <c r="G27" s="36">
        <v>0</v>
      </c>
      <c r="H27" s="37">
        <f t="shared" si="10"/>
        <v>0</v>
      </c>
      <c r="I27" s="36">
        <v>1343</v>
      </c>
      <c r="J27" s="38"/>
      <c r="K27" s="38">
        <v>9700</v>
      </c>
      <c r="L27" s="38"/>
      <c r="M27" s="36">
        <v>2</v>
      </c>
      <c r="N27" s="37">
        <f t="shared" si="11"/>
        <v>31</v>
      </c>
      <c r="O27" s="36">
        <v>107</v>
      </c>
      <c r="P27" s="38">
        <v>76</v>
      </c>
      <c r="Q27" s="37">
        <f t="shared" si="12"/>
        <v>-23</v>
      </c>
      <c r="R27" s="38">
        <v>1489</v>
      </c>
      <c r="S27" s="38">
        <v>1512</v>
      </c>
      <c r="T27" s="87">
        <f t="shared" si="13"/>
        <v>-17</v>
      </c>
      <c r="U27" s="36">
        <v>1472</v>
      </c>
      <c r="V27" s="38"/>
      <c r="W27" s="38"/>
      <c r="X27" s="38">
        <v>1278</v>
      </c>
      <c r="Y27" s="106">
        <f t="shared" si="0"/>
        <v>0</v>
      </c>
      <c r="Z27" s="107">
        <f t="shared" si="1"/>
        <v>3894700</v>
      </c>
      <c r="AA27" s="108">
        <f t="shared" si="2"/>
        <v>3894700</v>
      </c>
      <c r="AB27" s="109">
        <v>9700</v>
      </c>
      <c r="AC27" s="110">
        <f t="shared" si="3"/>
        <v>-150600</v>
      </c>
      <c r="AD27" s="111">
        <f t="shared" si="4"/>
        <v>297800</v>
      </c>
      <c r="AE27" s="111">
        <f t="shared" si="5"/>
        <v>147200</v>
      </c>
      <c r="AF27" s="38">
        <v>4</v>
      </c>
      <c r="AG27" s="125">
        <f t="shared" si="6"/>
        <v>3744100</v>
      </c>
      <c r="AH27" s="111">
        <f t="shared" si="7"/>
        <v>4041900</v>
      </c>
      <c r="AI27" s="111">
        <f t="shared" si="8"/>
        <v>297800</v>
      </c>
    </row>
    <row r="28" spans="1:35" s="1" customFormat="1" ht="14.5">
      <c r="A28" s="36">
        <v>526</v>
      </c>
      <c r="B28" s="37">
        <f t="shared" si="9"/>
        <v>0</v>
      </c>
      <c r="C28" s="38">
        <v>526</v>
      </c>
      <c r="D28" s="38">
        <v>526</v>
      </c>
      <c r="E28" s="38">
        <v>526</v>
      </c>
      <c r="F28" s="38">
        <v>0</v>
      </c>
      <c r="G28" s="36">
        <v>0</v>
      </c>
      <c r="H28" s="37">
        <f t="shared" si="10"/>
        <v>0</v>
      </c>
      <c r="I28" s="36">
        <v>1244</v>
      </c>
      <c r="J28" s="38"/>
      <c r="K28" s="38">
        <v>9800</v>
      </c>
      <c r="L28" s="38"/>
      <c r="M28" s="36">
        <v>3</v>
      </c>
      <c r="N28" s="37">
        <f t="shared" si="11"/>
        <v>-22</v>
      </c>
      <c r="O28" s="36">
        <v>168</v>
      </c>
      <c r="P28" s="38">
        <v>190</v>
      </c>
      <c r="Q28" s="37">
        <f t="shared" si="12"/>
        <v>-42</v>
      </c>
      <c r="R28" s="38">
        <v>7349</v>
      </c>
      <c r="S28" s="38">
        <v>7391</v>
      </c>
      <c r="T28" s="87">
        <f t="shared" si="13"/>
        <v>-41</v>
      </c>
      <c r="U28" s="36">
        <v>7308</v>
      </c>
      <c r="V28" s="38"/>
      <c r="W28" s="38"/>
      <c r="X28" s="38">
        <v>1179</v>
      </c>
      <c r="Y28" s="106">
        <f t="shared" si="0"/>
        <v>0</v>
      </c>
      <c r="Z28" s="107">
        <f t="shared" si="1"/>
        <v>32717200</v>
      </c>
      <c r="AA28" s="112">
        <f t="shared" si="2"/>
        <v>32717200</v>
      </c>
      <c r="AB28" s="109">
        <v>9800</v>
      </c>
      <c r="AC28" s="110">
        <f t="shared" si="3"/>
        <v>-1108500</v>
      </c>
      <c r="AD28" s="111">
        <f t="shared" si="4"/>
        <v>2204700</v>
      </c>
      <c r="AE28" s="111">
        <f t="shared" si="5"/>
        <v>1096200</v>
      </c>
      <c r="AF28" s="38">
        <v>6</v>
      </c>
      <c r="AG28" s="126">
        <f t="shared" si="6"/>
        <v>31608700</v>
      </c>
      <c r="AH28" s="111">
        <f t="shared" si="7"/>
        <v>33813400</v>
      </c>
      <c r="AI28" s="111">
        <f t="shared" si="8"/>
        <v>2204700</v>
      </c>
    </row>
    <row r="29" spans="1:35" s="2" customFormat="1" ht="14.5">
      <c r="A29" s="36">
        <v>31</v>
      </c>
      <c r="B29" s="37">
        <f t="shared" si="9"/>
        <v>0</v>
      </c>
      <c r="C29" s="38">
        <v>31</v>
      </c>
      <c r="D29" s="38">
        <v>31</v>
      </c>
      <c r="E29" s="38">
        <v>31</v>
      </c>
      <c r="F29" s="38">
        <v>0</v>
      </c>
      <c r="G29" s="36">
        <v>0</v>
      </c>
      <c r="H29" s="37">
        <f t="shared" si="10"/>
        <v>0</v>
      </c>
      <c r="I29" s="36">
        <v>1145</v>
      </c>
      <c r="J29" s="38"/>
      <c r="K29" s="38">
        <v>9900</v>
      </c>
      <c r="L29" s="38"/>
      <c r="M29" s="36">
        <v>4</v>
      </c>
      <c r="N29" s="37">
        <f t="shared" si="11"/>
        <v>-34</v>
      </c>
      <c r="O29" s="36">
        <v>58</v>
      </c>
      <c r="P29" s="38">
        <v>92</v>
      </c>
      <c r="Q29" s="37">
        <f t="shared" si="12"/>
        <v>46</v>
      </c>
      <c r="R29" s="38">
        <v>1956</v>
      </c>
      <c r="S29" s="38">
        <v>1910</v>
      </c>
      <c r="T29" s="87">
        <f t="shared" si="13"/>
        <v>15</v>
      </c>
      <c r="U29" s="36">
        <v>1971</v>
      </c>
      <c r="V29" s="38"/>
      <c r="W29" s="38"/>
      <c r="X29" s="38">
        <v>1081</v>
      </c>
      <c r="Y29" s="106">
        <f t="shared" si="0"/>
        <v>0</v>
      </c>
      <c r="Z29" s="107">
        <f t="shared" si="1"/>
        <v>1774750</v>
      </c>
      <c r="AA29" s="108">
        <f t="shared" si="2"/>
        <v>1774750</v>
      </c>
      <c r="AB29" s="109">
        <v>9900</v>
      </c>
      <c r="AC29" s="110">
        <f t="shared" si="3"/>
        <v>-388200</v>
      </c>
      <c r="AD29" s="111">
        <f t="shared" si="4"/>
        <v>782400</v>
      </c>
      <c r="AE29" s="111">
        <f t="shared" si="5"/>
        <v>394200</v>
      </c>
      <c r="AF29" s="38">
        <v>8</v>
      </c>
      <c r="AG29" s="125">
        <f t="shared" si="6"/>
        <v>1386550</v>
      </c>
      <c r="AH29" s="111">
        <f t="shared" si="7"/>
        <v>2168950</v>
      </c>
      <c r="AI29" s="111">
        <f t="shared" si="8"/>
        <v>782400</v>
      </c>
    </row>
    <row r="30" spans="1:35" s="2" customFormat="1" ht="14.5">
      <c r="A30" s="36">
        <v>3138</v>
      </c>
      <c r="B30" s="37">
        <f t="shared" si="9"/>
        <v>0</v>
      </c>
      <c r="C30" s="38">
        <v>3138</v>
      </c>
      <c r="D30" s="38">
        <v>3138</v>
      </c>
      <c r="E30" s="38">
        <v>3138</v>
      </c>
      <c r="F30" s="38">
        <v>0</v>
      </c>
      <c r="G30" s="36">
        <v>0</v>
      </c>
      <c r="H30" s="37">
        <f t="shared" si="10"/>
        <v>0</v>
      </c>
      <c r="I30" s="36">
        <v>1046</v>
      </c>
      <c r="J30" s="38"/>
      <c r="K30" s="38">
        <v>10000</v>
      </c>
      <c r="L30" s="38"/>
      <c r="M30" s="36">
        <v>6</v>
      </c>
      <c r="N30" s="37">
        <f t="shared" si="11"/>
        <v>186</v>
      </c>
      <c r="O30" s="36">
        <v>351</v>
      </c>
      <c r="P30" s="38">
        <v>165</v>
      </c>
      <c r="Q30" s="37">
        <f t="shared" si="12"/>
        <v>-19</v>
      </c>
      <c r="R30" s="38">
        <v>11037</v>
      </c>
      <c r="S30" s="38">
        <v>11056</v>
      </c>
      <c r="T30" s="87">
        <f t="shared" si="13"/>
        <v>-50</v>
      </c>
      <c r="U30" s="36">
        <v>10987</v>
      </c>
      <c r="V30" s="38"/>
      <c r="W30" s="38"/>
      <c r="X30" s="38">
        <v>988</v>
      </c>
      <c r="Y30" s="106">
        <f t="shared" si="0"/>
        <v>0</v>
      </c>
      <c r="Z30" s="107">
        <f t="shared" si="1"/>
        <v>164117400</v>
      </c>
      <c r="AA30" s="108">
        <f t="shared" si="2"/>
        <v>164117400</v>
      </c>
      <c r="AB30" s="109">
        <v>10000</v>
      </c>
      <c r="AC30" s="110">
        <f t="shared" si="3"/>
        <v>-2222400</v>
      </c>
      <c r="AD30" s="111">
        <f t="shared" si="4"/>
        <v>5518500</v>
      </c>
      <c r="AE30" s="111">
        <f t="shared" si="5"/>
        <v>3296100</v>
      </c>
      <c r="AF30" s="38">
        <v>10</v>
      </c>
      <c r="AG30" s="125">
        <f t="shared" si="6"/>
        <v>161895000</v>
      </c>
      <c r="AH30" s="111">
        <f t="shared" si="7"/>
        <v>167413500</v>
      </c>
      <c r="AI30" s="111">
        <f t="shared" si="8"/>
        <v>5518500</v>
      </c>
    </row>
    <row r="31" spans="1:35" s="2" customFormat="1" ht="14.5">
      <c r="A31" s="36">
        <v>359</v>
      </c>
      <c r="B31" s="37">
        <f t="shared" si="9"/>
        <v>0</v>
      </c>
      <c r="C31" s="38">
        <v>359</v>
      </c>
      <c r="D31" s="38">
        <v>359</v>
      </c>
      <c r="E31" s="38">
        <v>359</v>
      </c>
      <c r="F31" s="38">
        <v>0</v>
      </c>
      <c r="G31" s="36">
        <v>0</v>
      </c>
      <c r="H31" s="37">
        <f t="shared" si="10"/>
        <v>0</v>
      </c>
      <c r="I31" s="36">
        <v>946</v>
      </c>
      <c r="J31" s="38"/>
      <c r="K31" s="38">
        <v>10100</v>
      </c>
      <c r="L31" s="38"/>
      <c r="M31" s="36">
        <v>8</v>
      </c>
      <c r="N31" s="37">
        <f t="shared" si="11"/>
        <v>-282</v>
      </c>
      <c r="O31" s="36">
        <v>140</v>
      </c>
      <c r="P31" s="38">
        <v>422</v>
      </c>
      <c r="Q31" s="37">
        <f t="shared" si="12"/>
        <v>207</v>
      </c>
      <c r="R31" s="38">
        <v>4869</v>
      </c>
      <c r="S31" s="38">
        <v>4662</v>
      </c>
      <c r="T31" s="87">
        <f t="shared" si="13"/>
        <v>15</v>
      </c>
      <c r="U31" s="36">
        <v>4884</v>
      </c>
      <c r="V31" s="38"/>
      <c r="W31" s="38"/>
      <c r="X31" s="38">
        <v>892</v>
      </c>
      <c r="Y31" s="106">
        <f t="shared" si="0"/>
        <v>0</v>
      </c>
      <c r="Z31" s="107">
        <f t="shared" si="1"/>
        <v>16980700</v>
      </c>
      <c r="AA31" s="108">
        <f t="shared" si="2"/>
        <v>16980700</v>
      </c>
      <c r="AB31" s="109">
        <v>10100</v>
      </c>
      <c r="AC31" s="110">
        <f t="shared" si="3"/>
        <v>-1454700</v>
      </c>
      <c r="AD31" s="111">
        <f t="shared" si="4"/>
        <v>3408300</v>
      </c>
      <c r="AE31" s="111">
        <f t="shared" si="5"/>
        <v>1953600</v>
      </c>
      <c r="AF31" s="38">
        <v>14</v>
      </c>
      <c r="AG31" s="125">
        <f t="shared" si="6"/>
        <v>15526000</v>
      </c>
      <c r="AH31" s="111">
        <f t="shared" si="7"/>
        <v>18934300</v>
      </c>
      <c r="AI31" s="111">
        <f t="shared" si="8"/>
        <v>3408300</v>
      </c>
    </row>
    <row r="32" spans="1:35" s="2" customFormat="1" ht="14.5">
      <c r="A32" s="36">
        <v>3817</v>
      </c>
      <c r="B32" s="37">
        <f t="shared" si="9"/>
        <v>-45</v>
      </c>
      <c r="C32" s="38">
        <v>3862</v>
      </c>
      <c r="D32" s="38">
        <v>3862</v>
      </c>
      <c r="E32" s="38">
        <v>3862</v>
      </c>
      <c r="F32" s="38">
        <v>0</v>
      </c>
      <c r="G32" s="36">
        <v>60</v>
      </c>
      <c r="H32" s="37">
        <f t="shared" si="10"/>
        <v>60</v>
      </c>
      <c r="I32" s="36">
        <v>853</v>
      </c>
      <c r="J32" s="38"/>
      <c r="K32" s="38">
        <v>10200</v>
      </c>
      <c r="L32" s="38"/>
      <c r="M32" s="36">
        <v>11</v>
      </c>
      <c r="N32" s="37">
        <f t="shared" si="11"/>
        <v>-401</v>
      </c>
      <c r="O32" s="39">
        <v>626</v>
      </c>
      <c r="P32" s="38">
        <v>1027</v>
      </c>
      <c r="Q32" s="37">
        <f t="shared" si="12"/>
        <v>553</v>
      </c>
      <c r="R32" s="38">
        <v>4764</v>
      </c>
      <c r="S32" s="38">
        <v>4211</v>
      </c>
      <c r="T32" s="87">
        <f t="shared" si="13"/>
        <v>-356</v>
      </c>
      <c r="U32" s="36">
        <v>4408</v>
      </c>
      <c r="V32" s="38"/>
      <c r="W32" s="38"/>
      <c r="X32" s="38">
        <v>794</v>
      </c>
      <c r="Y32" s="106">
        <f t="shared" si="0"/>
        <v>0</v>
      </c>
      <c r="Z32" s="107">
        <f t="shared" si="1"/>
        <v>162795050</v>
      </c>
      <c r="AA32" s="108">
        <f t="shared" si="2"/>
        <v>162795050</v>
      </c>
      <c r="AB32" s="109">
        <v>10200</v>
      </c>
      <c r="AC32" s="113">
        <f t="shared" si="3"/>
        <v>-2101400</v>
      </c>
      <c r="AD32" s="111">
        <f t="shared" si="4"/>
        <v>4525800</v>
      </c>
      <c r="AE32" s="111">
        <f t="shared" si="5"/>
        <v>2424400</v>
      </c>
      <c r="AF32" s="38">
        <v>19</v>
      </c>
      <c r="AG32" s="125">
        <f t="shared" si="6"/>
        <v>160693650</v>
      </c>
      <c r="AH32" s="111">
        <f t="shared" si="7"/>
        <v>165219450</v>
      </c>
      <c r="AI32" s="111">
        <f t="shared" si="8"/>
        <v>4525800</v>
      </c>
    </row>
    <row r="33" spans="1:35" s="2" customFormat="1" ht="14.5">
      <c r="A33" s="36">
        <v>2154</v>
      </c>
      <c r="B33" s="37">
        <f t="shared" si="9"/>
        <v>36</v>
      </c>
      <c r="C33" s="38">
        <v>2118</v>
      </c>
      <c r="D33" s="38">
        <v>2118</v>
      </c>
      <c r="E33" s="38">
        <v>2154</v>
      </c>
      <c r="F33" s="38">
        <v>37</v>
      </c>
      <c r="G33" s="36">
        <v>0</v>
      </c>
      <c r="H33" s="37">
        <f t="shared" si="10"/>
        <v>-37</v>
      </c>
      <c r="I33" s="36">
        <v>754</v>
      </c>
      <c r="J33" s="38"/>
      <c r="K33" s="38">
        <v>10300</v>
      </c>
      <c r="L33" s="38"/>
      <c r="M33" s="36">
        <v>15</v>
      </c>
      <c r="N33" s="37">
        <f t="shared" si="11"/>
        <v>1</v>
      </c>
      <c r="O33" s="40">
        <v>775</v>
      </c>
      <c r="P33" s="38">
        <v>774</v>
      </c>
      <c r="Q33" s="37">
        <f t="shared" si="12"/>
        <v>196</v>
      </c>
      <c r="R33" s="38">
        <v>6149</v>
      </c>
      <c r="S33" s="38">
        <v>5953</v>
      </c>
      <c r="T33" s="88">
        <f t="shared" si="13"/>
        <v>56</v>
      </c>
      <c r="U33" s="36">
        <v>6205</v>
      </c>
      <c r="V33" s="38"/>
      <c r="W33" s="38"/>
      <c r="X33" s="38">
        <v>698</v>
      </c>
      <c r="Y33" s="106">
        <f t="shared" si="0"/>
        <v>1291300</v>
      </c>
      <c r="Z33" s="107">
        <f t="shared" si="1"/>
        <v>81205800</v>
      </c>
      <c r="AA33" s="107">
        <f t="shared" si="2"/>
        <v>79914500</v>
      </c>
      <c r="AB33" s="109">
        <v>10300</v>
      </c>
      <c r="AC33" s="110">
        <f t="shared" si="3"/>
        <v>-3339950</v>
      </c>
      <c r="AD33" s="111">
        <f t="shared" si="4"/>
        <v>7993700</v>
      </c>
      <c r="AE33" s="111">
        <f t="shared" si="5"/>
        <v>4653750</v>
      </c>
      <c r="AF33" s="38">
        <v>26</v>
      </c>
      <c r="AG33" s="125">
        <f t="shared" si="6"/>
        <v>76574550</v>
      </c>
      <c r="AH33" s="111">
        <f t="shared" si="7"/>
        <v>85859550</v>
      </c>
      <c r="AI33" s="111">
        <f t="shared" si="8"/>
        <v>9285000</v>
      </c>
    </row>
    <row r="34" spans="1:35" s="2" customFormat="1" ht="14.5">
      <c r="A34" s="36">
        <v>3892</v>
      </c>
      <c r="B34" s="37">
        <f t="shared" si="9"/>
        <v>-36</v>
      </c>
      <c r="C34" s="38">
        <v>3928</v>
      </c>
      <c r="D34" s="38">
        <v>3928</v>
      </c>
      <c r="E34" s="38">
        <v>3891</v>
      </c>
      <c r="F34" s="38">
        <v>192</v>
      </c>
      <c r="G34" s="36">
        <v>1</v>
      </c>
      <c r="H34" s="37">
        <f t="shared" si="10"/>
        <v>-191</v>
      </c>
      <c r="I34" s="36">
        <v>659</v>
      </c>
      <c r="J34" s="38"/>
      <c r="K34" s="38">
        <v>10400</v>
      </c>
      <c r="L34" s="38"/>
      <c r="M34" s="36">
        <v>20</v>
      </c>
      <c r="N34" s="37">
        <f t="shared" si="11"/>
        <v>-1624</v>
      </c>
      <c r="O34" s="40">
        <v>890</v>
      </c>
      <c r="P34" s="38">
        <v>2514</v>
      </c>
      <c r="Q34" s="37">
        <f t="shared" si="12"/>
        <v>815</v>
      </c>
      <c r="R34" s="38">
        <v>6527</v>
      </c>
      <c r="S34" s="38">
        <v>5712</v>
      </c>
      <c r="T34" s="88">
        <f t="shared" si="13"/>
        <v>182</v>
      </c>
      <c r="U34" s="36">
        <v>6709</v>
      </c>
      <c r="V34" s="38"/>
      <c r="W34" s="38"/>
      <c r="X34" s="38">
        <v>607</v>
      </c>
      <c r="Y34" s="106">
        <f t="shared" si="0"/>
        <v>5827200</v>
      </c>
      <c r="Z34" s="107">
        <f t="shared" si="1"/>
        <v>128241400</v>
      </c>
      <c r="AA34" s="108">
        <f t="shared" si="2"/>
        <v>122414200</v>
      </c>
      <c r="AB34" s="109">
        <v>10400</v>
      </c>
      <c r="AC34" s="113">
        <f t="shared" si="3"/>
        <v>-4386900</v>
      </c>
      <c r="AD34" s="111">
        <f t="shared" si="4"/>
        <v>11095900</v>
      </c>
      <c r="AE34" s="111">
        <f t="shared" si="5"/>
        <v>6709000</v>
      </c>
      <c r="AF34" s="38">
        <v>34</v>
      </c>
      <c r="AG34" s="125">
        <f t="shared" si="6"/>
        <v>118027300</v>
      </c>
      <c r="AH34" s="111">
        <f t="shared" si="7"/>
        <v>134950400</v>
      </c>
      <c r="AI34" s="111">
        <f t="shared" si="8"/>
        <v>16923100</v>
      </c>
    </row>
    <row r="35" spans="1:35" s="2" customFormat="1" ht="14.5">
      <c r="A35" s="36">
        <v>4194</v>
      </c>
      <c r="B35" s="37">
        <f t="shared" si="9"/>
        <v>72</v>
      </c>
      <c r="C35" s="38">
        <v>4122</v>
      </c>
      <c r="D35" s="38">
        <v>4122</v>
      </c>
      <c r="E35" s="38">
        <v>4194</v>
      </c>
      <c r="F35" s="38">
        <v>93</v>
      </c>
      <c r="G35" s="36">
        <v>0</v>
      </c>
      <c r="H35" s="37">
        <f t="shared" si="10"/>
        <v>-93</v>
      </c>
      <c r="I35" s="36">
        <v>565</v>
      </c>
      <c r="J35" s="38"/>
      <c r="K35" s="38">
        <v>10500</v>
      </c>
      <c r="L35" s="38"/>
      <c r="M35" s="36">
        <v>27</v>
      </c>
      <c r="N35" s="37">
        <f t="shared" si="11"/>
        <v>605</v>
      </c>
      <c r="O35" s="40">
        <v>1264</v>
      </c>
      <c r="P35" s="38">
        <v>659</v>
      </c>
      <c r="Q35" s="37">
        <f t="shared" si="12"/>
        <v>316</v>
      </c>
      <c r="R35" s="38">
        <v>5321</v>
      </c>
      <c r="S35" s="38">
        <v>5005</v>
      </c>
      <c r="T35" s="88">
        <f t="shared" si="13"/>
        <v>955</v>
      </c>
      <c r="U35" s="36">
        <v>6276</v>
      </c>
      <c r="V35" s="38"/>
      <c r="W35" s="38"/>
      <c r="X35" s="38">
        <v>519</v>
      </c>
      <c r="Y35" s="106">
        <f t="shared" si="0"/>
        <v>2413350</v>
      </c>
      <c r="Z35" s="107">
        <f t="shared" si="1"/>
        <v>118480500</v>
      </c>
      <c r="AA35" s="108">
        <f t="shared" si="2"/>
        <v>116067150</v>
      </c>
      <c r="AB35" s="109">
        <v>10500</v>
      </c>
      <c r="AC35" s="110">
        <f t="shared" si="3"/>
        <v>-3765700</v>
      </c>
      <c r="AD35" s="111">
        <f t="shared" si="4"/>
        <v>12238300</v>
      </c>
      <c r="AE35" s="111">
        <f t="shared" si="5"/>
        <v>8472600</v>
      </c>
      <c r="AF35" s="38">
        <v>46</v>
      </c>
      <c r="AG35" s="125">
        <f t="shared" si="6"/>
        <v>112301450</v>
      </c>
      <c r="AH35" s="111">
        <f t="shared" si="7"/>
        <v>126953100</v>
      </c>
      <c r="AI35" s="111">
        <f t="shared" si="8"/>
        <v>14651650</v>
      </c>
    </row>
    <row r="36" spans="1:35" s="2" customFormat="1" ht="14.5">
      <c r="A36" s="36">
        <v>4502</v>
      </c>
      <c r="B36" s="37">
        <f t="shared" si="9"/>
        <v>222</v>
      </c>
      <c r="C36" s="38">
        <v>4280</v>
      </c>
      <c r="D36" s="38">
        <v>4280</v>
      </c>
      <c r="E36" s="38">
        <v>4290</v>
      </c>
      <c r="F36" s="38">
        <v>19</v>
      </c>
      <c r="G36" s="36">
        <v>334</v>
      </c>
      <c r="H36" s="37">
        <f t="shared" si="10"/>
        <v>315</v>
      </c>
      <c r="I36" s="36">
        <v>476</v>
      </c>
      <c r="J36" s="38"/>
      <c r="K36" s="38">
        <v>10600</v>
      </c>
      <c r="L36" s="38"/>
      <c r="M36" s="36">
        <v>38</v>
      </c>
      <c r="N36" s="37">
        <f t="shared" si="11"/>
        <v>-378</v>
      </c>
      <c r="O36" s="40">
        <v>927</v>
      </c>
      <c r="P36" s="38">
        <v>1305</v>
      </c>
      <c r="Q36" s="37">
        <f t="shared" si="12"/>
        <v>326</v>
      </c>
      <c r="R36" s="38">
        <v>3677</v>
      </c>
      <c r="S36" s="38">
        <v>3351</v>
      </c>
      <c r="T36" s="88">
        <f t="shared" si="13"/>
        <v>366</v>
      </c>
      <c r="U36" s="36">
        <v>4043</v>
      </c>
      <c r="V36" s="38"/>
      <c r="W36" s="38"/>
      <c r="X36" s="38">
        <v>437</v>
      </c>
      <c r="Y36" s="106">
        <f t="shared" si="0"/>
        <v>415150</v>
      </c>
      <c r="Z36" s="107">
        <f t="shared" si="1"/>
        <v>107147600</v>
      </c>
      <c r="AA36" s="108">
        <f t="shared" si="2"/>
        <v>106732450</v>
      </c>
      <c r="AB36" s="109">
        <v>10600</v>
      </c>
      <c r="AC36" s="110">
        <f t="shared" si="3"/>
        <v>-3717000</v>
      </c>
      <c r="AD36" s="111">
        <f t="shared" si="4"/>
        <v>11398700</v>
      </c>
      <c r="AE36" s="111">
        <f t="shared" si="5"/>
        <v>7681700</v>
      </c>
      <c r="AF36" s="38">
        <v>62</v>
      </c>
      <c r="AG36" s="125">
        <f t="shared" si="6"/>
        <v>103015450</v>
      </c>
      <c r="AH36" s="111">
        <f t="shared" si="7"/>
        <v>114829300</v>
      </c>
      <c r="AI36" s="111">
        <f t="shared" si="8"/>
        <v>11813850</v>
      </c>
    </row>
    <row r="37" spans="1:35" s="1" customFormat="1" ht="14.5">
      <c r="A37" s="36">
        <v>3462</v>
      </c>
      <c r="B37" s="37">
        <f t="shared" si="9"/>
        <v>-373</v>
      </c>
      <c r="C37" s="38">
        <v>3835</v>
      </c>
      <c r="D37" s="38">
        <v>3835</v>
      </c>
      <c r="E37" s="38">
        <v>3606</v>
      </c>
      <c r="F37" s="38">
        <v>465</v>
      </c>
      <c r="G37" s="36">
        <v>177</v>
      </c>
      <c r="H37" s="37">
        <f t="shared" si="10"/>
        <v>-288</v>
      </c>
      <c r="I37" s="36">
        <v>392</v>
      </c>
      <c r="J37" s="38"/>
      <c r="K37" s="64">
        <v>10700</v>
      </c>
      <c r="L37" s="38"/>
      <c r="M37" s="36">
        <v>53</v>
      </c>
      <c r="N37" s="37">
        <f t="shared" si="11"/>
        <v>-417</v>
      </c>
      <c r="O37" s="40">
        <v>445</v>
      </c>
      <c r="P37" s="38">
        <v>862</v>
      </c>
      <c r="Q37" s="37">
        <f t="shared" si="12"/>
        <v>173</v>
      </c>
      <c r="R37" s="38">
        <v>1657</v>
      </c>
      <c r="S37" s="38">
        <v>1484</v>
      </c>
      <c r="T37" s="88">
        <f t="shared" si="13"/>
        <v>109</v>
      </c>
      <c r="U37" s="36">
        <v>1766</v>
      </c>
      <c r="V37" s="38"/>
      <c r="W37" s="38"/>
      <c r="X37" s="38">
        <v>357</v>
      </c>
      <c r="Y37" s="106">
        <f t="shared" si="0"/>
        <v>8300250</v>
      </c>
      <c r="Z37" s="107">
        <f t="shared" si="1"/>
        <v>67855200</v>
      </c>
      <c r="AA37" s="108">
        <f t="shared" si="2"/>
        <v>59554950</v>
      </c>
      <c r="AB37" s="114">
        <v>10700</v>
      </c>
      <c r="AC37" s="113">
        <f t="shared" si="3"/>
        <v>-2196650</v>
      </c>
      <c r="AD37" s="111">
        <f t="shared" si="4"/>
        <v>6876550</v>
      </c>
      <c r="AE37" s="111">
        <f t="shared" si="5"/>
        <v>4679900</v>
      </c>
      <c r="AF37" s="38">
        <v>83</v>
      </c>
      <c r="AG37" s="125">
        <f t="shared" si="6"/>
        <v>57358300</v>
      </c>
      <c r="AH37" s="111">
        <f t="shared" si="7"/>
        <v>72535100</v>
      </c>
      <c r="AI37" s="111">
        <f t="shared" si="8"/>
        <v>15176800</v>
      </c>
    </row>
    <row r="38" spans="1:35" s="1" customFormat="1" ht="14.5">
      <c r="A38" s="36">
        <v>5940</v>
      </c>
      <c r="B38" s="37">
        <f t="shared" si="9"/>
        <v>86</v>
      </c>
      <c r="C38" s="38">
        <v>5854</v>
      </c>
      <c r="D38" s="38">
        <v>5854</v>
      </c>
      <c r="E38" s="38">
        <v>6289</v>
      </c>
      <c r="F38" s="38">
        <v>1124</v>
      </c>
      <c r="G38" s="36">
        <v>434</v>
      </c>
      <c r="H38" s="37">
        <f t="shared" si="10"/>
        <v>-690</v>
      </c>
      <c r="I38" s="36">
        <v>314</v>
      </c>
      <c r="J38" s="38"/>
      <c r="K38" s="38">
        <v>10800</v>
      </c>
      <c r="L38" s="38"/>
      <c r="M38" s="36">
        <v>74</v>
      </c>
      <c r="N38" s="37">
        <f t="shared" si="11"/>
        <v>372</v>
      </c>
      <c r="O38" s="40">
        <v>1560</v>
      </c>
      <c r="P38" s="38">
        <v>1188</v>
      </c>
      <c r="Q38" s="37">
        <f t="shared" si="12"/>
        <v>554</v>
      </c>
      <c r="R38" s="38">
        <v>6330</v>
      </c>
      <c r="S38" s="38">
        <v>5776</v>
      </c>
      <c r="T38" s="87">
        <f t="shared" si="13"/>
        <v>-292</v>
      </c>
      <c r="U38" s="36">
        <v>6038</v>
      </c>
      <c r="V38" s="38"/>
      <c r="W38" s="38"/>
      <c r="X38" s="38">
        <v>285</v>
      </c>
      <c r="Y38" s="106">
        <f t="shared" si="0"/>
        <v>16017000</v>
      </c>
      <c r="Z38" s="107">
        <f t="shared" si="1"/>
        <v>93258000</v>
      </c>
      <c r="AA38" s="108">
        <f t="shared" si="2"/>
        <v>77241000</v>
      </c>
      <c r="AB38" s="109">
        <v>10800</v>
      </c>
      <c r="AC38" s="113">
        <f t="shared" si="3"/>
        <v>-12474400</v>
      </c>
      <c r="AD38" s="111">
        <f t="shared" si="4"/>
        <v>34815000</v>
      </c>
      <c r="AE38" s="111">
        <f t="shared" si="5"/>
        <v>22340600</v>
      </c>
      <c r="AF38" s="38">
        <v>110</v>
      </c>
      <c r="AG38" s="125">
        <f t="shared" si="6"/>
        <v>64766600</v>
      </c>
      <c r="AH38" s="111">
        <f t="shared" si="7"/>
        <v>115598600</v>
      </c>
      <c r="AI38" s="111">
        <f t="shared" si="8"/>
        <v>50832000</v>
      </c>
    </row>
    <row r="39" spans="1:35" s="1" customFormat="1" ht="14.5">
      <c r="A39" s="36">
        <v>1895</v>
      </c>
      <c r="B39" s="37">
        <f t="shared" si="9"/>
        <v>123</v>
      </c>
      <c r="C39" s="38">
        <v>1772</v>
      </c>
      <c r="D39" s="38">
        <v>1772</v>
      </c>
      <c r="E39" s="38">
        <v>1821</v>
      </c>
      <c r="F39" s="38">
        <v>900</v>
      </c>
      <c r="G39" s="36">
        <v>289</v>
      </c>
      <c r="H39" s="37">
        <f t="shared" si="10"/>
        <v>-611</v>
      </c>
      <c r="I39" s="36">
        <v>240</v>
      </c>
      <c r="J39" s="38"/>
      <c r="K39" s="64">
        <v>10900</v>
      </c>
      <c r="L39" s="38"/>
      <c r="M39" s="36">
        <v>102</v>
      </c>
      <c r="N39" s="37">
        <f t="shared" si="11"/>
        <v>2195</v>
      </c>
      <c r="O39" s="40">
        <v>3010</v>
      </c>
      <c r="P39" s="38">
        <v>815</v>
      </c>
      <c r="Q39" s="37">
        <f t="shared" si="12"/>
        <v>-219</v>
      </c>
      <c r="R39" s="38">
        <v>4956</v>
      </c>
      <c r="S39" s="38">
        <v>5175</v>
      </c>
      <c r="T39" s="87">
        <f t="shared" si="13"/>
        <v>-1026</v>
      </c>
      <c r="U39" s="36">
        <v>3930</v>
      </c>
      <c r="V39" s="38"/>
      <c r="W39" s="38"/>
      <c r="X39" s="38">
        <v>219</v>
      </c>
      <c r="Y39" s="106">
        <f t="shared" si="0"/>
        <v>9855000</v>
      </c>
      <c r="Z39" s="107">
        <f t="shared" si="1"/>
        <v>22740000</v>
      </c>
      <c r="AA39" s="108">
        <f t="shared" si="2"/>
        <v>12885000</v>
      </c>
      <c r="AB39" s="114">
        <v>10900</v>
      </c>
      <c r="AC39" s="110">
        <f t="shared" si="3"/>
        <v>-15888000</v>
      </c>
      <c r="AD39" s="111">
        <f t="shared" si="4"/>
        <v>35931000</v>
      </c>
      <c r="AE39" s="111">
        <f t="shared" si="5"/>
        <v>20043000</v>
      </c>
      <c r="AF39" s="38">
        <v>145</v>
      </c>
      <c r="AG39" s="125">
        <f t="shared" si="6"/>
        <v>-3003000</v>
      </c>
      <c r="AH39" s="111">
        <f t="shared" si="7"/>
        <v>42783000</v>
      </c>
      <c r="AI39" s="111">
        <f t="shared" si="8"/>
        <v>45786000</v>
      </c>
    </row>
    <row r="40" spans="1:35" s="1" customFormat="1" ht="14.5">
      <c r="A40" s="36">
        <v>8566</v>
      </c>
      <c r="B40" s="37">
        <f t="shared" si="9"/>
        <v>400</v>
      </c>
      <c r="C40" s="38">
        <v>8166</v>
      </c>
      <c r="D40" s="38">
        <v>8166</v>
      </c>
      <c r="E40" s="38">
        <v>8412</v>
      </c>
      <c r="F40" s="38">
        <v>1273</v>
      </c>
      <c r="G40" s="39">
        <v>691</v>
      </c>
      <c r="H40" s="37">
        <f t="shared" si="10"/>
        <v>-582</v>
      </c>
      <c r="I40" s="36">
        <v>177</v>
      </c>
      <c r="J40" s="38"/>
      <c r="K40" s="65">
        <v>11000</v>
      </c>
      <c r="L40" s="38"/>
      <c r="M40" s="36">
        <v>139</v>
      </c>
      <c r="N40" s="37">
        <f t="shared" si="11"/>
        <v>556</v>
      </c>
      <c r="O40" s="42">
        <v>897</v>
      </c>
      <c r="P40" s="38">
        <v>341</v>
      </c>
      <c r="Q40" s="37">
        <f t="shared" si="12"/>
        <v>-9</v>
      </c>
      <c r="R40" s="38">
        <v>3205</v>
      </c>
      <c r="S40" s="38">
        <v>3214</v>
      </c>
      <c r="T40" s="87">
        <f t="shared" si="13"/>
        <v>361</v>
      </c>
      <c r="U40" s="36">
        <v>3566</v>
      </c>
      <c r="V40" s="38"/>
      <c r="W40" s="38"/>
      <c r="X40" s="38">
        <v>166</v>
      </c>
      <c r="Y40" s="106">
        <f t="shared" si="0"/>
        <v>10565900</v>
      </c>
      <c r="Z40" s="107">
        <f t="shared" si="1"/>
        <v>75809100</v>
      </c>
      <c r="AA40" s="108">
        <f t="shared" si="2"/>
        <v>65243200</v>
      </c>
      <c r="AB40" s="115">
        <v>11000</v>
      </c>
      <c r="AC40" s="110">
        <f t="shared" si="3"/>
        <v>-5663800</v>
      </c>
      <c r="AD40" s="111">
        <f t="shared" si="4"/>
        <v>30447500</v>
      </c>
      <c r="AE40" s="111">
        <f t="shared" si="5"/>
        <v>24783700</v>
      </c>
      <c r="AF40" s="38">
        <v>190</v>
      </c>
      <c r="AG40" s="125">
        <f t="shared" si="6"/>
        <v>59579400</v>
      </c>
      <c r="AH40" s="111">
        <f t="shared" si="7"/>
        <v>100592800</v>
      </c>
      <c r="AI40" s="111">
        <f t="shared" si="8"/>
        <v>41013400</v>
      </c>
    </row>
    <row r="41" spans="1:35" s="1" customFormat="1" ht="14.5">
      <c r="A41" s="36">
        <v>3639</v>
      </c>
      <c r="B41" s="37">
        <f t="shared" si="9"/>
        <v>350</v>
      </c>
      <c r="C41" s="38">
        <v>3289</v>
      </c>
      <c r="D41" s="38">
        <v>3289</v>
      </c>
      <c r="E41" s="38">
        <v>3459</v>
      </c>
      <c r="F41" s="38">
        <v>928</v>
      </c>
      <c r="G41" s="40">
        <v>753</v>
      </c>
      <c r="H41" s="37">
        <f t="shared" si="10"/>
        <v>-175</v>
      </c>
      <c r="I41" s="36">
        <v>128</v>
      </c>
      <c r="J41" s="38"/>
      <c r="K41" s="64">
        <v>11100</v>
      </c>
      <c r="L41" s="38"/>
      <c r="M41" s="36">
        <v>189</v>
      </c>
      <c r="N41" s="37">
        <f t="shared" si="11"/>
        <v>-212</v>
      </c>
      <c r="O41" s="36">
        <v>14</v>
      </c>
      <c r="P41" s="38">
        <v>226</v>
      </c>
      <c r="Q41" s="37">
        <f t="shared" si="12"/>
        <v>-7</v>
      </c>
      <c r="R41" s="38">
        <v>843</v>
      </c>
      <c r="S41" s="38">
        <v>850</v>
      </c>
      <c r="T41" s="87">
        <f t="shared" si="13"/>
        <v>2</v>
      </c>
      <c r="U41" s="36">
        <v>845</v>
      </c>
      <c r="V41" s="38"/>
      <c r="W41" s="38"/>
      <c r="X41" s="38">
        <v>118</v>
      </c>
      <c r="Y41" s="106">
        <f t="shared" si="0"/>
        <v>5475200</v>
      </c>
      <c r="Z41" s="107">
        <f t="shared" si="1"/>
        <v>23289600</v>
      </c>
      <c r="AA41" s="108">
        <f t="shared" si="2"/>
        <v>17814400</v>
      </c>
      <c r="AB41" s="114">
        <v>11100</v>
      </c>
      <c r="AC41" s="110">
        <f t="shared" si="3"/>
        <v>-2257200</v>
      </c>
      <c r="AD41" s="111">
        <f t="shared" si="4"/>
        <v>10242450</v>
      </c>
      <c r="AE41" s="111">
        <f t="shared" si="5"/>
        <v>7985250</v>
      </c>
      <c r="AF41" s="38">
        <v>243</v>
      </c>
      <c r="AG41" s="125">
        <f t="shared" si="6"/>
        <v>15557200</v>
      </c>
      <c r="AH41" s="111">
        <f t="shared" si="7"/>
        <v>31274850</v>
      </c>
      <c r="AI41" s="111">
        <f t="shared" si="8"/>
        <v>15717650</v>
      </c>
    </row>
    <row r="42" spans="1:35" s="1" customFormat="1" ht="14.5">
      <c r="A42" s="36">
        <v>7915</v>
      </c>
      <c r="B42" s="37">
        <f t="shared" si="9"/>
        <v>121</v>
      </c>
      <c r="C42" s="38">
        <v>7794</v>
      </c>
      <c r="D42" s="38">
        <v>7794</v>
      </c>
      <c r="E42" s="38">
        <v>7861</v>
      </c>
      <c r="F42" s="38">
        <v>1585</v>
      </c>
      <c r="G42" s="40">
        <v>540</v>
      </c>
      <c r="H42" s="37">
        <f t="shared" si="10"/>
        <v>-1045</v>
      </c>
      <c r="I42" s="36">
        <v>89</v>
      </c>
      <c r="J42" s="38"/>
      <c r="K42" s="38">
        <v>11200</v>
      </c>
      <c r="L42" s="38"/>
      <c r="M42" s="36">
        <v>249</v>
      </c>
      <c r="N42" s="37">
        <f t="shared" si="11"/>
        <v>-261</v>
      </c>
      <c r="O42" s="36">
        <v>2</v>
      </c>
      <c r="P42" s="38">
        <v>263</v>
      </c>
      <c r="Q42" s="37">
        <f t="shared" si="12"/>
        <v>-140</v>
      </c>
      <c r="R42" s="38">
        <v>403</v>
      </c>
      <c r="S42" s="38">
        <v>543</v>
      </c>
      <c r="T42" s="87">
        <f t="shared" si="13"/>
        <v>-2</v>
      </c>
      <c r="U42" s="36">
        <v>401</v>
      </c>
      <c r="V42" s="38"/>
      <c r="W42" s="38"/>
      <c r="X42" s="38">
        <v>83</v>
      </c>
      <c r="Y42" s="106">
        <f t="shared" si="0"/>
        <v>6577750</v>
      </c>
      <c r="Z42" s="107">
        <f t="shared" si="1"/>
        <v>35221750</v>
      </c>
      <c r="AA42" s="108">
        <f t="shared" si="2"/>
        <v>28644000</v>
      </c>
      <c r="AB42" s="109">
        <v>11200</v>
      </c>
      <c r="AC42" s="110">
        <f t="shared" si="3"/>
        <v>-1193600</v>
      </c>
      <c r="AD42" s="111">
        <f t="shared" si="4"/>
        <v>6186050</v>
      </c>
      <c r="AE42" s="111">
        <f t="shared" si="5"/>
        <v>4992450</v>
      </c>
      <c r="AF42" s="38">
        <v>307</v>
      </c>
      <c r="AG42" s="125">
        <f t="shared" si="6"/>
        <v>27450400</v>
      </c>
      <c r="AH42" s="111">
        <f t="shared" si="7"/>
        <v>40214200</v>
      </c>
      <c r="AI42" s="111">
        <f t="shared" si="8"/>
        <v>12763800</v>
      </c>
    </row>
    <row r="43" spans="1:35" s="1" customFormat="1" ht="14.5">
      <c r="A43" s="36">
        <v>7558</v>
      </c>
      <c r="B43" s="37">
        <f t="shared" si="9"/>
        <v>297</v>
      </c>
      <c r="C43" s="38">
        <v>7261</v>
      </c>
      <c r="D43" s="38">
        <v>7261</v>
      </c>
      <c r="E43" s="38">
        <v>7561</v>
      </c>
      <c r="F43" s="38">
        <v>647</v>
      </c>
      <c r="G43" s="40">
        <v>556</v>
      </c>
      <c r="H43" s="37">
        <f t="shared" si="10"/>
        <v>-91</v>
      </c>
      <c r="I43" s="36">
        <v>58</v>
      </c>
      <c r="J43" s="38"/>
      <c r="K43" s="38">
        <v>11300</v>
      </c>
      <c r="L43" s="38"/>
      <c r="M43" s="36">
        <v>322</v>
      </c>
      <c r="N43" s="37">
        <f t="shared" si="11"/>
        <v>19</v>
      </c>
      <c r="O43" s="36">
        <v>29</v>
      </c>
      <c r="P43" s="38">
        <v>10</v>
      </c>
      <c r="Q43" s="37">
        <f t="shared" si="12"/>
        <v>10</v>
      </c>
      <c r="R43" s="38">
        <v>27</v>
      </c>
      <c r="S43" s="38">
        <v>17</v>
      </c>
      <c r="T43" s="87">
        <f t="shared" si="13"/>
        <v>18</v>
      </c>
      <c r="U43" s="36">
        <v>45</v>
      </c>
      <c r="V43" s="38"/>
      <c r="W43" s="38"/>
      <c r="X43" s="38">
        <v>56</v>
      </c>
      <c r="Y43" s="106">
        <f t="shared" si="0"/>
        <v>1811600</v>
      </c>
      <c r="Z43" s="107">
        <f t="shared" si="1"/>
        <v>21918200</v>
      </c>
      <c r="AA43" s="108">
        <f t="shared" si="2"/>
        <v>20106600</v>
      </c>
      <c r="AB43" s="109">
        <v>11300</v>
      </c>
      <c r="AC43" s="110">
        <f t="shared" si="3"/>
        <v>210150</v>
      </c>
      <c r="AD43" s="111">
        <f t="shared" si="4"/>
        <v>514350</v>
      </c>
      <c r="AE43" s="111">
        <f t="shared" si="5"/>
        <v>724500</v>
      </c>
      <c r="AF43" s="38">
        <v>381</v>
      </c>
      <c r="AG43" s="125">
        <f t="shared" si="6"/>
        <v>20316750</v>
      </c>
      <c r="AH43" s="111">
        <f t="shared" si="7"/>
        <v>22642700</v>
      </c>
      <c r="AI43" s="111">
        <f t="shared" si="8"/>
        <v>2325950</v>
      </c>
    </row>
    <row r="44" spans="1:35" s="1" customFormat="1" ht="14.5">
      <c r="A44" s="36">
        <v>6825</v>
      </c>
      <c r="B44" s="41">
        <f t="shared" si="9"/>
        <v>3868</v>
      </c>
      <c r="C44" s="38">
        <v>2957</v>
      </c>
      <c r="D44" s="38">
        <v>2957</v>
      </c>
      <c r="E44" s="38">
        <v>3029</v>
      </c>
      <c r="F44" s="38">
        <v>291</v>
      </c>
      <c r="G44" s="40">
        <v>4206</v>
      </c>
      <c r="H44" s="37">
        <f t="shared" si="10"/>
        <v>3915</v>
      </c>
      <c r="I44" s="36">
        <v>37</v>
      </c>
      <c r="J44" s="38"/>
      <c r="K44" s="38">
        <v>11400</v>
      </c>
      <c r="L44" s="38"/>
      <c r="M44" s="36">
        <v>398</v>
      </c>
      <c r="N44" s="37">
        <f t="shared" si="11"/>
        <v>2</v>
      </c>
      <c r="O44" s="36">
        <v>2</v>
      </c>
      <c r="P44" s="38">
        <v>0</v>
      </c>
      <c r="Q44" s="37">
        <f t="shared" si="12"/>
        <v>0</v>
      </c>
      <c r="R44" s="38">
        <v>6</v>
      </c>
      <c r="S44" s="38">
        <v>6</v>
      </c>
      <c r="T44" s="87">
        <f t="shared" si="13"/>
        <v>0</v>
      </c>
      <c r="U44" s="36">
        <v>6</v>
      </c>
      <c r="V44" s="38"/>
      <c r="W44" s="38"/>
      <c r="X44" s="38">
        <v>37</v>
      </c>
      <c r="Y44" s="106">
        <f t="shared" si="0"/>
        <v>538350</v>
      </c>
      <c r="Z44" s="107">
        <f t="shared" si="1"/>
        <v>12626250</v>
      </c>
      <c r="AA44" s="108">
        <f t="shared" si="2"/>
        <v>12087900</v>
      </c>
      <c r="AB44" s="109">
        <v>11400</v>
      </c>
      <c r="AC44" s="110">
        <f t="shared" si="3"/>
        <v>-18900</v>
      </c>
      <c r="AD44" s="111">
        <f t="shared" si="4"/>
        <v>138300</v>
      </c>
      <c r="AE44" s="111">
        <f t="shared" si="5"/>
        <v>119400</v>
      </c>
      <c r="AF44" s="38">
        <v>461</v>
      </c>
      <c r="AG44" s="125">
        <f t="shared" si="6"/>
        <v>12069000</v>
      </c>
      <c r="AH44" s="111">
        <f t="shared" si="7"/>
        <v>12745650</v>
      </c>
      <c r="AI44" s="111">
        <f t="shared" si="8"/>
        <v>676650</v>
      </c>
    </row>
    <row r="45" spans="1:35" s="1" customFormat="1" ht="14.5">
      <c r="A45" s="36">
        <v>11332</v>
      </c>
      <c r="B45" s="37">
        <f t="shared" si="9"/>
        <v>-355</v>
      </c>
      <c r="C45" s="38">
        <v>11687</v>
      </c>
      <c r="D45" s="38">
        <v>11687</v>
      </c>
      <c r="E45" s="38">
        <v>11558</v>
      </c>
      <c r="F45" s="38">
        <v>707</v>
      </c>
      <c r="G45" s="40">
        <v>532</v>
      </c>
      <c r="H45" s="37">
        <f t="shared" si="10"/>
        <v>-175</v>
      </c>
      <c r="I45" s="36">
        <v>23</v>
      </c>
      <c r="J45" s="38"/>
      <c r="K45" s="38">
        <v>11500</v>
      </c>
      <c r="L45" s="38"/>
      <c r="M45" s="36">
        <v>482</v>
      </c>
      <c r="N45" s="37">
        <f t="shared" si="11"/>
        <v>-1</v>
      </c>
      <c r="O45" s="36">
        <v>0</v>
      </c>
      <c r="P45" s="38">
        <v>1</v>
      </c>
      <c r="Q45" s="37">
        <f t="shared" si="12"/>
        <v>1</v>
      </c>
      <c r="R45" s="38">
        <v>2</v>
      </c>
      <c r="S45" s="38">
        <v>1</v>
      </c>
      <c r="T45" s="87">
        <f t="shared" si="13"/>
        <v>0</v>
      </c>
      <c r="U45" s="36">
        <v>2</v>
      </c>
      <c r="V45" s="38"/>
      <c r="W45" s="38"/>
      <c r="X45" s="38">
        <v>23</v>
      </c>
      <c r="Y45" s="106">
        <f t="shared" si="0"/>
        <v>813050</v>
      </c>
      <c r="Z45" s="107">
        <f t="shared" si="1"/>
        <v>13031800</v>
      </c>
      <c r="AA45" s="108">
        <f t="shared" si="2"/>
        <v>12218750</v>
      </c>
      <c r="AB45" s="109">
        <v>11500</v>
      </c>
      <c r="AC45" s="110">
        <f t="shared" si="3"/>
        <v>-6700</v>
      </c>
      <c r="AD45" s="111">
        <f t="shared" si="4"/>
        <v>54900</v>
      </c>
      <c r="AE45" s="111">
        <f t="shared" si="5"/>
        <v>48200</v>
      </c>
      <c r="AF45" s="38">
        <v>549</v>
      </c>
      <c r="AG45" s="125">
        <f t="shared" si="6"/>
        <v>12212050</v>
      </c>
      <c r="AH45" s="111">
        <f t="shared" si="7"/>
        <v>13080000</v>
      </c>
      <c r="AI45" s="111">
        <f t="shared" si="8"/>
        <v>867950</v>
      </c>
    </row>
    <row r="46" spans="1:35" s="1" customFormat="1" ht="14.5">
      <c r="A46" s="36">
        <v>2257</v>
      </c>
      <c r="B46" s="37">
        <f t="shared" si="9"/>
        <v>278</v>
      </c>
      <c r="C46" s="38">
        <v>1979</v>
      </c>
      <c r="D46" s="38">
        <v>1979</v>
      </c>
      <c r="E46" s="38">
        <v>2219</v>
      </c>
      <c r="F46" s="38">
        <v>459</v>
      </c>
      <c r="G46" s="42">
        <v>772</v>
      </c>
      <c r="H46" s="37">
        <f t="shared" si="10"/>
        <v>313</v>
      </c>
      <c r="I46" s="36">
        <v>14</v>
      </c>
      <c r="J46" s="38"/>
      <c r="K46" s="38">
        <v>11600</v>
      </c>
      <c r="L46" s="38"/>
      <c r="M46" s="36">
        <v>575</v>
      </c>
      <c r="N46" s="37">
        <f t="shared" si="11"/>
        <v>0</v>
      </c>
      <c r="O46" s="36">
        <v>0</v>
      </c>
      <c r="P46" s="38">
        <v>0</v>
      </c>
      <c r="Q46" s="37">
        <f t="shared" si="12"/>
        <v>0</v>
      </c>
      <c r="R46" s="38">
        <v>10</v>
      </c>
      <c r="S46" s="38">
        <v>10</v>
      </c>
      <c r="T46" s="87">
        <f t="shared" si="13"/>
        <v>0</v>
      </c>
      <c r="U46" s="36">
        <v>10</v>
      </c>
      <c r="V46" s="38"/>
      <c r="W46" s="38"/>
      <c r="X46" s="38">
        <v>14</v>
      </c>
      <c r="Y46" s="106">
        <f t="shared" si="0"/>
        <v>321300</v>
      </c>
      <c r="Z46" s="107">
        <f t="shared" si="1"/>
        <v>1579900</v>
      </c>
      <c r="AA46" s="108">
        <f t="shared" si="2"/>
        <v>1258600</v>
      </c>
      <c r="AB46" s="109">
        <v>11600</v>
      </c>
      <c r="AC46" s="110">
        <f t="shared" si="3"/>
        <v>-33000</v>
      </c>
      <c r="AD46" s="111">
        <f t="shared" si="4"/>
        <v>320500</v>
      </c>
      <c r="AE46" s="111">
        <f t="shared" si="5"/>
        <v>287500</v>
      </c>
      <c r="AF46" s="38">
        <v>641</v>
      </c>
      <c r="AG46" s="125">
        <f t="shared" si="6"/>
        <v>1225600</v>
      </c>
      <c r="AH46" s="111">
        <f t="shared" si="7"/>
        <v>1867400</v>
      </c>
      <c r="AI46" s="111">
        <f t="shared" si="8"/>
        <v>641800</v>
      </c>
    </row>
    <row r="47" spans="1:35" s="1" customFormat="1" ht="14.5">
      <c r="A47" s="36">
        <v>3263</v>
      </c>
      <c r="B47" s="37">
        <f t="shared" si="9"/>
        <v>192</v>
      </c>
      <c r="C47" s="38">
        <v>3071</v>
      </c>
      <c r="D47" s="38">
        <v>3071</v>
      </c>
      <c r="E47" s="38">
        <v>3238</v>
      </c>
      <c r="F47" s="38">
        <v>330</v>
      </c>
      <c r="G47" s="36">
        <v>191</v>
      </c>
      <c r="H47" s="37">
        <f t="shared" si="10"/>
        <v>-139</v>
      </c>
      <c r="I47" s="36">
        <v>8</v>
      </c>
      <c r="J47" s="38"/>
      <c r="K47" s="38">
        <v>11700</v>
      </c>
      <c r="L47" s="38"/>
      <c r="M47" s="36">
        <v>668</v>
      </c>
      <c r="N47" s="37">
        <f t="shared" si="11"/>
        <v>0</v>
      </c>
      <c r="O47" s="36">
        <v>0</v>
      </c>
      <c r="P47" s="38">
        <v>0</v>
      </c>
      <c r="Q47" s="37">
        <f t="shared" si="12"/>
        <v>0</v>
      </c>
      <c r="R47" s="38">
        <v>0</v>
      </c>
      <c r="S47" s="38">
        <v>0</v>
      </c>
      <c r="T47" s="87">
        <f t="shared" si="13"/>
        <v>0</v>
      </c>
      <c r="U47" s="36">
        <v>0</v>
      </c>
      <c r="V47" s="38"/>
      <c r="W47" s="38"/>
      <c r="X47" s="38">
        <v>8</v>
      </c>
      <c r="Y47" s="106">
        <f t="shared" si="0"/>
        <v>132000</v>
      </c>
      <c r="Z47" s="107">
        <f t="shared" si="1"/>
        <v>1305200</v>
      </c>
      <c r="AA47" s="108">
        <f t="shared" si="2"/>
        <v>1173200</v>
      </c>
      <c r="AB47" s="109">
        <v>11700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8">
        <v>737</v>
      </c>
      <c r="AG47" s="125">
        <f t="shared" si="6"/>
        <v>1173200</v>
      </c>
      <c r="AH47" s="111">
        <f t="shared" si="7"/>
        <v>1305200</v>
      </c>
      <c r="AI47" s="111">
        <f t="shared" si="8"/>
        <v>132000</v>
      </c>
    </row>
    <row r="48" spans="1:35" s="1" customFormat="1" ht="14.5">
      <c r="A48" s="36">
        <v>1909</v>
      </c>
      <c r="B48" s="37">
        <f t="shared" si="9"/>
        <v>-114</v>
      </c>
      <c r="C48" s="38">
        <v>2023</v>
      </c>
      <c r="D48" s="38">
        <v>2023</v>
      </c>
      <c r="E48" s="38">
        <v>2007</v>
      </c>
      <c r="F48" s="38">
        <v>191</v>
      </c>
      <c r="G48" s="36">
        <v>187</v>
      </c>
      <c r="H48" s="37">
        <f t="shared" si="10"/>
        <v>-4</v>
      </c>
      <c r="I48" s="36">
        <v>4</v>
      </c>
      <c r="J48" s="38"/>
      <c r="K48" s="38">
        <v>11800</v>
      </c>
      <c r="L48" s="66"/>
      <c r="M48" s="36">
        <v>762</v>
      </c>
      <c r="N48" s="37">
        <f t="shared" si="11"/>
        <v>0</v>
      </c>
      <c r="O48" s="36">
        <v>0</v>
      </c>
      <c r="P48" s="38">
        <v>0</v>
      </c>
      <c r="Q48" s="37">
        <f t="shared" si="12"/>
        <v>0</v>
      </c>
      <c r="R48" s="38">
        <v>0</v>
      </c>
      <c r="S48" s="38">
        <v>0</v>
      </c>
      <c r="T48" s="87">
        <f t="shared" si="13"/>
        <v>0</v>
      </c>
      <c r="U48" s="36">
        <v>0</v>
      </c>
      <c r="V48" s="38"/>
      <c r="W48" s="38"/>
      <c r="X48" s="38">
        <v>5</v>
      </c>
      <c r="Y48" s="106">
        <f t="shared" si="0"/>
        <v>47750</v>
      </c>
      <c r="Z48" s="107">
        <f t="shared" si="1"/>
        <v>381800</v>
      </c>
      <c r="AA48" s="108">
        <f t="shared" si="2"/>
        <v>334050</v>
      </c>
      <c r="AB48" s="109">
        <v>11800</v>
      </c>
      <c r="AC48" s="110">
        <f t="shared" si="3"/>
        <v>0</v>
      </c>
      <c r="AD48" s="111">
        <f t="shared" si="4"/>
        <v>0</v>
      </c>
      <c r="AE48" s="111">
        <f t="shared" si="5"/>
        <v>0</v>
      </c>
      <c r="AF48" s="38">
        <v>831</v>
      </c>
      <c r="AG48" s="125">
        <f t="shared" si="6"/>
        <v>334050</v>
      </c>
      <c r="AH48" s="111">
        <f t="shared" si="7"/>
        <v>381800</v>
      </c>
      <c r="AI48" s="111">
        <f t="shared" si="8"/>
        <v>47750</v>
      </c>
    </row>
    <row r="49" spans="1:35" s="1" customFormat="1" ht="14.5">
      <c r="A49" s="36">
        <v>370</v>
      </c>
      <c r="B49" s="37">
        <f t="shared" si="9"/>
        <v>3</v>
      </c>
      <c r="C49" s="38">
        <v>367</v>
      </c>
      <c r="D49" s="38">
        <v>367</v>
      </c>
      <c r="E49" s="38">
        <v>370</v>
      </c>
      <c r="F49" s="38">
        <v>7</v>
      </c>
      <c r="G49" s="36">
        <v>0</v>
      </c>
      <c r="H49" s="37">
        <f t="shared" si="10"/>
        <v>-7</v>
      </c>
      <c r="I49" s="36">
        <v>2</v>
      </c>
      <c r="J49" s="38"/>
      <c r="K49" s="38">
        <v>11900</v>
      </c>
      <c r="L49" s="66"/>
      <c r="M49" s="36">
        <v>863</v>
      </c>
      <c r="N49" s="37">
        <f t="shared" si="11"/>
        <v>2</v>
      </c>
      <c r="O49" s="36">
        <v>10</v>
      </c>
      <c r="P49" s="38">
        <v>8</v>
      </c>
      <c r="Q49" s="37">
        <f t="shared" si="12"/>
        <v>8</v>
      </c>
      <c r="R49" s="38">
        <v>8</v>
      </c>
      <c r="S49" s="38">
        <v>0</v>
      </c>
      <c r="T49" s="87">
        <f t="shared" si="13"/>
        <v>-4</v>
      </c>
      <c r="U49" s="36">
        <v>4</v>
      </c>
      <c r="V49" s="38"/>
      <c r="W49" s="38"/>
      <c r="X49" s="38">
        <v>3</v>
      </c>
      <c r="Y49" s="106">
        <f t="shared" si="0"/>
        <v>1050</v>
      </c>
      <c r="Z49" s="107">
        <f t="shared" si="1"/>
        <v>37000</v>
      </c>
      <c r="AA49" s="108">
        <f t="shared" si="2"/>
        <v>35950</v>
      </c>
      <c r="AB49" s="109">
        <v>11900</v>
      </c>
      <c r="AC49" s="110">
        <f t="shared" si="3"/>
        <v>-200200</v>
      </c>
      <c r="AD49" s="111">
        <f t="shared" si="4"/>
        <v>372800</v>
      </c>
      <c r="AE49" s="111">
        <f t="shared" si="5"/>
        <v>172600</v>
      </c>
      <c r="AF49" s="38">
        <v>932</v>
      </c>
      <c r="AG49" s="125">
        <f t="shared" si="6"/>
        <v>-164250</v>
      </c>
      <c r="AH49" s="111">
        <f t="shared" si="7"/>
        <v>209600</v>
      </c>
      <c r="AI49" s="111">
        <f t="shared" si="8"/>
        <v>373850</v>
      </c>
    </row>
    <row r="50" spans="1:35" s="1" customFormat="1" ht="14.5">
      <c r="A50" s="36">
        <v>3839</v>
      </c>
      <c r="B50" s="37">
        <f t="shared" si="9"/>
        <v>-102</v>
      </c>
      <c r="C50" s="38">
        <v>3941</v>
      </c>
      <c r="D50" s="38">
        <v>3941</v>
      </c>
      <c r="E50" s="38">
        <v>3833</v>
      </c>
      <c r="F50" s="38">
        <v>116</v>
      </c>
      <c r="G50" s="36">
        <v>6</v>
      </c>
      <c r="H50" s="37">
        <f t="shared" si="10"/>
        <v>-110</v>
      </c>
      <c r="I50" s="36">
        <v>1</v>
      </c>
      <c r="J50" s="38"/>
      <c r="K50" s="38">
        <v>12000</v>
      </c>
      <c r="L50" s="66"/>
      <c r="M50" s="36">
        <v>962</v>
      </c>
      <c r="N50" s="37">
        <f t="shared" si="11"/>
        <v>0</v>
      </c>
      <c r="O50" s="36">
        <v>0</v>
      </c>
      <c r="P50" s="38">
        <v>0</v>
      </c>
      <c r="Q50" s="37">
        <f t="shared" si="12"/>
        <v>0</v>
      </c>
      <c r="R50" s="38">
        <v>1</v>
      </c>
      <c r="S50" s="38">
        <v>1</v>
      </c>
      <c r="T50" s="87">
        <f t="shared" si="13"/>
        <v>0</v>
      </c>
      <c r="U50" s="36">
        <v>1</v>
      </c>
      <c r="V50" s="38"/>
      <c r="W50" s="38"/>
      <c r="X50" s="38">
        <v>2</v>
      </c>
      <c r="Y50" s="106">
        <f t="shared" si="0"/>
        <v>11600</v>
      </c>
      <c r="Z50" s="107">
        <f t="shared" si="1"/>
        <v>191950</v>
      </c>
      <c r="AA50" s="108">
        <f t="shared" si="2"/>
        <v>180350</v>
      </c>
      <c r="AB50" s="109">
        <v>12000</v>
      </c>
      <c r="AC50" s="110">
        <f t="shared" si="3"/>
        <v>-3250</v>
      </c>
      <c r="AD50" s="111">
        <f t="shared" si="4"/>
        <v>51350</v>
      </c>
      <c r="AE50" s="111">
        <f t="shared" si="5"/>
        <v>48100</v>
      </c>
      <c r="AF50" s="38">
        <v>1027</v>
      </c>
      <c r="AG50" s="125">
        <f t="shared" si="6"/>
        <v>177100</v>
      </c>
      <c r="AH50" s="111">
        <f t="shared" si="7"/>
        <v>240050</v>
      </c>
      <c r="AI50" s="111">
        <f t="shared" si="8"/>
        <v>62950</v>
      </c>
    </row>
    <row r="51" spans="1:35" s="1" customFormat="1" ht="14.5">
      <c r="A51" s="36">
        <v>746</v>
      </c>
      <c r="B51" s="37">
        <f t="shared" si="9"/>
        <v>0</v>
      </c>
      <c r="C51" s="38">
        <v>746</v>
      </c>
      <c r="D51" s="38">
        <v>746</v>
      </c>
      <c r="E51" s="38">
        <v>746</v>
      </c>
      <c r="F51" s="38">
        <v>0</v>
      </c>
      <c r="G51" s="36">
        <v>4</v>
      </c>
      <c r="H51" s="37">
        <f t="shared" si="10"/>
        <v>4</v>
      </c>
      <c r="I51" s="36">
        <v>1</v>
      </c>
      <c r="J51" s="38"/>
      <c r="K51" s="38">
        <v>12100</v>
      </c>
      <c r="L51" s="66"/>
      <c r="M51" s="36">
        <v>1059</v>
      </c>
      <c r="N51" s="37">
        <f t="shared" si="11"/>
        <v>0</v>
      </c>
      <c r="O51" s="36">
        <v>0</v>
      </c>
      <c r="P51" s="38">
        <v>0</v>
      </c>
      <c r="Q51" s="37">
        <f t="shared" si="12"/>
        <v>0</v>
      </c>
      <c r="R51" s="38">
        <v>0</v>
      </c>
      <c r="S51" s="38">
        <v>0</v>
      </c>
      <c r="T51" s="87">
        <f t="shared" si="13"/>
        <v>0</v>
      </c>
      <c r="U51" s="36">
        <v>0</v>
      </c>
      <c r="V51" s="38"/>
      <c r="W51" s="38"/>
      <c r="X51" s="38">
        <v>1</v>
      </c>
      <c r="Y51" s="106">
        <f t="shared" si="0"/>
        <v>0</v>
      </c>
      <c r="Z51" s="107">
        <f t="shared" si="1"/>
        <v>37300</v>
      </c>
      <c r="AA51" s="108">
        <f t="shared" si="2"/>
        <v>37300</v>
      </c>
      <c r="AB51" s="109">
        <v>12100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8">
        <v>1126</v>
      </c>
      <c r="AG51" s="125">
        <f t="shared" si="6"/>
        <v>37300</v>
      </c>
      <c r="AH51" s="111">
        <f t="shared" si="7"/>
        <v>37300</v>
      </c>
      <c r="AI51" s="111">
        <f t="shared" si="8"/>
        <v>0</v>
      </c>
    </row>
    <row r="52" spans="1:35" s="1" customFormat="1" ht="14.5">
      <c r="A52" s="36">
        <v>159</v>
      </c>
      <c r="B52" s="37">
        <f t="shared" si="9"/>
        <v>3</v>
      </c>
      <c r="C52" s="38">
        <v>156</v>
      </c>
      <c r="D52" s="38">
        <v>156</v>
      </c>
      <c r="E52" s="38">
        <v>156</v>
      </c>
      <c r="F52" s="38">
        <v>0</v>
      </c>
      <c r="G52" s="36">
        <v>3</v>
      </c>
      <c r="H52" s="37">
        <f t="shared" si="10"/>
        <v>3</v>
      </c>
      <c r="I52" s="36">
        <v>1</v>
      </c>
      <c r="J52" s="38"/>
      <c r="K52" s="38">
        <v>12200</v>
      </c>
      <c r="L52" s="66"/>
      <c r="M52" s="36">
        <v>1159</v>
      </c>
      <c r="N52" s="37">
        <f t="shared" si="11"/>
        <v>0</v>
      </c>
      <c r="O52" s="36">
        <v>0</v>
      </c>
      <c r="P52" s="38">
        <v>0</v>
      </c>
      <c r="Q52" s="37">
        <f t="shared" si="12"/>
        <v>0</v>
      </c>
      <c r="R52" s="38">
        <v>0</v>
      </c>
      <c r="S52" s="38">
        <v>0</v>
      </c>
      <c r="T52" s="87">
        <f t="shared" si="13"/>
        <v>0</v>
      </c>
      <c r="U52" s="36">
        <v>0</v>
      </c>
      <c r="V52" s="38"/>
      <c r="W52" s="38"/>
      <c r="X52" s="38">
        <v>1</v>
      </c>
      <c r="Y52" s="106">
        <f t="shared" si="0"/>
        <v>0</v>
      </c>
      <c r="Z52" s="107">
        <f t="shared" si="1"/>
        <v>7950</v>
      </c>
      <c r="AA52" s="108">
        <f t="shared" si="2"/>
        <v>7950</v>
      </c>
      <c r="AB52" s="109">
        <v>12200</v>
      </c>
      <c r="AC52" s="110">
        <f t="shared" si="3"/>
        <v>0</v>
      </c>
      <c r="AD52" s="111">
        <f t="shared" si="4"/>
        <v>0</v>
      </c>
      <c r="AE52" s="111">
        <f t="shared" si="5"/>
        <v>0</v>
      </c>
      <c r="AF52" s="38">
        <v>1226</v>
      </c>
      <c r="AG52" s="125">
        <f t="shared" si="6"/>
        <v>7950</v>
      </c>
      <c r="AH52" s="111">
        <f t="shared" si="7"/>
        <v>7950</v>
      </c>
      <c r="AI52" s="111">
        <f t="shared" si="8"/>
        <v>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9364</v>
      </c>
      <c r="G53" s="45">
        <f>SUM(G8:G52)</f>
        <v>9736</v>
      </c>
      <c r="H53" s="46">
        <f>SUM(H8:H52)</f>
        <v>372</v>
      </c>
      <c r="I53" s="67"/>
      <c r="J53" s="43"/>
      <c r="K53" s="36"/>
      <c r="L53" s="43"/>
      <c r="M53" s="67"/>
      <c r="N53" s="46">
        <f>SUM(N8:N52)</f>
        <v>-215</v>
      </c>
      <c r="O53" s="42">
        <f>SUM(O8:O52)</f>
        <v>11541</v>
      </c>
      <c r="P53" s="45">
        <f>SUM(P8:P52)</f>
        <v>11756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36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36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203</v>
      </c>
      <c r="D57" s="28"/>
      <c r="E57" s="28" t="s">
        <v>120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/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/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/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/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/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/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0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-11041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0</v>
      </c>
      <c r="I67" s="134">
        <f>H66-C62</f>
        <v>0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0"/>
  <sheetViews>
    <sheetView topLeftCell="K1" zoomScale="70" zoomScaleNormal="70" workbookViewId="0">
      <pane ySplit="7" topLeftCell="A18" activePane="bottomLeft" state="frozen"/>
      <selection pane="bottomLeft" activeCell="C65" sqref="C65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7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0</v>
      </c>
      <c r="B1" s="6"/>
      <c r="C1" s="6"/>
      <c r="D1" s="6"/>
      <c r="E1" s="6"/>
      <c r="F1" s="7" t="s">
        <v>100</v>
      </c>
      <c r="G1" s="8" t="s">
        <v>2</v>
      </c>
      <c r="H1" s="8"/>
      <c r="I1" s="8"/>
      <c r="J1" s="54"/>
      <c r="K1" s="55" t="s">
        <v>3</v>
      </c>
      <c r="L1" s="55"/>
      <c r="M1" s="254" t="s">
        <v>101</v>
      </c>
      <c r="N1" s="255"/>
      <c r="O1" s="256"/>
      <c r="P1" s="56" t="s">
        <v>4</v>
      </c>
      <c r="Q1" s="74"/>
      <c r="R1" s="257" t="s">
        <v>102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103</v>
      </c>
      <c r="B2" s="10"/>
      <c r="C2" s="11">
        <v>10882</v>
      </c>
      <c r="D2" s="10" t="s">
        <v>7</v>
      </c>
      <c r="E2" s="12">
        <v>8</v>
      </c>
      <c r="F2" s="13" t="s">
        <v>8</v>
      </c>
      <c r="G2" s="14" t="s">
        <v>9</v>
      </c>
      <c r="H2" s="15"/>
      <c r="I2" s="57">
        <v>10900</v>
      </c>
      <c r="J2" s="58"/>
      <c r="K2" s="58" t="s">
        <v>10</v>
      </c>
      <c r="L2" s="58"/>
      <c r="M2" s="258" t="s">
        <v>104</v>
      </c>
      <c r="N2" s="259"/>
      <c r="O2" s="260"/>
      <c r="P2" s="58" t="s">
        <v>12</v>
      </c>
      <c r="Q2" s="58"/>
      <c r="R2" s="261" t="s">
        <v>105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10870</v>
      </c>
      <c r="D3" s="17" t="s">
        <v>15</v>
      </c>
      <c r="E3" s="19">
        <v>16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</row>
    <row r="4" spans="1:36">
      <c r="A4" s="22" t="s">
        <v>20</v>
      </c>
      <c r="B4" s="23"/>
      <c r="C4" s="24">
        <v>10880</v>
      </c>
      <c r="D4" s="23" t="s">
        <v>15</v>
      </c>
      <c r="E4" s="25">
        <v>19</v>
      </c>
      <c r="F4" s="23" t="s">
        <v>8</v>
      </c>
      <c r="G4" s="26" t="s">
        <v>21</v>
      </c>
      <c r="H4" s="27"/>
      <c r="I4" s="61">
        <f>I2-I3</f>
        <v>10900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78" t="s">
        <v>106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ht="5.4" customHeight="1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63"/>
      <c r="N7" s="34"/>
      <c r="O7" s="35"/>
      <c r="P7" s="34"/>
      <c r="Q7" s="34"/>
      <c r="R7" s="34"/>
      <c r="S7" s="34"/>
      <c r="T7" s="34"/>
      <c r="U7" s="34"/>
      <c r="V7" s="77"/>
      <c r="W7" s="78"/>
      <c r="X7" s="86"/>
      <c r="Y7" s="101"/>
      <c r="Z7" s="102"/>
      <c r="AA7" s="102"/>
      <c r="AB7" s="103"/>
      <c r="AC7" s="103"/>
      <c r="AD7" s="104"/>
      <c r="AE7" s="104"/>
      <c r="AF7" s="105"/>
      <c r="AG7" s="105"/>
      <c r="AH7" s="105"/>
      <c r="AI7" s="104"/>
    </row>
    <row r="8" spans="1:36" s="1" customFormat="1" ht="15.65" customHeight="1">
      <c r="A8" s="36">
        <v>0</v>
      </c>
      <c r="B8" s="37">
        <f>A8-D8</f>
        <v>0</v>
      </c>
      <c r="C8" s="38">
        <v>0</v>
      </c>
      <c r="D8" s="38">
        <v>0</v>
      </c>
      <c r="E8" s="38">
        <v>10</v>
      </c>
      <c r="F8" s="38">
        <v>0</v>
      </c>
      <c r="G8" s="36">
        <v>0</v>
      </c>
      <c r="H8" s="37">
        <f>G8-F8</f>
        <v>0</v>
      </c>
      <c r="I8" s="36">
        <v>3070</v>
      </c>
      <c r="J8" s="38"/>
      <c r="K8" s="38">
        <v>7800</v>
      </c>
      <c r="L8" s="38"/>
      <c r="M8" s="36">
        <v>1</v>
      </c>
      <c r="N8" s="37">
        <f>O8-P8</f>
        <v>0</v>
      </c>
      <c r="O8" s="36">
        <v>0</v>
      </c>
      <c r="P8" s="38">
        <v>0</v>
      </c>
      <c r="Q8" s="37">
        <f>R8-S8</f>
        <v>0</v>
      </c>
      <c r="R8" s="38">
        <v>1218</v>
      </c>
      <c r="S8" s="38">
        <v>1218</v>
      </c>
      <c r="T8" s="87">
        <f>U8-R8</f>
        <v>0</v>
      </c>
      <c r="U8" s="36">
        <v>1218</v>
      </c>
      <c r="V8" s="38"/>
      <c r="W8" s="38"/>
      <c r="X8" s="36">
        <v>3086</v>
      </c>
      <c r="Y8" s="106">
        <f>X8*F8*50</f>
        <v>0</v>
      </c>
      <c r="Z8" s="107">
        <f>A8*I8*50</f>
        <v>0</v>
      </c>
      <c r="AA8" s="108">
        <f>Z8-Y8</f>
        <v>0</v>
      </c>
      <c r="AB8" s="109">
        <v>7800</v>
      </c>
      <c r="AC8" s="110">
        <f>AE8-AD8</f>
        <v>0</v>
      </c>
      <c r="AD8" s="111">
        <f>AF8*R8*50</f>
        <v>60900</v>
      </c>
      <c r="AE8" s="111">
        <f>U8*M8*50</f>
        <v>60900</v>
      </c>
      <c r="AF8" s="36">
        <v>1</v>
      </c>
      <c r="AG8" s="125">
        <f>AH8-AI8</f>
        <v>0</v>
      </c>
      <c r="AH8" s="111">
        <f>Z8+AE8</f>
        <v>60900</v>
      </c>
      <c r="AI8" s="111">
        <f>Y8+AD8</f>
        <v>60900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8">
        <v>99</v>
      </c>
      <c r="F9" s="38">
        <v>0</v>
      </c>
      <c r="G9" s="36">
        <v>0</v>
      </c>
      <c r="H9" s="37">
        <f>G9-F9</f>
        <v>0</v>
      </c>
      <c r="I9" s="36">
        <v>2970</v>
      </c>
      <c r="J9" s="38"/>
      <c r="K9" s="38">
        <v>7900</v>
      </c>
      <c r="L9" s="38"/>
      <c r="M9" s="36">
        <v>1</v>
      </c>
      <c r="N9" s="37">
        <f>O9-P9</f>
        <v>0</v>
      </c>
      <c r="O9" s="36">
        <v>0</v>
      </c>
      <c r="P9" s="38">
        <v>0</v>
      </c>
      <c r="Q9" s="37">
        <f>R9-S9</f>
        <v>0</v>
      </c>
      <c r="R9" s="38">
        <v>2519</v>
      </c>
      <c r="S9" s="38">
        <v>2519</v>
      </c>
      <c r="T9" s="87">
        <f>U9-R9</f>
        <v>0</v>
      </c>
      <c r="U9" s="36">
        <v>2519</v>
      </c>
      <c r="V9" s="38"/>
      <c r="W9" s="38"/>
      <c r="X9" s="36">
        <v>2986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09">
        <v>7900</v>
      </c>
      <c r="AC9" s="110">
        <f t="shared" ref="AC9:AC52" si="3">AE9-AD9</f>
        <v>0</v>
      </c>
      <c r="AD9" s="111">
        <f t="shared" ref="AD9:AD52" si="4">AF9*R9*50</f>
        <v>125950</v>
      </c>
      <c r="AE9" s="111">
        <f t="shared" ref="AE9:AE52" si="5">U9*M9*50</f>
        <v>125950</v>
      </c>
      <c r="AF9" s="36">
        <v>1</v>
      </c>
      <c r="AG9" s="125">
        <f t="shared" ref="AG9:AG52" si="6">AH9-AI9</f>
        <v>0</v>
      </c>
      <c r="AH9" s="111">
        <f t="shared" ref="AH9:AH52" si="7">Z9+AE9</f>
        <v>125950</v>
      </c>
      <c r="AI9" s="111">
        <f t="shared" ref="AI9:AI52" si="8">Y9+AD9</f>
        <v>125950</v>
      </c>
    </row>
    <row r="10" spans="1:36" s="1" customFormat="1" ht="15.65" customHeight="1">
      <c r="A10" s="36">
        <v>1</v>
      </c>
      <c r="B10" s="37">
        <f>A10-D10</f>
        <v>0</v>
      </c>
      <c r="C10" s="38">
        <v>1</v>
      </c>
      <c r="D10" s="38">
        <v>1</v>
      </c>
      <c r="E10" s="38">
        <v>294</v>
      </c>
      <c r="F10" s="38">
        <v>0</v>
      </c>
      <c r="G10" s="36">
        <v>0</v>
      </c>
      <c r="H10" s="37">
        <f>G10-F10</f>
        <v>0</v>
      </c>
      <c r="I10" s="36">
        <v>2870</v>
      </c>
      <c r="J10" s="38"/>
      <c r="K10" s="38">
        <v>8000</v>
      </c>
      <c r="L10" s="38"/>
      <c r="M10" s="36">
        <v>1</v>
      </c>
      <c r="N10" s="37">
        <f>O10-P10</f>
        <v>0</v>
      </c>
      <c r="O10" s="36">
        <v>0</v>
      </c>
      <c r="P10" s="38">
        <v>0</v>
      </c>
      <c r="Q10" s="37">
        <f>R10-S10</f>
        <v>0</v>
      </c>
      <c r="R10" s="38">
        <v>1903</v>
      </c>
      <c r="S10" s="38">
        <v>1903</v>
      </c>
      <c r="T10" s="87">
        <f>U10-R10</f>
        <v>0</v>
      </c>
      <c r="U10" s="36">
        <v>1903</v>
      </c>
      <c r="V10" s="38"/>
      <c r="W10" s="38"/>
      <c r="X10" s="36">
        <v>2886</v>
      </c>
      <c r="Y10" s="106">
        <f t="shared" si="0"/>
        <v>0</v>
      </c>
      <c r="Z10" s="107">
        <f t="shared" si="1"/>
        <v>143500</v>
      </c>
      <c r="AA10" s="108">
        <f t="shared" si="2"/>
        <v>143500</v>
      </c>
      <c r="AB10" s="109">
        <v>8000</v>
      </c>
      <c r="AC10" s="110">
        <f t="shared" si="3"/>
        <v>0</v>
      </c>
      <c r="AD10" s="111">
        <f t="shared" si="4"/>
        <v>95150</v>
      </c>
      <c r="AE10" s="111">
        <f t="shared" si="5"/>
        <v>95150</v>
      </c>
      <c r="AF10" s="36">
        <v>1</v>
      </c>
      <c r="AG10" s="125">
        <f t="shared" si="6"/>
        <v>143500</v>
      </c>
      <c r="AH10" s="111">
        <f t="shared" si="7"/>
        <v>238650</v>
      </c>
      <c r="AI10" s="111">
        <f t="shared" si="8"/>
        <v>95150</v>
      </c>
    </row>
    <row r="11" spans="1:36" s="1" customFormat="1" ht="15.65" customHeight="1">
      <c r="A11" s="36">
        <v>1</v>
      </c>
      <c r="B11" s="37">
        <f>A11-D11</f>
        <v>0</v>
      </c>
      <c r="C11" s="38">
        <v>1</v>
      </c>
      <c r="D11" s="38">
        <v>1</v>
      </c>
      <c r="E11" s="38">
        <v>3135</v>
      </c>
      <c r="F11" s="38">
        <v>0</v>
      </c>
      <c r="G11" s="36">
        <v>0</v>
      </c>
      <c r="H11" s="37">
        <f>G11-F11</f>
        <v>0</v>
      </c>
      <c r="I11" s="36">
        <v>2770</v>
      </c>
      <c r="J11" s="38"/>
      <c r="K11" s="38">
        <v>8100</v>
      </c>
      <c r="L11" s="38"/>
      <c r="M11" s="36">
        <v>1</v>
      </c>
      <c r="N11" s="37">
        <f>O11-P11</f>
        <v>0</v>
      </c>
      <c r="O11" s="36">
        <v>0</v>
      </c>
      <c r="P11" s="38">
        <v>0</v>
      </c>
      <c r="Q11" s="37">
        <f>R11-S11</f>
        <v>0</v>
      </c>
      <c r="R11" s="38">
        <v>828</v>
      </c>
      <c r="S11" s="38">
        <v>828</v>
      </c>
      <c r="T11" s="87">
        <f>U11-R11</f>
        <v>0</v>
      </c>
      <c r="U11" s="36">
        <v>828</v>
      </c>
      <c r="V11" s="38"/>
      <c r="W11" s="38"/>
      <c r="X11" s="36">
        <v>2786</v>
      </c>
      <c r="Y11" s="106">
        <f t="shared" si="0"/>
        <v>0</v>
      </c>
      <c r="Z11" s="107">
        <f t="shared" si="1"/>
        <v>138500</v>
      </c>
      <c r="AA11" s="108">
        <f t="shared" si="2"/>
        <v>138500</v>
      </c>
      <c r="AB11" s="109">
        <v>8100</v>
      </c>
      <c r="AC11" s="110">
        <f t="shared" si="3"/>
        <v>0</v>
      </c>
      <c r="AD11" s="111">
        <f t="shared" si="4"/>
        <v>41400</v>
      </c>
      <c r="AE11" s="111">
        <f t="shared" si="5"/>
        <v>41400</v>
      </c>
      <c r="AF11" s="36">
        <v>1</v>
      </c>
      <c r="AG11" s="125">
        <f t="shared" si="6"/>
        <v>138500</v>
      </c>
      <c r="AH11" s="111">
        <f t="shared" si="7"/>
        <v>179900</v>
      </c>
      <c r="AI11" s="111">
        <f t="shared" si="8"/>
        <v>41400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8">
        <v>830</v>
      </c>
      <c r="F12" s="38">
        <v>0</v>
      </c>
      <c r="G12" s="36">
        <v>0</v>
      </c>
      <c r="H12" s="37">
        <f>G12-F12</f>
        <v>0</v>
      </c>
      <c r="I12" s="36">
        <v>2670</v>
      </c>
      <c r="J12" s="38"/>
      <c r="K12" s="38">
        <v>8200</v>
      </c>
      <c r="L12" s="38"/>
      <c r="M12" s="36">
        <v>1</v>
      </c>
      <c r="N12" s="37">
        <f>O12-P12</f>
        <v>0</v>
      </c>
      <c r="O12" s="36">
        <v>0</v>
      </c>
      <c r="P12" s="38">
        <v>0</v>
      </c>
      <c r="Q12" s="37">
        <f>R12-S12</f>
        <v>0</v>
      </c>
      <c r="R12" s="38">
        <v>4032</v>
      </c>
      <c r="S12" s="38">
        <v>4032</v>
      </c>
      <c r="T12" s="87">
        <f>U12-R12</f>
        <v>0</v>
      </c>
      <c r="U12" s="36">
        <v>4032</v>
      </c>
      <c r="V12" s="38"/>
      <c r="W12" s="38"/>
      <c r="X12" s="36">
        <v>2686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09">
        <v>8200</v>
      </c>
      <c r="AC12" s="110">
        <f t="shared" si="3"/>
        <v>0</v>
      </c>
      <c r="AD12" s="111">
        <f t="shared" si="4"/>
        <v>201600</v>
      </c>
      <c r="AE12" s="111">
        <f t="shared" si="5"/>
        <v>201600</v>
      </c>
      <c r="AF12" s="36">
        <v>1</v>
      </c>
      <c r="AG12" s="125">
        <f t="shared" si="6"/>
        <v>0</v>
      </c>
      <c r="AH12" s="111">
        <f t="shared" si="7"/>
        <v>201600</v>
      </c>
      <c r="AI12" s="111">
        <f t="shared" si="8"/>
        <v>201600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8">
        <v>4937</v>
      </c>
      <c r="F13" s="38">
        <v>0</v>
      </c>
      <c r="G13" s="36">
        <v>0</v>
      </c>
      <c r="H13" s="37">
        <f t="shared" ref="H13:H52" si="10">G13-F13</f>
        <v>0</v>
      </c>
      <c r="I13" s="36">
        <v>2570</v>
      </c>
      <c r="J13" s="38"/>
      <c r="K13" s="38">
        <v>8300</v>
      </c>
      <c r="L13" s="38"/>
      <c r="M13" s="36">
        <v>1</v>
      </c>
      <c r="N13" s="37">
        <f t="shared" ref="N13:N52" si="11">O13-P13</f>
        <v>0</v>
      </c>
      <c r="O13" s="36">
        <v>0</v>
      </c>
      <c r="P13" s="38">
        <v>0</v>
      </c>
      <c r="Q13" s="37">
        <f t="shared" ref="Q13:Q52" si="12">R13-S13</f>
        <v>0</v>
      </c>
      <c r="R13" s="38">
        <v>337</v>
      </c>
      <c r="S13" s="38">
        <v>337</v>
      </c>
      <c r="T13" s="87">
        <f t="shared" ref="T13:T52" si="13">U13-R13</f>
        <v>0</v>
      </c>
      <c r="U13" s="36">
        <v>337</v>
      </c>
      <c r="V13" s="38"/>
      <c r="W13" s="38"/>
      <c r="X13" s="36">
        <v>2586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09">
        <v>8300</v>
      </c>
      <c r="AC13" s="110">
        <f t="shared" si="3"/>
        <v>0</v>
      </c>
      <c r="AD13" s="111">
        <f t="shared" si="4"/>
        <v>16850</v>
      </c>
      <c r="AE13" s="111">
        <f t="shared" si="5"/>
        <v>16850</v>
      </c>
      <c r="AF13" s="36">
        <v>1</v>
      </c>
      <c r="AG13" s="125">
        <f t="shared" si="6"/>
        <v>0</v>
      </c>
      <c r="AH13" s="111">
        <f t="shared" si="7"/>
        <v>16850</v>
      </c>
      <c r="AI13" s="111">
        <f t="shared" si="8"/>
        <v>16850</v>
      </c>
    </row>
    <row r="14" spans="1:36" s="1" customFormat="1" ht="15.65" customHeight="1">
      <c r="A14" s="36">
        <v>0</v>
      </c>
      <c r="B14" s="37">
        <f t="shared" si="9"/>
        <v>0</v>
      </c>
      <c r="C14" s="38">
        <v>0</v>
      </c>
      <c r="D14" s="38">
        <v>0</v>
      </c>
      <c r="E14" s="38">
        <v>2152</v>
      </c>
      <c r="F14" s="38">
        <v>0</v>
      </c>
      <c r="G14" s="36">
        <v>0</v>
      </c>
      <c r="H14" s="37">
        <f t="shared" si="10"/>
        <v>0</v>
      </c>
      <c r="I14" s="36">
        <v>2470</v>
      </c>
      <c r="J14" s="38"/>
      <c r="K14" s="38">
        <v>8400</v>
      </c>
      <c r="L14" s="38"/>
      <c r="M14" s="36">
        <v>1</v>
      </c>
      <c r="N14" s="37">
        <f t="shared" si="11"/>
        <v>0</v>
      </c>
      <c r="O14" s="36">
        <v>0</v>
      </c>
      <c r="P14" s="38">
        <v>0</v>
      </c>
      <c r="Q14" s="37">
        <f t="shared" si="12"/>
        <v>0</v>
      </c>
      <c r="R14" s="38">
        <v>675</v>
      </c>
      <c r="S14" s="38">
        <v>675</v>
      </c>
      <c r="T14" s="87">
        <f t="shared" si="13"/>
        <v>0</v>
      </c>
      <c r="U14" s="36">
        <v>675</v>
      </c>
      <c r="V14" s="38"/>
      <c r="W14" s="38"/>
      <c r="X14" s="36">
        <v>2486</v>
      </c>
      <c r="Y14" s="106">
        <f t="shared" si="0"/>
        <v>0</v>
      </c>
      <c r="Z14" s="107">
        <f t="shared" si="1"/>
        <v>0</v>
      </c>
      <c r="AA14" s="108">
        <f t="shared" si="2"/>
        <v>0</v>
      </c>
      <c r="AB14" s="109">
        <v>8400</v>
      </c>
      <c r="AC14" s="110">
        <f t="shared" si="3"/>
        <v>0</v>
      </c>
      <c r="AD14" s="111">
        <f t="shared" si="4"/>
        <v>33750</v>
      </c>
      <c r="AE14" s="111">
        <f t="shared" si="5"/>
        <v>33750</v>
      </c>
      <c r="AF14" s="36">
        <v>1</v>
      </c>
      <c r="AG14" s="125">
        <f t="shared" si="6"/>
        <v>0</v>
      </c>
      <c r="AH14" s="111">
        <f t="shared" si="7"/>
        <v>33750</v>
      </c>
      <c r="AI14" s="111">
        <f t="shared" si="8"/>
        <v>33750</v>
      </c>
    </row>
    <row r="15" spans="1:36" s="1" customFormat="1" ht="15.65" customHeight="1">
      <c r="A15" s="36">
        <v>0</v>
      </c>
      <c r="B15" s="37">
        <f t="shared" si="9"/>
        <v>0</v>
      </c>
      <c r="C15" s="38">
        <v>0</v>
      </c>
      <c r="D15" s="38">
        <v>0</v>
      </c>
      <c r="E15" s="38">
        <v>3435</v>
      </c>
      <c r="F15" s="38">
        <v>0</v>
      </c>
      <c r="G15" s="36">
        <v>0</v>
      </c>
      <c r="H15" s="37">
        <f t="shared" si="10"/>
        <v>0</v>
      </c>
      <c r="I15" s="36">
        <v>2370</v>
      </c>
      <c r="J15" s="38"/>
      <c r="K15" s="38">
        <v>8500</v>
      </c>
      <c r="L15" s="38"/>
      <c r="M15" s="36">
        <v>1</v>
      </c>
      <c r="N15" s="37">
        <f t="shared" si="11"/>
        <v>0</v>
      </c>
      <c r="O15" s="36">
        <v>0</v>
      </c>
      <c r="P15" s="38">
        <v>0</v>
      </c>
      <c r="Q15" s="37">
        <f t="shared" si="12"/>
        <v>0</v>
      </c>
      <c r="R15" s="38">
        <v>4227</v>
      </c>
      <c r="S15" s="38">
        <v>4227</v>
      </c>
      <c r="T15" s="87">
        <f t="shared" si="13"/>
        <v>0</v>
      </c>
      <c r="U15" s="36">
        <v>4227</v>
      </c>
      <c r="V15" s="38"/>
      <c r="W15" s="38"/>
      <c r="X15" s="36">
        <v>2386</v>
      </c>
      <c r="Y15" s="106">
        <f t="shared" si="0"/>
        <v>0</v>
      </c>
      <c r="Z15" s="107">
        <f t="shared" si="1"/>
        <v>0</v>
      </c>
      <c r="AA15" s="108">
        <f t="shared" si="2"/>
        <v>0</v>
      </c>
      <c r="AB15" s="109">
        <v>8500</v>
      </c>
      <c r="AC15" s="110">
        <f t="shared" si="3"/>
        <v>0</v>
      </c>
      <c r="AD15" s="111">
        <f t="shared" si="4"/>
        <v>211350</v>
      </c>
      <c r="AE15" s="111">
        <f t="shared" si="5"/>
        <v>211350</v>
      </c>
      <c r="AF15" s="36">
        <v>1</v>
      </c>
      <c r="AG15" s="125">
        <f t="shared" si="6"/>
        <v>0</v>
      </c>
      <c r="AH15" s="111">
        <f t="shared" si="7"/>
        <v>211350</v>
      </c>
      <c r="AI15" s="111">
        <f t="shared" si="8"/>
        <v>211350</v>
      </c>
    </row>
    <row r="16" spans="1:36" s="1" customFormat="1" ht="15.65" customHeight="1">
      <c r="A16" s="36">
        <v>0</v>
      </c>
      <c r="B16" s="37">
        <f t="shared" si="9"/>
        <v>0</v>
      </c>
      <c r="C16" s="38">
        <v>0</v>
      </c>
      <c r="D16" s="38">
        <v>0</v>
      </c>
      <c r="E16" s="38">
        <v>2411</v>
      </c>
      <c r="F16" s="38">
        <v>0</v>
      </c>
      <c r="G16" s="36">
        <v>0</v>
      </c>
      <c r="H16" s="37">
        <f t="shared" si="10"/>
        <v>0</v>
      </c>
      <c r="I16" s="36">
        <v>2270</v>
      </c>
      <c r="J16" s="38"/>
      <c r="K16" s="38">
        <v>8600</v>
      </c>
      <c r="L16" s="38"/>
      <c r="M16" s="36">
        <v>1</v>
      </c>
      <c r="N16" s="37">
        <f t="shared" si="11"/>
        <v>0</v>
      </c>
      <c r="O16" s="36">
        <v>0</v>
      </c>
      <c r="P16" s="38">
        <v>0</v>
      </c>
      <c r="Q16" s="37">
        <f t="shared" si="12"/>
        <v>0</v>
      </c>
      <c r="R16" s="38">
        <v>584</v>
      </c>
      <c r="S16" s="38">
        <v>584</v>
      </c>
      <c r="T16" s="87">
        <f t="shared" si="13"/>
        <v>0</v>
      </c>
      <c r="U16" s="36">
        <v>584</v>
      </c>
      <c r="V16" s="38"/>
      <c r="W16" s="38"/>
      <c r="X16" s="36">
        <v>2286</v>
      </c>
      <c r="Y16" s="106">
        <f t="shared" si="0"/>
        <v>0</v>
      </c>
      <c r="Z16" s="107">
        <f t="shared" si="1"/>
        <v>0</v>
      </c>
      <c r="AA16" s="108">
        <f t="shared" si="2"/>
        <v>0</v>
      </c>
      <c r="AB16" s="109">
        <v>8600</v>
      </c>
      <c r="AC16" s="110">
        <f t="shared" si="3"/>
        <v>0</v>
      </c>
      <c r="AD16" s="111">
        <f t="shared" si="4"/>
        <v>29200</v>
      </c>
      <c r="AE16" s="111">
        <f t="shared" si="5"/>
        <v>29200</v>
      </c>
      <c r="AF16" s="36">
        <v>1</v>
      </c>
      <c r="AG16" s="125">
        <f t="shared" si="6"/>
        <v>0</v>
      </c>
      <c r="AH16" s="111">
        <f t="shared" si="7"/>
        <v>29200</v>
      </c>
      <c r="AI16" s="111">
        <f t="shared" si="8"/>
        <v>29200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8">
        <v>10040</v>
      </c>
      <c r="F17" s="38">
        <v>0</v>
      </c>
      <c r="G17" s="36">
        <v>0</v>
      </c>
      <c r="H17" s="37">
        <f t="shared" si="10"/>
        <v>0</v>
      </c>
      <c r="I17" s="36">
        <v>2170</v>
      </c>
      <c r="J17" s="38"/>
      <c r="K17" s="38">
        <v>8700</v>
      </c>
      <c r="L17" s="38"/>
      <c r="M17" s="36">
        <v>1</v>
      </c>
      <c r="N17" s="37">
        <f t="shared" si="11"/>
        <v>0</v>
      </c>
      <c r="O17" s="36">
        <v>0</v>
      </c>
      <c r="P17" s="38">
        <v>0</v>
      </c>
      <c r="Q17" s="37">
        <f t="shared" si="12"/>
        <v>0</v>
      </c>
      <c r="R17" s="38">
        <v>408</v>
      </c>
      <c r="S17" s="38">
        <v>408</v>
      </c>
      <c r="T17" s="87">
        <f t="shared" si="13"/>
        <v>0</v>
      </c>
      <c r="U17" s="36">
        <v>408</v>
      </c>
      <c r="V17" s="38"/>
      <c r="W17" s="38"/>
      <c r="X17" s="36">
        <v>2186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09">
        <v>8700</v>
      </c>
      <c r="AC17" s="110">
        <f t="shared" si="3"/>
        <v>0</v>
      </c>
      <c r="AD17" s="111">
        <f t="shared" si="4"/>
        <v>20400</v>
      </c>
      <c r="AE17" s="111">
        <f t="shared" si="5"/>
        <v>20400</v>
      </c>
      <c r="AF17" s="36">
        <v>1</v>
      </c>
      <c r="AG17" s="125">
        <f t="shared" si="6"/>
        <v>0</v>
      </c>
      <c r="AH17" s="111">
        <f t="shared" si="7"/>
        <v>20400</v>
      </c>
      <c r="AI17" s="111">
        <f t="shared" si="8"/>
        <v>20400</v>
      </c>
    </row>
    <row r="18" spans="1:35" s="1" customFormat="1" ht="14.5">
      <c r="A18" s="36">
        <v>2</v>
      </c>
      <c r="B18" s="37">
        <f t="shared" si="9"/>
        <v>0</v>
      </c>
      <c r="C18" s="38">
        <v>2</v>
      </c>
      <c r="D18" s="38">
        <v>2</v>
      </c>
      <c r="E18" s="38">
        <v>7956</v>
      </c>
      <c r="F18" s="38">
        <v>0</v>
      </c>
      <c r="G18" s="36">
        <v>0</v>
      </c>
      <c r="H18" s="37">
        <f t="shared" si="10"/>
        <v>0</v>
      </c>
      <c r="I18" s="36">
        <v>2070</v>
      </c>
      <c r="J18" s="38"/>
      <c r="K18" s="38">
        <v>8800</v>
      </c>
      <c r="L18" s="38"/>
      <c r="M18" s="36">
        <v>1</v>
      </c>
      <c r="N18" s="37">
        <f t="shared" si="11"/>
        <v>0</v>
      </c>
      <c r="O18" s="36">
        <v>0</v>
      </c>
      <c r="P18" s="38">
        <v>0</v>
      </c>
      <c r="Q18" s="37">
        <f t="shared" si="12"/>
        <v>0</v>
      </c>
      <c r="R18" s="38">
        <v>2634</v>
      </c>
      <c r="S18" s="38">
        <v>2634</v>
      </c>
      <c r="T18" s="87">
        <f t="shared" si="13"/>
        <v>0</v>
      </c>
      <c r="U18" s="36">
        <v>2634</v>
      </c>
      <c r="V18" s="38"/>
      <c r="W18" s="38"/>
      <c r="X18" s="36">
        <v>2086</v>
      </c>
      <c r="Y18" s="106">
        <f t="shared" si="0"/>
        <v>0</v>
      </c>
      <c r="Z18" s="107">
        <f t="shared" si="1"/>
        <v>207000</v>
      </c>
      <c r="AA18" s="108">
        <f t="shared" si="2"/>
        <v>207000</v>
      </c>
      <c r="AB18" s="109">
        <v>8800</v>
      </c>
      <c r="AC18" s="110">
        <f t="shared" si="3"/>
        <v>0</v>
      </c>
      <c r="AD18" s="111">
        <f t="shared" si="4"/>
        <v>131700</v>
      </c>
      <c r="AE18" s="111">
        <f t="shared" si="5"/>
        <v>131700</v>
      </c>
      <c r="AF18" s="36">
        <v>1</v>
      </c>
      <c r="AG18" s="125">
        <f t="shared" si="6"/>
        <v>207000</v>
      </c>
      <c r="AH18" s="111">
        <f t="shared" si="7"/>
        <v>338700</v>
      </c>
      <c r="AI18" s="111">
        <f t="shared" si="8"/>
        <v>131700</v>
      </c>
    </row>
    <row r="19" spans="1:35" s="1" customFormat="1" ht="14.5">
      <c r="A19" s="36">
        <v>0</v>
      </c>
      <c r="B19" s="37">
        <f t="shared" si="9"/>
        <v>0</v>
      </c>
      <c r="C19" s="38">
        <v>0</v>
      </c>
      <c r="D19" s="38">
        <v>0</v>
      </c>
      <c r="E19" s="38">
        <v>5474</v>
      </c>
      <c r="F19" s="38">
        <v>0</v>
      </c>
      <c r="G19" s="36">
        <v>0</v>
      </c>
      <c r="H19" s="37">
        <f t="shared" si="10"/>
        <v>0</v>
      </c>
      <c r="I19" s="36">
        <v>1970</v>
      </c>
      <c r="J19" s="38"/>
      <c r="K19" s="38">
        <v>8900</v>
      </c>
      <c r="L19" s="38"/>
      <c r="M19" s="36">
        <v>1</v>
      </c>
      <c r="N19" s="37">
        <f t="shared" si="11"/>
        <v>-136</v>
      </c>
      <c r="O19" s="36">
        <v>0</v>
      </c>
      <c r="P19" s="38">
        <v>136</v>
      </c>
      <c r="Q19" s="37">
        <f t="shared" si="12"/>
        <v>136</v>
      </c>
      <c r="R19" s="38">
        <v>1149</v>
      </c>
      <c r="S19" s="38">
        <v>1013</v>
      </c>
      <c r="T19" s="87">
        <f t="shared" si="13"/>
        <v>0</v>
      </c>
      <c r="U19" s="36">
        <v>1149</v>
      </c>
      <c r="V19" s="38"/>
      <c r="W19" s="38"/>
      <c r="X19" s="36">
        <v>1986</v>
      </c>
      <c r="Y19" s="106">
        <f t="shared" si="0"/>
        <v>0</v>
      </c>
      <c r="Z19" s="107">
        <f t="shared" si="1"/>
        <v>0</v>
      </c>
      <c r="AA19" s="108">
        <f t="shared" si="2"/>
        <v>0</v>
      </c>
      <c r="AB19" s="109">
        <v>8900</v>
      </c>
      <c r="AC19" s="110">
        <f t="shared" si="3"/>
        <v>0</v>
      </c>
      <c r="AD19" s="111">
        <f t="shared" si="4"/>
        <v>57450</v>
      </c>
      <c r="AE19" s="111">
        <f t="shared" si="5"/>
        <v>57450</v>
      </c>
      <c r="AF19" s="36">
        <v>1</v>
      </c>
      <c r="AG19" s="125">
        <f t="shared" si="6"/>
        <v>0</v>
      </c>
      <c r="AH19" s="111">
        <f t="shared" si="7"/>
        <v>57450</v>
      </c>
      <c r="AI19" s="111">
        <f t="shared" si="8"/>
        <v>57450</v>
      </c>
    </row>
    <row r="20" spans="1:35" s="1" customFormat="1" ht="14.5">
      <c r="A20" s="36">
        <v>198</v>
      </c>
      <c r="B20" s="37">
        <f t="shared" si="9"/>
        <v>0</v>
      </c>
      <c r="C20" s="38">
        <v>198</v>
      </c>
      <c r="D20" s="38">
        <v>198</v>
      </c>
      <c r="E20" s="38">
        <v>3762</v>
      </c>
      <c r="F20" s="38">
        <v>0</v>
      </c>
      <c r="G20" s="36">
        <v>0</v>
      </c>
      <c r="H20" s="37">
        <f t="shared" si="10"/>
        <v>0</v>
      </c>
      <c r="I20" s="36">
        <v>1870</v>
      </c>
      <c r="J20" s="38"/>
      <c r="K20" s="38">
        <v>9000</v>
      </c>
      <c r="L20" s="38"/>
      <c r="M20" s="36">
        <v>1</v>
      </c>
      <c r="N20" s="37">
        <f t="shared" si="11"/>
        <v>-357</v>
      </c>
      <c r="O20" s="36">
        <v>0</v>
      </c>
      <c r="P20" s="38">
        <v>357</v>
      </c>
      <c r="Q20" s="37">
        <f t="shared" si="12"/>
        <v>357</v>
      </c>
      <c r="R20" s="38">
        <v>6099</v>
      </c>
      <c r="S20" s="38">
        <v>5742</v>
      </c>
      <c r="T20" s="87">
        <f t="shared" si="13"/>
        <v>0</v>
      </c>
      <c r="U20" s="36">
        <v>6099</v>
      </c>
      <c r="V20" s="38"/>
      <c r="W20" s="38"/>
      <c r="X20" s="36">
        <v>1886</v>
      </c>
      <c r="Y20" s="106">
        <f t="shared" si="0"/>
        <v>0</v>
      </c>
      <c r="Z20" s="107">
        <f t="shared" si="1"/>
        <v>18513000</v>
      </c>
      <c r="AA20" s="108">
        <f t="shared" si="2"/>
        <v>18513000</v>
      </c>
      <c r="AB20" s="109">
        <v>9000</v>
      </c>
      <c r="AC20" s="110">
        <f t="shared" si="3"/>
        <v>0</v>
      </c>
      <c r="AD20" s="111">
        <f t="shared" si="4"/>
        <v>304950</v>
      </c>
      <c r="AE20" s="111">
        <f t="shared" si="5"/>
        <v>304950</v>
      </c>
      <c r="AF20" s="36">
        <v>1</v>
      </c>
      <c r="AG20" s="125">
        <f t="shared" si="6"/>
        <v>18513000</v>
      </c>
      <c r="AH20" s="111">
        <f t="shared" si="7"/>
        <v>18817950</v>
      </c>
      <c r="AI20" s="111">
        <f t="shared" si="8"/>
        <v>304950</v>
      </c>
    </row>
    <row r="21" spans="1:35" s="1" customFormat="1" ht="14.5">
      <c r="A21" s="36">
        <v>3</v>
      </c>
      <c r="B21" s="37">
        <f t="shared" si="9"/>
        <v>0</v>
      </c>
      <c r="C21" s="38">
        <v>3</v>
      </c>
      <c r="D21" s="38">
        <v>3</v>
      </c>
      <c r="E21" s="38">
        <v>7568</v>
      </c>
      <c r="F21" s="38">
        <v>0</v>
      </c>
      <c r="G21" s="36">
        <v>0</v>
      </c>
      <c r="H21" s="37">
        <f t="shared" si="10"/>
        <v>0</v>
      </c>
      <c r="I21" s="36">
        <v>1770</v>
      </c>
      <c r="J21" s="38"/>
      <c r="K21" s="38">
        <v>9100</v>
      </c>
      <c r="L21" s="38"/>
      <c r="M21" s="36">
        <v>1</v>
      </c>
      <c r="N21" s="37">
        <f t="shared" si="11"/>
        <v>-465</v>
      </c>
      <c r="O21" s="36">
        <v>0</v>
      </c>
      <c r="P21" s="38">
        <v>465</v>
      </c>
      <c r="Q21" s="37">
        <f t="shared" si="12"/>
        <v>48</v>
      </c>
      <c r="R21" s="38">
        <v>3746</v>
      </c>
      <c r="S21" s="38">
        <v>3698</v>
      </c>
      <c r="T21" s="87">
        <f t="shared" si="13"/>
        <v>0</v>
      </c>
      <c r="U21" s="36">
        <v>3746</v>
      </c>
      <c r="V21" s="38"/>
      <c r="W21" s="38"/>
      <c r="X21" s="36">
        <v>1786</v>
      </c>
      <c r="Y21" s="106">
        <f t="shared" si="0"/>
        <v>0</v>
      </c>
      <c r="Z21" s="107">
        <f t="shared" si="1"/>
        <v>265500</v>
      </c>
      <c r="AA21" s="108">
        <f t="shared" si="2"/>
        <v>265500</v>
      </c>
      <c r="AB21" s="109">
        <v>9100</v>
      </c>
      <c r="AC21" s="110">
        <f t="shared" si="3"/>
        <v>0</v>
      </c>
      <c r="AD21" s="111">
        <f t="shared" si="4"/>
        <v>187300</v>
      </c>
      <c r="AE21" s="111">
        <f t="shared" si="5"/>
        <v>187300</v>
      </c>
      <c r="AF21" s="36">
        <v>1</v>
      </c>
      <c r="AG21" s="125">
        <f t="shared" si="6"/>
        <v>265500</v>
      </c>
      <c r="AH21" s="111">
        <f t="shared" si="7"/>
        <v>452800</v>
      </c>
      <c r="AI21" s="111">
        <f t="shared" si="8"/>
        <v>187300</v>
      </c>
    </row>
    <row r="22" spans="1:35" s="1" customFormat="1" ht="14.5">
      <c r="A22" s="36">
        <v>104</v>
      </c>
      <c r="B22" s="37">
        <f t="shared" si="9"/>
        <v>0</v>
      </c>
      <c r="C22" s="38">
        <v>104</v>
      </c>
      <c r="D22" s="38">
        <v>104</v>
      </c>
      <c r="E22" s="38">
        <v>5214</v>
      </c>
      <c r="F22" s="38">
        <v>0</v>
      </c>
      <c r="G22" s="36">
        <v>0</v>
      </c>
      <c r="H22" s="37">
        <f t="shared" si="10"/>
        <v>0</v>
      </c>
      <c r="I22" s="36">
        <v>1670</v>
      </c>
      <c r="J22" s="38"/>
      <c r="K22" s="38">
        <v>9200</v>
      </c>
      <c r="L22" s="38"/>
      <c r="M22" s="36">
        <v>1</v>
      </c>
      <c r="N22" s="37">
        <f t="shared" si="11"/>
        <v>-267</v>
      </c>
      <c r="O22" s="36">
        <v>0</v>
      </c>
      <c r="P22" s="38">
        <v>267</v>
      </c>
      <c r="Q22" s="37">
        <f t="shared" si="12"/>
        <v>-5</v>
      </c>
      <c r="R22" s="38">
        <v>8625</v>
      </c>
      <c r="S22" s="38">
        <v>8630</v>
      </c>
      <c r="T22" s="87">
        <f t="shared" si="13"/>
        <v>0</v>
      </c>
      <c r="U22" s="36">
        <v>8625</v>
      </c>
      <c r="V22" s="38"/>
      <c r="W22" s="38"/>
      <c r="X22" s="36">
        <v>1686</v>
      </c>
      <c r="Y22" s="106">
        <f t="shared" si="0"/>
        <v>0</v>
      </c>
      <c r="Z22" s="107">
        <f t="shared" si="1"/>
        <v>8684000</v>
      </c>
      <c r="AA22" s="107">
        <f t="shared" si="2"/>
        <v>8684000</v>
      </c>
      <c r="AB22" s="109">
        <v>9200</v>
      </c>
      <c r="AC22" s="110">
        <f t="shared" si="3"/>
        <v>0</v>
      </c>
      <c r="AD22" s="111">
        <f t="shared" si="4"/>
        <v>431250</v>
      </c>
      <c r="AE22" s="111">
        <f t="shared" si="5"/>
        <v>431250</v>
      </c>
      <c r="AF22" s="36">
        <v>1</v>
      </c>
      <c r="AG22" s="125">
        <f t="shared" si="6"/>
        <v>8684000</v>
      </c>
      <c r="AH22" s="111">
        <f t="shared" si="7"/>
        <v>9115250</v>
      </c>
      <c r="AI22" s="111">
        <f t="shared" si="8"/>
        <v>431250</v>
      </c>
    </row>
    <row r="23" spans="1:35" s="1" customFormat="1" ht="14.5">
      <c r="A23" s="36">
        <v>2</v>
      </c>
      <c r="B23" s="37">
        <f t="shared" si="9"/>
        <v>0</v>
      </c>
      <c r="C23" s="38">
        <v>2</v>
      </c>
      <c r="D23" s="38">
        <v>2</v>
      </c>
      <c r="E23" s="38">
        <v>4870</v>
      </c>
      <c r="F23" s="38">
        <v>0</v>
      </c>
      <c r="G23" s="36">
        <v>0</v>
      </c>
      <c r="H23" s="37">
        <f t="shared" si="10"/>
        <v>0</v>
      </c>
      <c r="I23" s="36">
        <v>1570</v>
      </c>
      <c r="J23" s="38"/>
      <c r="K23" s="38">
        <v>9300</v>
      </c>
      <c r="L23" s="38"/>
      <c r="M23" s="36">
        <v>1</v>
      </c>
      <c r="N23" s="37">
        <f t="shared" si="11"/>
        <v>-26</v>
      </c>
      <c r="O23" s="36">
        <v>4</v>
      </c>
      <c r="P23" s="38">
        <v>30</v>
      </c>
      <c r="Q23" s="37">
        <f t="shared" si="12"/>
        <v>0</v>
      </c>
      <c r="R23" s="38">
        <v>2153</v>
      </c>
      <c r="S23" s="38">
        <v>2153</v>
      </c>
      <c r="T23" s="87">
        <f t="shared" si="13"/>
        <v>0</v>
      </c>
      <c r="U23" s="36">
        <v>2153</v>
      </c>
      <c r="V23" s="38"/>
      <c r="W23" s="38"/>
      <c r="X23" s="36">
        <v>1586</v>
      </c>
      <c r="Y23" s="106">
        <f t="shared" si="0"/>
        <v>0</v>
      </c>
      <c r="Z23" s="107">
        <f t="shared" si="1"/>
        <v>157000</v>
      </c>
      <c r="AA23" s="112">
        <f t="shared" si="2"/>
        <v>157000</v>
      </c>
      <c r="AB23" s="109">
        <v>9300</v>
      </c>
      <c r="AC23" s="110">
        <f t="shared" si="3"/>
        <v>0</v>
      </c>
      <c r="AD23" s="111">
        <f t="shared" si="4"/>
        <v>107650</v>
      </c>
      <c r="AE23" s="111">
        <f t="shared" si="5"/>
        <v>107650</v>
      </c>
      <c r="AF23" s="36">
        <v>1</v>
      </c>
      <c r="AG23" s="126">
        <f t="shared" si="6"/>
        <v>157000</v>
      </c>
      <c r="AH23" s="111">
        <f t="shared" si="7"/>
        <v>264650</v>
      </c>
      <c r="AI23" s="111">
        <f t="shared" si="8"/>
        <v>107650</v>
      </c>
    </row>
    <row r="24" spans="1:35" s="1" customFormat="1" ht="14.5">
      <c r="A24" s="36">
        <v>2</v>
      </c>
      <c r="B24" s="37">
        <f t="shared" si="9"/>
        <v>0</v>
      </c>
      <c r="C24" s="38">
        <v>2</v>
      </c>
      <c r="D24" s="38">
        <v>2</v>
      </c>
      <c r="E24" s="38">
        <v>4067</v>
      </c>
      <c r="F24" s="38">
        <v>0</v>
      </c>
      <c r="G24" s="36">
        <v>0</v>
      </c>
      <c r="H24" s="37">
        <f t="shared" si="10"/>
        <v>0</v>
      </c>
      <c r="I24" s="36">
        <v>1470</v>
      </c>
      <c r="J24" s="38"/>
      <c r="K24" s="38">
        <v>9400</v>
      </c>
      <c r="L24" s="38"/>
      <c r="M24" s="36">
        <v>1</v>
      </c>
      <c r="N24" s="37">
        <f t="shared" si="11"/>
        <v>3</v>
      </c>
      <c r="O24" s="36">
        <v>477</v>
      </c>
      <c r="P24" s="38">
        <v>474</v>
      </c>
      <c r="Q24" s="37">
        <f t="shared" si="12"/>
        <v>-24</v>
      </c>
      <c r="R24" s="38">
        <v>3857</v>
      </c>
      <c r="S24" s="38">
        <v>3881</v>
      </c>
      <c r="T24" s="87">
        <f t="shared" si="13"/>
        <v>-167</v>
      </c>
      <c r="U24" s="36">
        <v>3690</v>
      </c>
      <c r="V24" s="38"/>
      <c r="W24" s="38"/>
      <c r="X24" s="36">
        <v>1486</v>
      </c>
      <c r="Y24" s="106">
        <f t="shared" si="0"/>
        <v>0</v>
      </c>
      <c r="Z24" s="107">
        <f t="shared" si="1"/>
        <v>147000</v>
      </c>
      <c r="AA24" s="108">
        <f t="shared" si="2"/>
        <v>147000</v>
      </c>
      <c r="AB24" s="109">
        <v>9400</v>
      </c>
      <c r="AC24" s="110">
        <f t="shared" si="3"/>
        <v>-8350</v>
      </c>
      <c r="AD24" s="111">
        <f t="shared" si="4"/>
        <v>192850</v>
      </c>
      <c r="AE24" s="111">
        <f t="shared" si="5"/>
        <v>184500</v>
      </c>
      <c r="AF24" s="36">
        <v>1</v>
      </c>
      <c r="AG24" s="125">
        <f t="shared" si="6"/>
        <v>138650</v>
      </c>
      <c r="AH24" s="111">
        <f t="shared" si="7"/>
        <v>331500</v>
      </c>
      <c r="AI24" s="111">
        <f t="shared" si="8"/>
        <v>192850</v>
      </c>
    </row>
    <row r="25" spans="1:35" s="1" customFormat="1" ht="14.5">
      <c r="A25" s="36">
        <v>10</v>
      </c>
      <c r="B25" s="37">
        <f t="shared" si="9"/>
        <v>0</v>
      </c>
      <c r="C25" s="38">
        <v>10</v>
      </c>
      <c r="D25" s="38">
        <v>10</v>
      </c>
      <c r="E25" s="38">
        <v>7605</v>
      </c>
      <c r="F25" s="38">
        <v>0</v>
      </c>
      <c r="G25" s="36">
        <v>0</v>
      </c>
      <c r="H25" s="37">
        <f t="shared" si="10"/>
        <v>0</v>
      </c>
      <c r="I25" s="36">
        <v>1370</v>
      </c>
      <c r="J25" s="38"/>
      <c r="K25" s="38">
        <v>9500</v>
      </c>
      <c r="L25" s="38"/>
      <c r="M25" s="36">
        <v>1</v>
      </c>
      <c r="N25" s="37">
        <f t="shared" si="11"/>
        <v>23</v>
      </c>
      <c r="O25" s="36">
        <v>54</v>
      </c>
      <c r="P25" s="38">
        <v>31</v>
      </c>
      <c r="Q25" s="37">
        <f t="shared" si="12"/>
        <v>-17</v>
      </c>
      <c r="R25" s="38">
        <v>3591</v>
      </c>
      <c r="S25" s="38">
        <v>3608</v>
      </c>
      <c r="T25" s="87">
        <f t="shared" si="13"/>
        <v>0</v>
      </c>
      <c r="U25" s="36">
        <v>3591</v>
      </c>
      <c r="V25" s="38"/>
      <c r="W25" s="38"/>
      <c r="X25" s="36">
        <v>1386</v>
      </c>
      <c r="Y25" s="106">
        <f t="shared" si="0"/>
        <v>0</v>
      </c>
      <c r="Z25" s="107">
        <f t="shared" si="1"/>
        <v>685000</v>
      </c>
      <c r="AA25" s="108">
        <f t="shared" si="2"/>
        <v>685000</v>
      </c>
      <c r="AB25" s="109">
        <v>9500</v>
      </c>
      <c r="AC25" s="110">
        <f t="shared" si="3"/>
        <v>0</v>
      </c>
      <c r="AD25" s="111">
        <f t="shared" si="4"/>
        <v>179550</v>
      </c>
      <c r="AE25" s="111">
        <f t="shared" si="5"/>
        <v>179550</v>
      </c>
      <c r="AF25" s="36">
        <v>1</v>
      </c>
      <c r="AG25" s="125">
        <f t="shared" si="6"/>
        <v>685000</v>
      </c>
      <c r="AH25" s="111">
        <f t="shared" si="7"/>
        <v>864550</v>
      </c>
      <c r="AI25" s="111">
        <f t="shared" si="8"/>
        <v>179550</v>
      </c>
    </row>
    <row r="26" spans="1:35" s="1" customFormat="1" ht="14.5">
      <c r="A26" s="36">
        <v>99</v>
      </c>
      <c r="B26" s="37">
        <f t="shared" si="9"/>
        <v>0</v>
      </c>
      <c r="C26" s="38">
        <v>99</v>
      </c>
      <c r="D26" s="38">
        <v>99</v>
      </c>
      <c r="E26" s="38">
        <v>1255</v>
      </c>
      <c r="F26" s="38">
        <v>0</v>
      </c>
      <c r="G26" s="36">
        <v>0</v>
      </c>
      <c r="H26" s="37">
        <f t="shared" si="10"/>
        <v>0</v>
      </c>
      <c r="I26" s="36">
        <v>1270</v>
      </c>
      <c r="J26" s="38"/>
      <c r="K26" s="38">
        <v>9600</v>
      </c>
      <c r="L26" s="38"/>
      <c r="M26" s="36">
        <v>1</v>
      </c>
      <c r="N26" s="37">
        <f t="shared" si="11"/>
        <v>-11</v>
      </c>
      <c r="O26" s="36">
        <v>256</v>
      </c>
      <c r="P26" s="38">
        <v>267</v>
      </c>
      <c r="Q26" s="37">
        <f t="shared" si="12"/>
        <v>-201</v>
      </c>
      <c r="R26" s="38">
        <v>8991</v>
      </c>
      <c r="S26" s="38">
        <v>9192</v>
      </c>
      <c r="T26" s="87">
        <f t="shared" si="13"/>
        <v>45</v>
      </c>
      <c r="U26" s="36">
        <v>9036</v>
      </c>
      <c r="V26" s="38"/>
      <c r="W26" s="38"/>
      <c r="X26" s="36">
        <v>1286</v>
      </c>
      <c r="Y26" s="106">
        <f t="shared" si="0"/>
        <v>0</v>
      </c>
      <c r="Z26" s="107">
        <f t="shared" si="1"/>
        <v>6286500</v>
      </c>
      <c r="AA26" s="107">
        <f t="shared" si="2"/>
        <v>6286500</v>
      </c>
      <c r="AB26" s="109">
        <v>9600</v>
      </c>
      <c r="AC26" s="110">
        <f t="shared" si="3"/>
        <v>2250</v>
      </c>
      <c r="AD26" s="111">
        <f t="shared" si="4"/>
        <v>449550</v>
      </c>
      <c r="AE26" s="111">
        <f t="shared" si="5"/>
        <v>451800</v>
      </c>
      <c r="AF26" s="36">
        <v>1</v>
      </c>
      <c r="AG26" s="125">
        <f t="shared" si="6"/>
        <v>6288750</v>
      </c>
      <c r="AH26" s="111">
        <f t="shared" si="7"/>
        <v>6738300</v>
      </c>
      <c r="AI26" s="111">
        <f t="shared" si="8"/>
        <v>449550</v>
      </c>
    </row>
    <row r="27" spans="1:35" s="1" customFormat="1" ht="14.5">
      <c r="A27" s="36">
        <v>294</v>
      </c>
      <c r="B27" s="37">
        <f t="shared" si="9"/>
        <v>0</v>
      </c>
      <c r="C27" s="38">
        <v>294</v>
      </c>
      <c r="D27" s="38">
        <v>294</v>
      </c>
      <c r="E27" s="38">
        <v>4146</v>
      </c>
      <c r="F27" s="38">
        <v>0</v>
      </c>
      <c r="G27" s="36">
        <v>0</v>
      </c>
      <c r="H27" s="37">
        <f t="shared" si="10"/>
        <v>0</v>
      </c>
      <c r="I27" s="36">
        <v>1170</v>
      </c>
      <c r="J27" s="38"/>
      <c r="K27" s="38">
        <v>9700</v>
      </c>
      <c r="L27" s="38"/>
      <c r="M27" s="36">
        <v>1</v>
      </c>
      <c r="N27" s="37">
        <f t="shared" si="11"/>
        <v>-186</v>
      </c>
      <c r="O27" s="36">
        <v>16</v>
      </c>
      <c r="P27" s="38">
        <v>202</v>
      </c>
      <c r="Q27" s="37">
        <f t="shared" si="12"/>
        <v>-3</v>
      </c>
      <c r="R27" s="38">
        <v>3047</v>
      </c>
      <c r="S27" s="38">
        <v>3050</v>
      </c>
      <c r="T27" s="87">
        <f t="shared" si="13"/>
        <v>-2</v>
      </c>
      <c r="U27" s="36">
        <v>3045</v>
      </c>
      <c r="V27" s="38"/>
      <c r="W27" s="38"/>
      <c r="X27" s="36">
        <v>1186</v>
      </c>
      <c r="Y27" s="106">
        <f t="shared" si="0"/>
        <v>0</v>
      </c>
      <c r="Z27" s="107">
        <f t="shared" si="1"/>
        <v>17199000</v>
      </c>
      <c r="AA27" s="108">
        <f t="shared" si="2"/>
        <v>17199000</v>
      </c>
      <c r="AB27" s="109">
        <v>9700</v>
      </c>
      <c r="AC27" s="110">
        <f t="shared" si="3"/>
        <v>-100</v>
      </c>
      <c r="AD27" s="111">
        <f t="shared" si="4"/>
        <v>152350</v>
      </c>
      <c r="AE27" s="111">
        <f t="shared" si="5"/>
        <v>152250</v>
      </c>
      <c r="AF27" s="36">
        <v>1</v>
      </c>
      <c r="AG27" s="125">
        <f t="shared" si="6"/>
        <v>17198900</v>
      </c>
      <c r="AH27" s="111">
        <f t="shared" si="7"/>
        <v>17351250</v>
      </c>
      <c r="AI27" s="111">
        <f t="shared" si="8"/>
        <v>152350</v>
      </c>
    </row>
    <row r="28" spans="1:35" s="1" customFormat="1" ht="14.5">
      <c r="A28" s="36">
        <v>3134</v>
      </c>
      <c r="B28" s="37">
        <f t="shared" si="9"/>
        <v>-1</v>
      </c>
      <c r="C28" s="38">
        <v>3135</v>
      </c>
      <c r="D28" s="38">
        <v>3135</v>
      </c>
      <c r="E28" s="38">
        <v>1235</v>
      </c>
      <c r="F28" s="38">
        <v>1</v>
      </c>
      <c r="G28" s="36">
        <v>0</v>
      </c>
      <c r="H28" s="37">
        <f t="shared" si="10"/>
        <v>-1</v>
      </c>
      <c r="I28" s="36">
        <v>1070</v>
      </c>
      <c r="J28" s="38"/>
      <c r="K28" s="38">
        <v>9800</v>
      </c>
      <c r="L28" s="38"/>
      <c r="M28" s="36">
        <v>1</v>
      </c>
      <c r="N28" s="37">
        <f t="shared" si="11"/>
        <v>184</v>
      </c>
      <c r="O28" s="36">
        <v>335</v>
      </c>
      <c r="P28" s="38">
        <v>151</v>
      </c>
      <c r="Q28" s="37">
        <f t="shared" si="12"/>
        <v>4</v>
      </c>
      <c r="R28" s="38">
        <v>11399</v>
      </c>
      <c r="S28" s="38">
        <v>11395</v>
      </c>
      <c r="T28" s="87">
        <f t="shared" si="13"/>
        <v>-215</v>
      </c>
      <c r="U28" s="36">
        <v>11184</v>
      </c>
      <c r="V28" s="38"/>
      <c r="W28" s="38"/>
      <c r="X28" s="36">
        <v>1086</v>
      </c>
      <c r="Y28" s="106">
        <f t="shared" si="0"/>
        <v>54300</v>
      </c>
      <c r="Z28" s="107">
        <f t="shared" si="1"/>
        <v>167669000</v>
      </c>
      <c r="AA28" s="112">
        <f t="shared" si="2"/>
        <v>167614700</v>
      </c>
      <c r="AB28" s="109">
        <v>9800</v>
      </c>
      <c r="AC28" s="110">
        <f t="shared" si="3"/>
        <v>-10750</v>
      </c>
      <c r="AD28" s="111">
        <f t="shared" si="4"/>
        <v>569950</v>
      </c>
      <c r="AE28" s="111">
        <f t="shared" si="5"/>
        <v>559200</v>
      </c>
      <c r="AF28" s="36">
        <v>1</v>
      </c>
      <c r="AG28" s="126">
        <f t="shared" si="6"/>
        <v>167603950</v>
      </c>
      <c r="AH28" s="111">
        <f t="shared" si="7"/>
        <v>168228200</v>
      </c>
      <c r="AI28" s="111">
        <f t="shared" si="8"/>
        <v>624250</v>
      </c>
    </row>
    <row r="29" spans="1:35" s="2" customFormat="1" ht="14.5">
      <c r="A29" s="36">
        <v>810</v>
      </c>
      <c r="B29" s="37">
        <f t="shared" si="9"/>
        <v>-20</v>
      </c>
      <c r="C29" s="38">
        <v>830</v>
      </c>
      <c r="D29" s="38">
        <v>830</v>
      </c>
      <c r="E29" s="38">
        <v>1070</v>
      </c>
      <c r="F29" s="38">
        <v>0</v>
      </c>
      <c r="G29" s="36">
        <v>20</v>
      </c>
      <c r="H29" s="37">
        <f t="shared" si="10"/>
        <v>20</v>
      </c>
      <c r="I29" s="36">
        <v>970</v>
      </c>
      <c r="J29" s="38"/>
      <c r="K29" s="38">
        <v>9900</v>
      </c>
      <c r="L29" s="38"/>
      <c r="M29" s="36">
        <v>1</v>
      </c>
      <c r="N29" s="37">
        <f t="shared" si="11"/>
        <v>517</v>
      </c>
      <c r="O29" s="36">
        <v>521</v>
      </c>
      <c r="P29" s="38">
        <v>4</v>
      </c>
      <c r="Q29" s="37">
        <f t="shared" si="12"/>
        <v>3</v>
      </c>
      <c r="R29" s="38">
        <v>2171</v>
      </c>
      <c r="S29" s="38">
        <v>2168</v>
      </c>
      <c r="T29" s="87">
        <f t="shared" si="13"/>
        <v>-65</v>
      </c>
      <c r="U29" s="36">
        <v>2106</v>
      </c>
      <c r="V29" s="38"/>
      <c r="W29" s="38"/>
      <c r="X29" s="36">
        <v>986</v>
      </c>
      <c r="Y29" s="106">
        <f t="shared" si="0"/>
        <v>0</v>
      </c>
      <c r="Z29" s="107">
        <f t="shared" si="1"/>
        <v>39285000</v>
      </c>
      <c r="AA29" s="108">
        <f t="shared" si="2"/>
        <v>39285000</v>
      </c>
      <c r="AB29" s="109">
        <v>9900</v>
      </c>
      <c r="AC29" s="110">
        <f t="shared" si="3"/>
        <v>-3250</v>
      </c>
      <c r="AD29" s="111">
        <f t="shared" si="4"/>
        <v>108550</v>
      </c>
      <c r="AE29" s="111">
        <f t="shared" si="5"/>
        <v>105300</v>
      </c>
      <c r="AF29" s="36">
        <v>1</v>
      </c>
      <c r="AG29" s="125">
        <f t="shared" si="6"/>
        <v>39281750</v>
      </c>
      <c r="AH29" s="111">
        <f t="shared" si="7"/>
        <v>39390300</v>
      </c>
      <c r="AI29" s="111">
        <f t="shared" si="8"/>
        <v>108550</v>
      </c>
    </row>
    <row r="30" spans="1:35" s="2" customFormat="1" ht="14.5">
      <c r="A30" s="36">
        <v>4894</v>
      </c>
      <c r="B30" s="37">
        <f t="shared" si="9"/>
        <v>-43</v>
      </c>
      <c r="C30" s="38">
        <v>4937</v>
      </c>
      <c r="D30" s="38">
        <v>4937</v>
      </c>
      <c r="E30" s="38">
        <v>278</v>
      </c>
      <c r="F30" s="38">
        <v>1</v>
      </c>
      <c r="G30" s="36">
        <v>11</v>
      </c>
      <c r="H30" s="37">
        <f t="shared" si="10"/>
        <v>10</v>
      </c>
      <c r="I30" s="36">
        <v>871</v>
      </c>
      <c r="J30" s="38"/>
      <c r="K30" s="38">
        <v>10000</v>
      </c>
      <c r="L30" s="38"/>
      <c r="M30" s="36">
        <v>1</v>
      </c>
      <c r="N30" s="37">
        <f t="shared" si="11"/>
        <v>1076</v>
      </c>
      <c r="O30" s="36">
        <v>1557</v>
      </c>
      <c r="P30" s="38">
        <v>481</v>
      </c>
      <c r="Q30" s="37">
        <f t="shared" si="12"/>
        <v>-327</v>
      </c>
      <c r="R30" s="38">
        <v>11830</v>
      </c>
      <c r="S30" s="38">
        <v>12157</v>
      </c>
      <c r="T30" s="87">
        <f t="shared" si="13"/>
        <v>-954</v>
      </c>
      <c r="U30" s="36">
        <v>10876</v>
      </c>
      <c r="V30" s="38"/>
      <c r="W30" s="38"/>
      <c r="X30" s="36">
        <v>886</v>
      </c>
      <c r="Y30" s="106">
        <f t="shared" si="0"/>
        <v>44300</v>
      </c>
      <c r="Z30" s="107">
        <f t="shared" si="1"/>
        <v>213133700</v>
      </c>
      <c r="AA30" s="108">
        <f t="shared" si="2"/>
        <v>213089400</v>
      </c>
      <c r="AB30" s="109">
        <v>10000</v>
      </c>
      <c r="AC30" s="110">
        <f t="shared" si="3"/>
        <v>-47700</v>
      </c>
      <c r="AD30" s="111">
        <f t="shared" si="4"/>
        <v>591500</v>
      </c>
      <c r="AE30" s="111">
        <f t="shared" si="5"/>
        <v>543800</v>
      </c>
      <c r="AF30" s="36">
        <v>1</v>
      </c>
      <c r="AG30" s="125">
        <f t="shared" si="6"/>
        <v>213041700</v>
      </c>
      <c r="AH30" s="111">
        <f t="shared" si="7"/>
        <v>213677500</v>
      </c>
      <c r="AI30" s="111">
        <f t="shared" si="8"/>
        <v>635800</v>
      </c>
    </row>
    <row r="31" spans="1:35" s="2" customFormat="1" ht="14.5">
      <c r="A31" s="36">
        <v>2149</v>
      </c>
      <c r="B31" s="37">
        <f t="shared" si="9"/>
        <v>0</v>
      </c>
      <c r="C31" s="38">
        <v>2150</v>
      </c>
      <c r="D31" s="38">
        <v>2149</v>
      </c>
      <c r="E31" s="38">
        <v>4696</v>
      </c>
      <c r="F31" s="38">
        <v>1</v>
      </c>
      <c r="G31" s="36">
        <v>20</v>
      </c>
      <c r="H31" s="37">
        <f t="shared" si="10"/>
        <v>19</v>
      </c>
      <c r="I31" s="36">
        <v>771</v>
      </c>
      <c r="J31" s="38"/>
      <c r="K31" s="38">
        <v>10100</v>
      </c>
      <c r="L31" s="38"/>
      <c r="M31" s="36">
        <v>1</v>
      </c>
      <c r="N31" s="37">
        <f t="shared" si="11"/>
        <v>-46</v>
      </c>
      <c r="O31" s="36">
        <v>129</v>
      </c>
      <c r="P31" s="38">
        <v>175</v>
      </c>
      <c r="Q31" s="37">
        <f t="shared" si="12"/>
        <v>164</v>
      </c>
      <c r="R31" s="38">
        <v>2105</v>
      </c>
      <c r="S31" s="38">
        <v>1941</v>
      </c>
      <c r="T31" s="87">
        <f t="shared" si="13"/>
        <v>12</v>
      </c>
      <c r="U31" s="36">
        <v>2117</v>
      </c>
      <c r="V31" s="38"/>
      <c r="W31" s="38"/>
      <c r="X31" s="36">
        <v>786</v>
      </c>
      <c r="Y31" s="106">
        <f t="shared" si="0"/>
        <v>39300</v>
      </c>
      <c r="Z31" s="107">
        <f t="shared" si="1"/>
        <v>82843950</v>
      </c>
      <c r="AA31" s="108">
        <f t="shared" si="2"/>
        <v>82804650</v>
      </c>
      <c r="AB31" s="109">
        <v>10100</v>
      </c>
      <c r="AC31" s="110">
        <f t="shared" si="3"/>
        <v>600</v>
      </c>
      <c r="AD31" s="111">
        <f t="shared" si="4"/>
        <v>105250</v>
      </c>
      <c r="AE31" s="111">
        <f t="shared" si="5"/>
        <v>105850</v>
      </c>
      <c r="AF31" s="36">
        <v>1</v>
      </c>
      <c r="AG31" s="125">
        <f t="shared" si="6"/>
        <v>82805250</v>
      </c>
      <c r="AH31" s="111">
        <f t="shared" si="7"/>
        <v>82949800</v>
      </c>
      <c r="AI31" s="111">
        <f t="shared" si="8"/>
        <v>144550</v>
      </c>
    </row>
    <row r="32" spans="1:35" s="2" customFormat="1" ht="14.5">
      <c r="A32" s="36">
        <v>3424</v>
      </c>
      <c r="B32" s="37">
        <f t="shared" si="9"/>
        <v>-1</v>
      </c>
      <c r="C32" s="38">
        <v>3435</v>
      </c>
      <c r="D32" s="38">
        <v>3425</v>
      </c>
      <c r="E32" s="38">
        <v>395</v>
      </c>
      <c r="F32" s="38">
        <v>11</v>
      </c>
      <c r="G32" s="36">
        <v>2</v>
      </c>
      <c r="H32" s="37">
        <f t="shared" si="10"/>
        <v>-9</v>
      </c>
      <c r="I32" s="36">
        <v>670</v>
      </c>
      <c r="J32" s="38"/>
      <c r="K32" s="38">
        <v>10200</v>
      </c>
      <c r="L32" s="38"/>
      <c r="M32" s="36">
        <v>1</v>
      </c>
      <c r="N32" s="37">
        <f t="shared" si="11"/>
        <v>-428</v>
      </c>
      <c r="O32" s="36">
        <v>418</v>
      </c>
      <c r="P32" s="38">
        <v>846</v>
      </c>
      <c r="Q32" s="37">
        <f t="shared" si="12"/>
        <v>-152</v>
      </c>
      <c r="R32" s="38">
        <v>7590</v>
      </c>
      <c r="S32" s="38">
        <v>7742</v>
      </c>
      <c r="T32" s="87">
        <f t="shared" si="13"/>
        <v>-36</v>
      </c>
      <c r="U32" s="36">
        <v>7554</v>
      </c>
      <c r="V32" s="38"/>
      <c r="W32" s="38"/>
      <c r="X32" s="36">
        <v>689</v>
      </c>
      <c r="Y32" s="106">
        <f t="shared" si="0"/>
        <v>378950</v>
      </c>
      <c r="Z32" s="107">
        <f t="shared" si="1"/>
        <v>114704000</v>
      </c>
      <c r="AA32" s="108">
        <f t="shared" si="2"/>
        <v>114325050</v>
      </c>
      <c r="AB32" s="109">
        <v>10200</v>
      </c>
      <c r="AC32" s="113">
        <f t="shared" si="3"/>
        <v>-1800</v>
      </c>
      <c r="AD32" s="111">
        <f t="shared" si="4"/>
        <v>379500</v>
      </c>
      <c r="AE32" s="111">
        <f t="shared" si="5"/>
        <v>377700</v>
      </c>
      <c r="AF32" s="36">
        <v>1</v>
      </c>
      <c r="AG32" s="125">
        <f t="shared" si="6"/>
        <v>114323250</v>
      </c>
      <c r="AH32" s="111">
        <f t="shared" si="7"/>
        <v>115081700</v>
      </c>
      <c r="AI32" s="111">
        <f t="shared" si="8"/>
        <v>758450</v>
      </c>
    </row>
    <row r="33" spans="1:35" s="2" customFormat="1" ht="14.5">
      <c r="A33" s="36">
        <v>2388</v>
      </c>
      <c r="B33" s="37">
        <f t="shared" si="9"/>
        <v>-9</v>
      </c>
      <c r="C33" s="38">
        <v>2402</v>
      </c>
      <c r="D33" s="38">
        <v>2397</v>
      </c>
      <c r="E33" s="38">
        <v>1741</v>
      </c>
      <c r="F33" s="38">
        <v>10</v>
      </c>
      <c r="G33" s="36">
        <v>20</v>
      </c>
      <c r="H33" s="37">
        <f t="shared" si="10"/>
        <v>10</v>
      </c>
      <c r="I33" s="36">
        <v>572</v>
      </c>
      <c r="J33" s="38"/>
      <c r="K33" s="38">
        <v>10300</v>
      </c>
      <c r="L33" s="38"/>
      <c r="M33" s="36">
        <v>1</v>
      </c>
      <c r="N33" s="37">
        <f t="shared" si="11"/>
        <v>-837</v>
      </c>
      <c r="O33" s="36">
        <v>343</v>
      </c>
      <c r="P33" s="38">
        <v>1180</v>
      </c>
      <c r="Q33" s="37">
        <f t="shared" si="12"/>
        <v>-405</v>
      </c>
      <c r="R33" s="38">
        <v>3335</v>
      </c>
      <c r="S33" s="38">
        <v>3740</v>
      </c>
      <c r="T33" s="87">
        <f t="shared" si="13"/>
        <v>34</v>
      </c>
      <c r="U33" s="36">
        <v>3369</v>
      </c>
      <c r="V33" s="38"/>
      <c r="W33" s="38"/>
      <c r="X33" s="36">
        <v>591</v>
      </c>
      <c r="Y33" s="106">
        <f t="shared" si="0"/>
        <v>295500</v>
      </c>
      <c r="Z33" s="107">
        <f t="shared" si="1"/>
        <v>68296800</v>
      </c>
      <c r="AA33" s="107">
        <f t="shared" si="2"/>
        <v>68001300</v>
      </c>
      <c r="AB33" s="109">
        <v>10300</v>
      </c>
      <c r="AC33" s="110">
        <f t="shared" si="3"/>
        <v>-331800</v>
      </c>
      <c r="AD33" s="111">
        <f t="shared" si="4"/>
        <v>500250</v>
      </c>
      <c r="AE33" s="111">
        <f t="shared" si="5"/>
        <v>168450</v>
      </c>
      <c r="AF33" s="36">
        <v>3</v>
      </c>
      <c r="AG33" s="125">
        <f t="shared" si="6"/>
        <v>67669500</v>
      </c>
      <c r="AH33" s="111">
        <f t="shared" si="7"/>
        <v>68465250</v>
      </c>
      <c r="AI33" s="111">
        <f t="shared" si="8"/>
        <v>795750</v>
      </c>
    </row>
    <row r="34" spans="1:35" s="2" customFormat="1" ht="14.5">
      <c r="A34" s="36">
        <v>10041</v>
      </c>
      <c r="B34" s="37">
        <f t="shared" si="9"/>
        <v>1</v>
      </c>
      <c r="C34" s="38">
        <v>10042</v>
      </c>
      <c r="D34" s="38">
        <v>10040</v>
      </c>
      <c r="E34" s="38">
        <v>94</v>
      </c>
      <c r="F34" s="38">
        <v>66</v>
      </c>
      <c r="G34" s="36">
        <v>126</v>
      </c>
      <c r="H34" s="37">
        <f t="shared" si="10"/>
        <v>60</v>
      </c>
      <c r="I34" s="36">
        <v>473</v>
      </c>
      <c r="J34" s="38"/>
      <c r="K34" s="38">
        <v>10400</v>
      </c>
      <c r="L34" s="38"/>
      <c r="M34" s="36">
        <v>3</v>
      </c>
      <c r="N34" s="37">
        <f t="shared" si="11"/>
        <v>-2183</v>
      </c>
      <c r="O34" s="39">
        <v>1011</v>
      </c>
      <c r="P34" s="38">
        <v>3194</v>
      </c>
      <c r="Q34" s="37">
        <f t="shared" si="12"/>
        <v>72</v>
      </c>
      <c r="R34" s="38">
        <v>10889</v>
      </c>
      <c r="S34" s="38">
        <v>10817</v>
      </c>
      <c r="T34" s="180">
        <f t="shared" si="13"/>
        <v>-276</v>
      </c>
      <c r="U34" s="36">
        <v>10613</v>
      </c>
      <c r="V34" s="38"/>
      <c r="W34" s="38"/>
      <c r="X34" s="36">
        <v>498</v>
      </c>
      <c r="Y34" s="106">
        <f t="shared" si="0"/>
        <v>1643400</v>
      </c>
      <c r="Z34" s="107">
        <f t="shared" si="1"/>
        <v>237469650</v>
      </c>
      <c r="AA34" s="108">
        <f t="shared" si="2"/>
        <v>235826250</v>
      </c>
      <c r="AB34" s="109">
        <v>10400</v>
      </c>
      <c r="AC34" s="113">
        <f t="shared" si="3"/>
        <v>-1130300</v>
      </c>
      <c r="AD34" s="111">
        <f t="shared" si="4"/>
        <v>2722250</v>
      </c>
      <c r="AE34" s="111">
        <f t="shared" si="5"/>
        <v>1591950</v>
      </c>
      <c r="AF34" s="36">
        <v>5</v>
      </c>
      <c r="AG34" s="125">
        <f t="shared" si="6"/>
        <v>234695950</v>
      </c>
      <c r="AH34" s="111">
        <f t="shared" si="7"/>
        <v>239061600</v>
      </c>
      <c r="AI34" s="111">
        <f t="shared" si="8"/>
        <v>4365650</v>
      </c>
    </row>
    <row r="35" spans="1:35" s="2" customFormat="1" ht="14.5">
      <c r="A35" s="36">
        <v>7774</v>
      </c>
      <c r="B35" s="37">
        <f t="shared" si="9"/>
        <v>24</v>
      </c>
      <c r="C35" s="38">
        <v>7796</v>
      </c>
      <c r="D35" s="38">
        <v>7750</v>
      </c>
      <c r="E35" s="38">
        <v>17</v>
      </c>
      <c r="F35" s="38">
        <v>78</v>
      </c>
      <c r="G35" s="36">
        <v>72</v>
      </c>
      <c r="H35" s="37">
        <f t="shared" si="10"/>
        <v>-6</v>
      </c>
      <c r="I35" s="36">
        <v>376</v>
      </c>
      <c r="J35" s="38"/>
      <c r="K35" s="38">
        <v>10500</v>
      </c>
      <c r="L35" s="38"/>
      <c r="M35" s="36">
        <v>5</v>
      </c>
      <c r="N35" s="37">
        <f t="shared" si="11"/>
        <v>97</v>
      </c>
      <c r="O35" s="42">
        <v>1555</v>
      </c>
      <c r="P35" s="38">
        <v>1458</v>
      </c>
      <c r="Q35" s="37">
        <f t="shared" si="12"/>
        <v>-305</v>
      </c>
      <c r="R35" s="38">
        <v>7194</v>
      </c>
      <c r="S35" s="38">
        <v>7499</v>
      </c>
      <c r="T35" s="249">
        <f t="shared" si="13"/>
        <v>-248</v>
      </c>
      <c r="U35" s="36">
        <v>6946</v>
      </c>
      <c r="V35" s="38"/>
      <c r="W35" s="38"/>
      <c r="X35" s="36">
        <v>394</v>
      </c>
      <c r="Y35" s="106">
        <f t="shared" si="0"/>
        <v>1536600</v>
      </c>
      <c r="Z35" s="107">
        <f t="shared" si="1"/>
        <v>146151200</v>
      </c>
      <c r="AA35" s="108">
        <f t="shared" si="2"/>
        <v>144614600</v>
      </c>
      <c r="AB35" s="109">
        <v>10500</v>
      </c>
      <c r="AC35" s="110">
        <f t="shared" si="3"/>
        <v>-1500800</v>
      </c>
      <c r="AD35" s="111">
        <f t="shared" si="4"/>
        <v>3237300</v>
      </c>
      <c r="AE35" s="111">
        <f t="shared" si="5"/>
        <v>1736500</v>
      </c>
      <c r="AF35" s="36">
        <v>9</v>
      </c>
      <c r="AG35" s="125">
        <f t="shared" si="6"/>
        <v>143113800</v>
      </c>
      <c r="AH35" s="111">
        <f t="shared" si="7"/>
        <v>147887700</v>
      </c>
      <c r="AI35" s="111">
        <f t="shared" si="8"/>
        <v>4773900</v>
      </c>
    </row>
    <row r="36" spans="1:35" s="2" customFormat="1" ht="14.5">
      <c r="A36" s="36">
        <v>5655</v>
      </c>
      <c r="B36" s="37">
        <f t="shared" si="9"/>
        <v>-73</v>
      </c>
      <c r="C36" s="38">
        <v>5788</v>
      </c>
      <c r="D36" s="38">
        <v>5728</v>
      </c>
      <c r="E36" s="38">
        <v>81</v>
      </c>
      <c r="F36" s="38">
        <v>142</v>
      </c>
      <c r="G36" s="36">
        <v>103</v>
      </c>
      <c r="H36" s="37">
        <f t="shared" si="10"/>
        <v>-39</v>
      </c>
      <c r="I36" s="36">
        <v>279</v>
      </c>
      <c r="J36" s="38"/>
      <c r="K36" s="38">
        <v>10600</v>
      </c>
      <c r="L36" s="38"/>
      <c r="M36" s="36">
        <v>9</v>
      </c>
      <c r="N36" s="37">
        <f t="shared" si="11"/>
        <v>741</v>
      </c>
      <c r="O36" s="40">
        <v>3066</v>
      </c>
      <c r="P36" s="38">
        <v>2325</v>
      </c>
      <c r="Q36" s="37">
        <f t="shared" si="12"/>
        <v>-337</v>
      </c>
      <c r="R36" s="38">
        <v>4758</v>
      </c>
      <c r="S36" s="38">
        <v>5095</v>
      </c>
      <c r="T36" s="87">
        <f t="shared" si="13"/>
        <v>610</v>
      </c>
      <c r="U36" s="36">
        <v>5368</v>
      </c>
      <c r="V36" s="38"/>
      <c r="W36" s="38"/>
      <c r="X36" s="36">
        <v>296</v>
      </c>
      <c r="Y36" s="106">
        <f t="shared" si="0"/>
        <v>2101600</v>
      </c>
      <c r="Z36" s="107">
        <f t="shared" si="1"/>
        <v>78887250</v>
      </c>
      <c r="AA36" s="108">
        <f t="shared" si="2"/>
        <v>76785650</v>
      </c>
      <c r="AB36" s="109">
        <v>10600</v>
      </c>
      <c r="AC36" s="110">
        <f t="shared" si="3"/>
        <v>-1390800</v>
      </c>
      <c r="AD36" s="111">
        <f t="shared" si="4"/>
        <v>3806400</v>
      </c>
      <c r="AE36" s="111">
        <f t="shared" si="5"/>
        <v>2415600</v>
      </c>
      <c r="AF36" s="36">
        <v>16</v>
      </c>
      <c r="AG36" s="125">
        <f t="shared" si="6"/>
        <v>75394850</v>
      </c>
      <c r="AH36" s="111">
        <f t="shared" si="7"/>
        <v>81302850</v>
      </c>
      <c r="AI36" s="111">
        <f t="shared" si="8"/>
        <v>5908000</v>
      </c>
    </row>
    <row r="37" spans="1:35" s="1" customFormat="1" ht="14.5">
      <c r="A37" s="36">
        <v>3891</v>
      </c>
      <c r="B37" s="37">
        <f t="shared" si="9"/>
        <v>13</v>
      </c>
      <c r="C37" s="38">
        <v>3973</v>
      </c>
      <c r="D37" s="38">
        <v>3878</v>
      </c>
      <c r="E37" s="38">
        <v>403</v>
      </c>
      <c r="F37" s="38">
        <v>260</v>
      </c>
      <c r="G37" s="36">
        <v>158</v>
      </c>
      <c r="H37" s="37">
        <f t="shared" si="10"/>
        <v>-102</v>
      </c>
      <c r="I37" s="36">
        <v>189</v>
      </c>
      <c r="J37" s="38"/>
      <c r="K37" s="64">
        <v>10700</v>
      </c>
      <c r="L37" s="38" t="s">
        <v>41</v>
      </c>
      <c r="M37" s="36">
        <v>20</v>
      </c>
      <c r="N37" s="41">
        <f t="shared" si="11"/>
        <v>1794</v>
      </c>
      <c r="O37" s="40">
        <v>4078</v>
      </c>
      <c r="P37" s="38">
        <v>2284</v>
      </c>
      <c r="Q37" s="37">
        <f t="shared" si="12"/>
        <v>290</v>
      </c>
      <c r="R37" s="38">
        <v>1939</v>
      </c>
      <c r="S37" s="38">
        <v>1649</v>
      </c>
      <c r="T37" s="194">
        <f t="shared" si="13"/>
        <v>1281</v>
      </c>
      <c r="U37" s="36">
        <v>3220</v>
      </c>
      <c r="V37" s="38"/>
      <c r="W37" s="38"/>
      <c r="X37" s="36">
        <v>209</v>
      </c>
      <c r="Y37" s="106">
        <f t="shared" si="0"/>
        <v>2717000</v>
      </c>
      <c r="Z37" s="107">
        <f t="shared" si="1"/>
        <v>36769950</v>
      </c>
      <c r="AA37" s="108">
        <f t="shared" si="2"/>
        <v>34052950</v>
      </c>
      <c r="AB37" s="114">
        <v>10700</v>
      </c>
      <c r="AC37" s="113">
        <f t="shared" si="3"/>
        <v>408450</v>
      </c>
      <c r="AD37" s="111">
        <f t="shared" si="4"/>
        <v>2811550</v>
      </c>
      <c r="AE37" s="111">
        <f t="shared" si="5"/>
        <v>3220000</v>
      </c>
      <c r="AF37" s="36">
        <v>29</v>
      </c>
      <c r="AG37" s="125">
        <f t="shared" si="6"/>
        <v>34461400</v>
      </c>
      <c r="AH37" s="111">
        <f t="shared" si="7"/>
        <v>39989950</v>
      </c>
      <c r="AI37" s="111">
        <f t="shared" si="8"/>
        <v>5528550</v>
      </c>
    </row>
    <row r="38" spans="1:35" s="1" customFormat="1" ht="14.5">
      <c r="A38" s="36">
        <v>7157</v>
      </c>
      <c r="B38" s="197">
        <f t="shared" si="9"/>
        <v>-60</v>
      </c>
      <c r="C38" s="165">
        <v>7681</v>
      </c>
      <c r="D38" s="165">
        <v>7217</v>
      </c>
      <c r="E38" s="165">
        <v>2</v>
      </c>
      <c r="F38" s="165">
        <v>1926</v>
      </c>
      <c r="G38" s="174">
        <v>519</v>
      </c>
      <c r="H38" s="166">
        <f t="shared" si="10"/>
        <v>-1407</v>
      </c>
      <c r="I38" s="174">
        <v>110</v>
      </c>
      <c r="J38" s="246"/>
      <c r="K38" s="246">
        <v>10800</v>
      </c>
      <c r="L38" s="246">
        <v>10771</v>
      </c>
      <c r="M38" s="174">
        <v>44</v>
      </c>
      <c r="N38" s="167">
        <f t="shared" si="11"/>
        <v>2679</v>
      </c>
      <c r="O38" s="39">
        <v>5504</v>
      </c>
      <c r="P38" s="165">
        <v>2825</v>
      </c>
      <c r="Q38" s="166">
        <f t="shared" si="12"/>
        <v>883</v>
      </c>
      <c r="R38" s="165">
        <v>4169</v>
      </c>
      <c r="S38" s="165">
        <v>3286</v>
      </c>
      <c r="T38" s="215">
        <f t="shared" si="13"/>
        <v>805</v>
      </c>
      <c r="U38" s="36">
        <v>4974</v>
      </c>
      <c r="V38" s="38"/>
      <c r="W38" s="38"/>
      <c r="X38" s="36">
        <v>136</v>
      </c>
      <c r="Y38" s="106">
        <f t="shared" si="0"/>
        <v>13096800</v>
      </c>
      <c r="Z38" s="107">
        <f t="shared" si="1"/>
        <v>39363500</v>
      </c>
      <c r="AA38" s="108">
        <f t="shared" si="2"/>
        <v>26266700</v>
      </c>
      <c r="AB38" s="109">
        <v>10800</v>
      </c>
      <c r="AC38" s="113">
        <f t="shared" si="3"/>
        <v>103400</v>
      </c>
      <c r="AD38" s="111">
        <f t="shared" si="4"/>
        <v>10839400</v>
      </c>
      <c r="AE38" s="111">
        <f t="shared" si="5"/>
        <v>10942800</v>
      </c>
      <c r="AF38" s="36">
        <v>52</v>
      </c>
      <c r="AG38" s="125">
        <f t="shared" si="6"/>
        <v>26370100</v>
      </c>
      <c r="AH38" s="111">
        <f t="shared" si="7"/>
        <v>50306300</v>
      </c>
      <c r="AI38" s="111">
        <f t="shared" si="8"/>
        <v>23936200</v>
      </c>
    </row>
    <row r="39" spans="1:35" s="1" customFormat="1" ht="14.5">
      <c r="A39" s="36">
        <v>4293</v>
      </c>
      <c r="B39" s="138">
        <f t="shared" si="9"/>
        <v>-1062</v>
      </c>
      <c r="C39" s="169">
        <v>5243</v>
      </c>
      <c r="D39" s="169">
        <v>5355</v>
      </c>
      <c r="E39" s="170">
        <f t="shared" ref="E39:E52" si="14">D39-C39</f>
        <v>112</v>
      </c>
      <c r="F39" s="169">
        <v>4860</v>
      </c>
      <c r="G39" s="109">
        <v>3017</v>
      </c>
      <c r="H39" s="170">
        <f t="shared" si="10"/>
        <v>-1843</v>
      </c>
      <c r="I39" s="177">
        <v>53</v>
      </c>
      <c r="J39" s="247"/>
      <c r="K39" s="248">
        <v>10900</v>
      </c>
      <c r="L39" s="247">
        <v>10887</v>
      </c>
      <c r="M39" s="177">
        <v>84</v>
      </c>
      <c r="N39" s="171">
        <f t="shared" si="11"/>
        <v>2672</v>
      </c>
      <c r="O39" s="42">
        <v>3682</v>
      </c>
      <c r="P39" s="169">
        <v>1010</v>
      </c>
      <c r="Q39" s="170">
        <f t="shared" si="12"/>
        <v>668</v>
      </c>
      <c r="R39" s="169">
        <v>790</v>
      </c>
      <c r="S39" s="169">
        <v>122</v>
      </c>
      <c r="T39" s="250">
        <f t="shared" si="13"/>
        <v>2092</v>
      </c>
      <c r="U39" s="36">
        <v>2882</v>
      </c>
      <c r="V39" s="38"/>
      <c r="W39" s="38"/>
      <c r="X39" s="36">
        <v>78</v>
      </c>
      <c r="Y39" s="106">
        <f t="shared" si="0"/>
        <v>18954000</v>
      </c>
      <c r="Z39" s="107">
        <f t="shared" si="1"/>
        <v>11376450</v>
      </c>
      <c r="AA39" s="108">
        <f t="shared" si="2"/>
        <v>-7577550</v>
      </c>
      <c r="AB39" s="115">
        <v>10900</v>
      </c>
      <c r="AC39" s="110">
        <f t="shared" si="3"/>
        <v>8391400</v>
      </c>
      <c r="AD39" s="111">
        <f t="shared" si="4"/>
        <v>3713000</v>
      </c>
      <c r="AE39" s="111">
        <f t="shared" si="5"/>
        <v>12104400</v>
      </c>
      <c r="AF39" s="36">
        <v>94</v>
      </c>
      <c r="AG39" s="125">
        <f t="shared" si="6"/>
        <v>813850</v>
      </c>
      <c r="AH39" s="111">
        <f t="shared" si="7"/>
        <v>23480850</v>
      </c>
      <c r="AI39" s="111">
        <f t="shared" si="8"/>
        <v>22667000</v>
      </c>
    </row>
    <row r="40" spans="1:35" s="1" customFormat="1" ht="14.5">
      <c r="A40" s="36">
        <v>3967</v>
      </c>
      <c r="B40" s="37">
        <f t="shared" si="9"/>
        <v>482</v>
      </c>
      <c r="C40" s="38">
        <v>4679</v>
      </c>
      <c r="D40" s="38">
        <v>3485</v>
      </c>
      <c r="E40" s="37">
        <f t="shared" si="14"/>
        <v>-1194</v>
      </c>
      <c r="F40" s="38">
        <v>4762</v>
      </c>
      <c r="G40" s="40">
        <v>5451</v>
      </c>
      <c r="H40" s="41">
        <f t="shared" si="10"/>
        <v>689</v>
      </c>
      <c r="I40" s="36">
        <v>22</v>
      </c>
      <c r="J40" s="38"/>
      <c r="K40" s="38">
        <v>11000</v>
      </c>
      <c r="L40" s="38"/>
      <c r="M40" s="36">
        <v>150</v>
      </c>
      <c r="N40" s="37">
        <f t="shared" si="11"/>
        <v>159</v>
      </c>
      <c r="O40" s="36">
        <v>293</v>
      </c>
      <c r="P40" s="38">
        <v>134</v>
      </c>
      <c r="Q40" s="37">
        <f t="shared" si="12"/>
        <v>45</v>
      </c>
      <c r="R40" s="38">
        <v>1413</v>
      </c>
      <c r="S40" s="38">
        <v>1368</v>
      </c>
      <c r="T40" s="87">
        <f t="shared" si="13"/>
        <v>48</v>
      </c>
      <c r="U40" s="36">
        <v>1461</v>
      </c>
      <c r="V40" s="38"/>
      <c r="W40" s="38"/>
      <c r="X40" s="36">
        <v>40</v>
      </c>
      <c r="Y40" s="106">
        <f t="shared" si="0"/>
        <v>9524000</v>
      </c>
      <c r="Z40" s="107">
        <f t="shared" si="1"/>
        <v>4363700</v>
      </c>
      <c r="AA40" s="108">
        <f t="shared" si="2"/>
        <v>-5160300</v>
      </c>
      <c r="AB40" s="109">
        <v>11000</v>
      </c>
      <c r="AC40" s="110">
        <f t="shared" si="3"/>
        <v>6750</v>
      </c>
      <c r="AD40" s="111">
        <f t="shared" si="4"/>
        <v>10950750</v>
      </c>
      <c r="AE40" s="111">
        <f t="shared" si="5"/>
        <v>10957500</v>
      </c>
      <c r="AF40" s="36">
        <v>155</v>
      </c>
      <c r="AG40" s="125">
        <f t="shared" si="6"/>
        <v>-5153550</v>
      </c>
      <c r="AH40" s="111">
        <f t="shared" si="7"/>
        <v>15321200</v>
      </c>
      <c r="AI40" s="111">
        <f t="shared" si="8"/>
        <v>20474750</v>
      </c>
    </row>
    <row r="41" spans="1:35" s="1" customFormat="1" ht="14.5">
      <c r="A41" s="36">
        <v>3944</v>
      </c>
      <c r="B41" s="138">
        <f t="shared" si="9"/>
        <v>-2098</v>
      </c>
      <c r="C41" s="38">
        <v>4102</v>
      </c>
      <c r="D41" s="38">
        <v>6042</v>
      </c>
      <c r="E41" s="37">
        <f t="shared" si="14"/>
        <v>1940</v>
      </c>
      <c r="F41" s="38">
        <v>4169</v>
      </c>
      <c r="G41" s="40">
        <v>9593</v>
      </c>
      <c r="H41" s="41">
        <f t="shared" si="10"/>
        <v>5424</v>
      </c>
      <c r="I41" s="36">
        <v>8</v>
      </c>
      <c r="J41" s="38"/>
      <c r="K41" s="38">
        <v>11100</v>
      </c>
      <c r="L41" s="38"/>
      <c r="M41" s="36">
        <v>243</v>
      </c>
      <c r="N41" s="37">
        <f t="shared" si="11"/>
        <v>55</v>
      </c>
      <c r="O41" s="36">
        <v>56</v>
      </c>
      <c r="P41" s="38">
        <v>1</v>
      </c>
      <c r="Q41" s="37">
        <f t="shared" si="12"/>
        <v>-1</v>
      </c>
      <c r="R41" s="38">
        <v>43</v>
      </c>
      <c r="S41" s="38">
        <v>44</v>
      </c>
      <c r="T41" s="87">
        <f t="shared" si="13"/>
        <v>17</v>
      </c>
      <c r="U41" s="36">
        <v>60</v>
      </c>
      <c r="V41" s="38"/>
      <c r="W41" s="38"/>
      <c r="X41" s="36">
        <v>19</v>
      </c>
      <c r="Y41" s="106">
        <f t="shared" si="0"/>
        <v>3960550</v>
      </c>
      <c r="Z41" s="107">
        <f t="shared" si="1"/>
        <v>1577600</v>
      </c>
      <c r="AA41" s="108">
        <f t="shared" si="2"/>
        <v>-2382950</v>
      </c>
      <c r="AB41" s="109">
        <v>11100</v>
      </c>
      <c r="AC41" s="110">
        <f t="shared" si="3"/>
        <v>230200</v>
      </c>
      <c r="AD41" s="111">
        <f t="shared" si="4"/>
        <v>498800</v>
      </c>
      <c r="AE41" s="111">
        <f t="shared" si="5"/>
        <v>729000</v>
      </c>
      <c r="AF41" s="36">
        <v>232</v>
      </c>
      <c r="AG41" s="125">
        <f t="shared" si="6"/>
        <v>-2152750</v>
      </c>
      <c r="AH41" s="111">
        <f t="shared" si="7"/>
        <v>2306600</v>
      </c>
      <c r="AI41" s="111">
        <f t="shared" si="8"/>
        <v>4459350</v>
      </c>
    </row>
    <row r="42" spans="1:35" s="1" customFormat="1" ht="14.5">
      <c r="A42" s="36">
        <v>8028</v>
      </c>
      <c r="B42" s="37">
        <f t="shared" si="9"/>
        <v>310</v>
      </c>
      <c r="C42" s="38">
        <v>7726</v>
      </c>
      <c r="D42" s="38">
        <v>7718</v>
      </c>
      <c r="E42" s="37">
        <f t="shared" si="14"/>
        <v>-8</v>
      </c>
      <c r="F42" s="38">
        <v>2163</v>
      </c>
      <c r="G42" s="42">
        <v>1775</v>
      </c>
      <c r="H42" s="37">
        <f t="shared" si="10"/>
        <v>-388</v>
      </c>
      <c r="I42" s="36">
        <v>3</v>
      </c>
      <c r="J42" s="38"/>
      <c r="K42" s="38">
        <v>11200</v>
      </c>
      <c r="L42" s="38"/>
      <c r="M42" s="36">
        <v>335</v>
      </c>
      <c r="N42" s="37">
        <f t="shared" si="11"/>
        <v>16</v>
      </c>
      <c r="O42" s="36">
        <v>24</v>
      </c>
      <c r="P42" s="38">
        <v>8</v>
      </c>
      <c r="Q42" s="37">
        <f t="shared" si="12"/>
        <v>3</v>
      </c>
      <c r="R42" s="38">
        <v>22</v>
      </c>
      <c r="S42" s="38">
        <v>19</v>
      </c>
      <c r="T42" s="87">
        <f t="shared" si="13"/>
        <v>8</v>
      </c>
      <c r="U42" s="36">
        <v>30</v>
      </c>
      <c r="V42" s="38"/>
      <c r="W42" s="38"/>
      <c r="X42" s="36">
        <v>8</v>
      </c>
      <c r="Y42" s="106">
        <f t="shared" si="0"/>
        <v>865200</v>
      </c>
      <c r="Z42" s="107">
        <f t="shared" si="1"/>
        <v>1204200</v>
      </c>
      <c r="AA42" s="108">
        <f t="shared" si="2"/>
        <v>339000</v>
      </c>
      <c r="AB42" s="109">
        <v>11200</v>
      </c>
      <c r="AC42" s="110">
        <f t="shared" si="3"/>
        <v>149400</v>
      </c>
      <c r="AD42" s="111">
        <f t="shared" si="4"/>
        <v>353100</v>
      </c>
      <c r="AE42" s="111">
        <f t="shared" si="5"/>
        <v>502500</v>
      </c>
      <c r="AF42" s="36">
        <v>321</v>
      </c>
      <c r="AG42" s="125">
        <f t="shared" si="6"/>
        <v>488400</v>
      </c>
      <c r="AH42" s="111">
        <f t="shared" si="7"/>
        <v>1706700</v>
      </c>
      <c r="AI42" s="111">
        <f t="shared" si="8"/>
        <v>1218300</v>
      </c>
    </row>
    <row r="43" spans="1:35" s="1" customFormat="1" ht="14.5">
      <c r="A43" s="36">
        <v>2052</v>
      </c>
      <c r="B43" s="37">
        <f t="shared" si="9"/>
        <v>238</v>
      </c>
      <c r="C43" s="38">
        <v>1438</v>
      </c>
      <c r="D43" s="38">
        <v>1814</v>
      </c>
      <c r="E43" s="37">
        <f t="shared" si="14"/>
        <v>376</v>
      </c>
      <c r="F43" s="38">
        <v>447</v>
      </c>
      <c r="G43" s="36">
        <v>457</v>
      </c>
      <c r="H43" s="37">
        <f t="shared" si="10"/>
        <v>10</v>
      </c>
      <c r="I43" s="36">
        <v>1</v>
      </c>
      <c r="J43" s="38"/>
      <c r="K43" s="38">
        <v>11300</v>
      </c>
      <c r="L43" s="38"/>
      <c r="M43" s="36">
        <v>431</v>
      </c>
      <c r="N43" s="37">
        <f t="shared" si="11"/>
        <v>12</v>
      </c>
      <c r="O43" s="36">
        <v>12</v>
      </c>
      <c r="P43" s="38">
        <v>0</v>
      </c>
      <c r="Q43" s="37">
        <f t="shared" si="12"/>
        <v>0</v>
      </c>
      <c r="R43" s="38">
        <v>12</v>
      </c>
      <c r="S43" s="38">
        <v>12</v>
      </c>
      <c r="T43" s="87">
        <f t="shared" si="13"/>
        <v>9</v>
      </c>
      <c r="U43" s="36">
        <v>21</v>
      </c>
      <c r="V43" s="38"/>
      <c r="W43" s="38"/>
      <c r="X43" s="36">
        <v>4</v>
      </c>
      <c r="Y43" s="106">
        <f t="shared" si="0"/>
        <v>89400</v>
      </c>
      <c r="Z43" s="107">
        <f t="shared" si="1"/>
        <v>102600</v>
      </c>
      <c r="AA43" s="108">
        <f t="shared" si="2"/>
        <v>13200</v>
      </c>
      <c r="AB43" s="109">
        <v>11300</v>
      </c>
      <c r="AC43" s="110">
        <f t="shared" si="3"/>
        <v>200550</v>
      </c>
      <c r="AD43" s="111">
        <f t="shared" si="4"/>
        <v>252000</v>
      </c>
      <c r="AE43" s="111">
        <f t="shared" si="5"/>
        <v>452550</v>
      </c>
      <c r="AF43" s="36">
        <v>420</v>
      </c>
      <c r="AG43" s="125">
        <f t="shared" si="6"/>
        <v>213750</v>
      </c>
      <c r="AH43" s="111">
        <f t="shared" si="7"/>
        <v>555150</v>
      </c>
      <c r="AI43" s="111">
        <f t="shared" si="8"/>
        <v>341400</v>
      </c>
    </row>
    <row r="44" spans="1:35" s="1" customFormat="1" ht="14.5">
      <c r="A44" s="36">
        <v>3819</v>
      </c>
      <c r="B44" s="37">
        <f t="shared" si="9"/>
        <v>-368</v>
      </c>
      <c r="C44" s="38">
        <v>4449</v>
      </c>
      <c r="D44" s="38">
        <v>4187</v>
      </c>
      <c r="E44" s="37">
        <f t="shared" si="14"/>
        <v>-262</v>
      </c>
      <c r="F44" s="38">
        <v>721</v>
      </c>
      <c r="G44" s="36">
        <v>827</v>
      </c>
      <c r="H44" s="37">
        <f t="shared" si="10"/>
        <v>106</v>
      </c>
      <c r="I44" s="36">
        <v>1</v>
      </c>
      <c r="J44" s="38"/>
      <c r="K44" s="38">
        <v>11400</v>
      </c>
      <c r="L44" s="38"/>
      <c r="M44" s="36">
        <v>533</v>
      </c>
      <c r="N44" s="37">
        <f t="shared" si="11"/>
        <v>0</v>
      </c>
      <c r="O44" s="36">
        <v>0</v>
      </c>
      <c r="P44" s="38">
        <v>0</v>
      </c>
      <c r="Q44" s="37">
        <f t="shared" si="12"/>
        <v>0</v>
      </c>
      <c r="R44" s="38">
        <v>1</v>
      </c>
      <c r="S44" s="38">
        <v>1</v>
      </c>
      <c r="T44" s="87">
        <f t="shared" si="13"/>
        <v>0</v>
      </c>
      <c r="U44" s="36">
        <v>1</v>
      </c>
      <c r="V44" s="38"/>
      <c r="W44" s="38"/>
      <c r="X44" s="36">
        <v>2</v>
      </c>
      <c r="Y44" s="106">
        <f t="shared" si="0"/>
        <v>72100</v>
      </c>
      <c r="Z44" s="107">
        <f t="shared" si="1"/>
        <v>190950</v>
      </c>
      <c r="AA44" s="108">
        <f t="shared" si="2"/>
        <v>118850</v>
      </c>
      <c r="AB44" s="109">
        <v>11400</v>
      </c>
      <c r="AC44" s="110">
        <f t="shared" si="3"/>
        <v>800</v>
      </c>
      <c r="AD44" s="111">
        <f t="shared" si="4"/>
        <v>25850</v>
      </c>
      <c r="AE44" s="111">
        <f t="shared" si="5"/>
        <v>26650</v>
      </c>
      <c r="AF44" s="36">
        <v>517</v>
      </c>
      <c r="AG44" s="125">
        <f t="shared" si="6"/>
        <v>119650</v>
      </c>
      <c r="AH44" s="111">
        <f t="shared" si="7"/>
        <v>217600</v>
      </c>
      <c r="AI44" s="111">
        <f t="shared" si="8"/>
        <v>97950</v>
      </c>
    </row>
    <row r="45" spans="1:35" s="1" customFormat="1" ht="14.5">
      <c r="A45" s="36">
        <v>1229</v>
      </c>
      <c r="B45" s="37">
        <f t="shared" si="9"/>
        <v>-9</v>
      </c>
      <c r="C45" s="38">
        <v>1237</v>
      </c>
      <c r="D45" s="38">
        <v>1238</v>
      </c>
      <c r="E45" s="37">
        <f t="shared" si="14"/>
        <v>1</v>
      </c>
      <c r="F45" s="38">
        <v>25</v>
      </c>
      <c r="G45" s="36">
        <v>89</v>
      </c>
      <c r="H45" s="37">
        <f t="shared" si="10"/>
        <v>64</v>
      </c>
      <c r="I45" s="36">
        <v>1</v>
      </c>
      <c r="J45" s="38"/>
      <c r="K45" s="38">
        <v>11500</v>
      </c>
      <c r="L45" s="38"/>
      <c r="M45" s="36">
        <v>633</v>
      </c>
      <c r="N45" s="37">
        <f t="shared" si="11"/>
        <v>0</v>
      </c>
      <c r="O45" s="36">
        <v>0</v>
      </c>
      <c r="P45" s="38">
        <v>0</v>
      </c>
      <c r="Q45" s="37">
        <f t="shared" si="12"/>
        <v>0</v>
      </c>
      <c r="R45" s="38">
        <v>3</v>
      </c>
      <c r="S45" s="38">
        <v>3</v>
      </c>
      <c r="T45" s="87">
        <f t="shared" si="13"/>
        <v>0</v>
      </c>
      <c r="U45" s="36">
        <v>3</v>
      </c>
      <c r="V45" s="38"/>
      <c r="W45" s="38"/>
      <c r="X45" s="36">
        <v>1</v>
      </c>
      <c r="Y45" s="106">
        <f t="shared" si="0"/>
        <v>1250</v>
      </c>
      <c r="Z45" s="107">
        <f t="shared" si="1"/>
        <v>61450</v>
      </c>
      <c r="AA45" s="108">
        <f t="shared" si="2"/>
        <v>60200</v>
      </c>
      <c r="AB45" s="109">
        <v>11500</v>
      </c>
      <c r="AC45" s="110">
        <f t="shared" si="3"/>
        <v>2550</v>
      </c>
      <c r="AD45" s="111">
        <f t="shared" si="4"/>
        <v>92400</v>
      </c>
      <c r="AE45" s="111">
        <f t="shared" si="5"/>
        <v>94950</v>
      </c>
      <c r="AF45" s="36">
        <v>616</v>
      </c>
      <c r="AG45" s="125">
        <f t="shared" si="6"/>
        <v>62750</v>
      </c>
      <c r="AH45" s="111">
        <f t="shared" si="7"/>
        <v>156400</v>
      </c>
      <c r="AI45" s="111">
        <f t="shared" si="8"/>
        <v>93650</v>
      </c>
    </row>
    <row r="46" spans="1:35" s="1" customFormat="1" ht="14.5">
      <c r="A46" s="36">
        <v>1096</v>
      </c>
      <c r="B46" s="37">
        <f t="shared" si="9"/>
        <v>24</v>
      </c>
      <c r="C46" s="38">
        <v>1070</v>
      </c>
      <c r="D46" s="38">
        <v>1072</v>
      </c>
      <c r="E46" s="37">
        <f t="shared" si="14"/>
        <v>2</v>
      </c>
      <c r="F46" s="38">
        <v>2</v>
      </c>
      <c r="G46" s="36">
        <v>25</v>
      </c>
      <c r="H46" s="37">
        <f t="shared" si="10"/>
        <v>23</v>
      </c>
      <c r="I46" s="36">
        <v>1</v>
      </c>
      <c r="J46" s="38"/>
      <c r="K46" s="38">
        <v>11600</v>
      </c>
      <c r="L46" s="38"/>
      <c r="M46" s="36">
        <v>731</v>
      </c>
      <c r="N46" s="37">
        <f t="shared" si="11"/>
        <v>0</v>
      </c>
      <c r="O46" s="36">
        <v>0</v>
      </c>
      <c r="P46" s="38">
        <v>0</v>
      </c>
      <c r="Q46" s="37">
        <f t="shared" si="12"/>
        <v>0</v>
      </c>
      <c r="R46" s="38">
        <v>1</v>
      </c>
      <c r="S46" s="38">
        <v>1</v>
      </c>
      <c r="T46" s="87">
        <f t="shared" si="13"/>
        <v>0</v>
      </c>
      <c r="U46" s="36">
        <v>1</v>
      </c>
      <c r="V46" s="38"/>
      <c r="W46" s="38"/>
      <c r="X46" s="36">
        <v>1</v>
      </c>
      <c r="Y46" s="106">
        <f t="shared" si="0"/>
        <v>100</v>
      </c>
      <c r="Z46" s="107">
        <f t="shared" si="1"/>
        <v>54800</v>
      </c>
      <c r="AA46" s="108">
        <f t="shared" si="2"/>
        <v>54700</v>
      </c>
      <c r="AB46" s="109">
        <v>11600</v>
      </c>
      <c r="AC46" s="110">
        <f t="shared" si="3"/>
        <v>650</v>
      </c>
      <c r="AD46" s="111">
        <f t="shared" si="4"/>
        <v>35900</v>
      </c>
      <c r="AE46" s="111">
        <f t="shared" si="5"/>
        <v>36550</v>
      </c>
      <c r="AF46" s="36">
        <v>718</v>
      </c>
      <c r="AG46" s="125">
        <f t="shared" si="6"/>
        <v>55350</v>
      </c>
      <c r="AH46" s="111">
        <f t="shared" si="7"/>
        <v>91350</v>
      </c>
      <c r="AI46" s="111">
        <f t="shared" si="8"/>
        <v>36000</v>
      </c>
    </row>
    <row r="47" spans="1:35" s="1" customFormat="1" ht="14.5">
      <c r="A47" s="36">
        <v>278</v>
      </c>
      <c r="B47" s="37">
        <f t="shared" si="9"/>
        <v>0</v>
      </c>
      <c r="C47" s="38">
        <v>278</v>
      </c>
      <c r="D47" s="38">
        <v>278</v>
      </c>
      <c r="E47" s="37">
        <f t="shared" si="14"/>
        <v>0</v>
      </c>
      <c r="F47" s="38">
        <v>0</v>
      </c>
      <c r="G47" s="36">
        <v>1</v>
      </c>
      <c r="H47" s="37">
        <f t="shared" si="10"/>
        <v>1</v>
      </c>
      <c r="I47" s="36">
        <v>1</v>
      </c>
      <c r="J47" s="38"/>
      <c r="K47" s="38">
        <v>11700</v>
      </c>
      <c r="L47" s="38"/>
      <c r="M47" s="36">
        <v>830</v>
      </c>
      <c r="N47" s="37">
        <f t="shared" si="11"/>
        <v>0</v>
      </c>
      <c r="O47" s="36">
        <v>0</v>
      </c>
      <c r="P47" s="38">
        <v>0</v>
      </c>
      <c r="Q47" s="37">
        <f t="shared" si="12"/>
        <v>0</v>
      </c>
      <c r="R47" s="38">
        <v>1</v>
      </c>
      <c r="S47" s="38">
        <v>1</v>
      </c>
      <c r="T47" s="87">
        <f t="shared" si="13"/>
        <v>0</v>
      </c>
      <c r="U47" s="36">
        <v>1</v>
      </c>
      <c r="V47" s="38"/>
      <c r="W47" s="38"/>
      <c r="X47" s="36">
        <v>1</v>
      </c>
      <c r="Y47" s="106">
        <f t="shared" si="0"/>
        <v>0</v>
      </c>
      <c r="Z47" s="107">
        <f t="shared" si="1"/>
        <v>13900</v>
      </c>
      <c r="AA47" s="108">
        <f t="shared" si="2"/>
        <v>13900</v>
      </c>
      <c r="AB47" s="109">
        <v>11700</v>
      </c>
      <c r="AC47" s="110">
        <f t="shared" si="3"/>
        <v>550</v>
      </c>
      <c r="AD47" s="111">
        <f t="shared" si="4"/>
        <v>40950</v>
      </c>
      <c r="AE47" s="111">
        <f t="shared" si="5"/>
        <v>41500</v>
      </c>
      <c r="AF47" s="36">
        <v>819</v>
      </c>
      <c r="AG47" s="125">
        <f t="shared" si="6"/>
        <v>14450</v>
      </c>
      <c r="AH47" s="111">
        <f t="shared" si="7"/>
        <v>55400</v>
      </c>
      <c r="AI47" s="111">
        <f t="shared" si="8"/>
        <v>40950</v>
      </c>
    </row>
    <row r="48" spans="1:35" s="1" customFormat="1" ht="14.5">
      <c r="A48" s="36">
        <v>4696</v>
      </c>
      <c r="B48" s="37">
        <f t="shared" si="9"/>
        <v>0</v>
      </c>
      <c r="C48" s="38">
        <v>4696</v>
      </c>
      <c r="D48" s="38">
        <v>4696</v>
      </c>
      <c r="E48" s="37">
        <f t="shared" si="14"/>
        <v>0</v>
      </c>
      <c r="F48" s="38">
        <v>0</v>
      </c>
      <c r="G48" s="36">
        <v>0</v>
      </c>
      <c r="H48" s="37">
        <f t="shared" si="10"/>
        <v>0</v>
      </c>
      <c r="I48" s="36">
        <v>1</v>
      </c>
      <c r="J48" s="38"/>
      <c r="K48" s="38">
        <v>11800</v>
      </c>
      <c r="L48" s="66"/>
      <c r="M48" s="36">
        <v>930</v>
      </c>
      <c r="N48" s="37">
        <f t="shared" si="11"/>
        <v>0</v>
      </c>
      <c r="O48" s="36">
        <v>0</v>
      </c>
      <c r="P48" s="38">
        <v>0</v>
      </c>
      <c r="Q48" s="37">
        <f t="shared" si="12"/>
        <v>0</v>
      </c>
      <c r="R48" s="38">
        <v>0</v>
      </c>
      <c r="S48" s="38">
        <v>0</v>
      </c>
      <c r="T48" s="87">
        <f t="shared" si="13"/>
        <v>0</v>
      </c>
      <c r="U48" s="36">
        <v>0</v>
      </c>
      <c r="V48" s="38"/>
      <c r="W48" s="38"/>
      <c r="X48" s="36">
        <v>1</v>
      </c>
      <c r="Y48" s="106">
        <f t="shared" si="0"/>
        <v>0</v>
      </c>
      <c r="Z48" s="107">
        <f t="shared" si="1"/>
        <v>234800</v>
      </c>
      <c r="AA48" s="108">
        <f t="shared" si="2"/>
        <v>234800</v>
      </c>
      <c r="AB48" s="109">
        <v>11800</v>
      </c>
      <c r="AC48" s="110">
        <f t="shared" si="3"/>
        <v>0</v>
      </c>
      <c r="AD48" s="111">
        <f t="shared" si="4"/>
        <v>0</v>
      </c>
      <c r="AE48" s="111">
        <f t="shared" si="5"/>
        <v>0</v>
      </c>
      <c r="AF48" s="36">
        <v>919</v>
      </c>
      <c r="AG48" s="125">
        <f t="shared" si="6"/>
        <v>234800</v>
      </c>
      <c r="AH48" s="111">
        <f t="shared" si="7"/>
        <v>234800</v>
      </c>
      <c r="AI48" s="111">
        <f t="shared" si="8"/>
        <v>0</v>
      </c>
    </row>
    <row r="49" spans="1:35" s="1" customFormat="1" ht="14.5">
      <c r="A49" s="36">
        <v>395</v>
      </c>
      <c r="B49" s="37">
        <f t="shared" si="9"/>
        <v>0</v>
      </c>
      <c r="C49" s="38">
        <v>395</v>
      </c>
      <c r="D49" s="38">
        <v>395</v>
      </c>
      <c r="E49" s="37">
        <f t="shared" si="14"/>
        <v>0</v>
      </c>
      <c r="F49" s="38">
        <v>0</v>
      </c>
      <c r="G49" s="36">
        <v>0</v>
      </c>
      <c r="H49" s="37">
        <f t="shared" si="10"/>
        <v>0</v>
      </c>
      <c r="I49" s="36">
        <v>1</v>
      </c>
      <c r="J49" s="38"/>
      <c r="K49" s="38">
        <v>11900</v>
      </c>
      <c r="L49" s="66"/>
      <c r="M49" s="36">
        <v>1030</v>
      </c>
      <c r="N49" s="37">
        <f t="shared" si="11"/>
        <v>0</v>
      </c>
      <c r="O49" s="36">
        <v>0</v>
      </c>
      <c r="P49" s="38">
        <v>0</v>
      </c>
      <c r="Q49" s="37">
        <f t="shared" si="12"/>
        <v>0</v>
      </c>
      <c r="R49" s="38">
        <v>0</v>
      </c>
      <c r="S49" s="38">
        <v>0</v>
      </c>
      <c r="T49" s="87">
        <f t="shared" si="13"/>
        <v>0</v>
      </c>
      <c r="U49" s="36">
        <v>0</v>
      </c>
      <c r="V49" s="38"/>
      <c r="W49" s="38"/>
      <c r="X49" s="36">
        <v>1</v>
      </c>
      <c r="Y49" s="106">
        <f t="shared" si="0"/>
        <v>0</v>
      </c>
      <c r="Z49" s="107">
        <f t="shared" si="1"/>
        <v>19750</v>
      </c>
      <c r="AA49" s="108">
        <f t="shared" si="2"/>
        <v>19750</v>
      </c>
      <c r="AB49" s="109">
        <v>11900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6">
        <v>1014</v>
      </c>
      <c r="AG49" s="125">
        <f t="shared" si="6"/>
        <v>19750</v>
      </c>
      <c r="AH49" s="111">
        <f t="shared" si="7"/>
        <v>19750</v>
      </c>
      <c r="AI49" s="111">
        <f t="shared" si="8"/>
        <v>0</v>
      </c>
    </row>
    <row r="50" spans="1:35" s="1" customFormat="1" ht="14.5">
      <c r="A50" s="36">
        <v>1741</v>
      </c>
      <c r="B50" s="37">
        <f t="shared" si="9"/>
        <v>0</v>
      </c>
      <c r="C50" s="38">
        <v>1741</v>
      </c>
      <c r="D50" s="38">
        <v>1741</v>
      </c>
      <c r="E50" s="37">
        <f t="shared" si="14"/>
        <v>0</v>
      </c>
      <c r="F50" s="38">
        <v>0</v>
      </c>
      <c r="G50" s="36">
        <v>0</v>
      </c>
      <c r="H50" s="37">
        <f t="shared" si="10"/>
        <v>0</v>
      </c>
      <c r="I50" s="36">
        <v>1</v>
      </c>
      <c r="J50" s="38"/>
      <c r="K50" s="38">
        <v>12000</v>
      </c>
      <c r="L50" s="66"/>
      <c r="M50" s="36">
        <v>1130</v>
      </c>
      <c r="N50" s="37">
        <f t="shared" si="11"/>
        <v>0</v>
      </c>
      <c r="O50" s="36">
        <v>0</v>
      </c>
      <c r="P50" s="38">
        <v>0</v>
      </c>
      <c r="Q50" s="37">
        <f t="shared" si="12"/>
        <v>0</v>
      </c>
      <c r="R50" s="38">
        <v>1</v>
      </c>
      <c r="S50" s="38">
        <v>1</v>
      </c>
      <c r="T50" s="87">
        <f t="shared" si="13"/>
        <v>0</v>
      </c>
      <c r="U50" s="36">
        <v>1</v>
      </c>
      <c r="V50" s="38"/>
      <c r="W50" s="38"/>
      <c r="X50" s="36">
        <v>1</v>
      </c>
      <c r="Y50" s="106">
        <f t="shared" si="0"/>
        <v>0</v>
      </c>
      <c r="Z50" s="107">
        <f t="shared" si="1"/>
        <v>87050</v>
      </c>
      <c r="AA50" s="108">
        <f t="shared" si="2"/>
        <v>87050</v>
      </c>
      <c r="AB50" s="109">
        <v>12000</v>
      </c>
      <c r="AC50" s="110">
        <f t="shared" si="3"/>
        <v>800</v>
      </c>
      <c r="AD50" s="111">
        <f t="shared" si="4"/>
        <v>55700</v>
      </c>
      <c r="AE50" s="111">
        <f t="shared" si="5"/>
        <v>56500</v>
      </c>
      <c r="AF50" s="36">
        <v>1114</v>
      </c>
      <c r="AG50" s="125">
        <f t="shared" si="6"/>
        <v>87850</v>
      </c>
      <c r="AH50" s="111">
        <f t="shared" si="7"/>
        <v>143550</v>
      </c>
      <c r="AI50" s="111">
        <f t="shared" si="8"/>
        <v>55700</v>
      </c>
    </row>
    <row r="51" spans="1:35" s="1" customFormat="1" ht="14.5">
      <c r="A51" s="36">
        <v>94</v>
      </c>
      <c r="B51" s="37">
        <f t="shared" si="9"/>
        <v>0</v>
      </c>
      <c r="C51" s="38">
        <v>94</v>
      </c>
      <c r="D51" s="38">
        <v>94</v>
      </c>
      <c r="E51" s="37">
        <f t="shared" si="14"/>
        <v>0</v>
      </c>
      <c r="F51" s="38">
        <v>0</v>
      </c>
      <c r="G51" s="36">
        <v>0</v>
      </c>
      <c r="H51" s="37">
        <f t="shared" si="10"/>
        <v>0</v>
      </c>
      <c r="I51" s="36">
        <v>1</v>
      </c>
      <c r="J51" s="38"/>
      <c r="K51" s="38">
        <v>12100</v>
      </c>
      <c r="L51" s="66"/>
      <c r="M51" s="36">
        <v>1230</v>
      </c>
      <c r="N51" s="37">
        <f t="shared" si="11"/>
        <v>0</v>
      </c>
      <c r="O51" s="36">
        <v>0</v>
      </c>
      <c r="P51" s="38">
        <v>0</v>
      </c>
      <c r="Q51" s="37">
        <f t="shared" si="12"/>
        <v>0</v>
      </c>
      <c r="R51" s="38">
        <v>0</v>
      </c>
      <c r="S51" s="38">
        <v>0</v>
      </c>
      <c r="T51" s="87">
        <f t="shared" si="13"/>
        <v>0</v>
      </c>
      <c r="U51" s="36">
        <v>0</v>
      </c>
      <c r="V51" s="38"/>
      <c r="W51" s="38"/>
      <c r="X51" s="36">
        <v>1</v>
      </c>
      <c r="Y51" s="106">
        <f t="shared" si="0"/>
        <v>0</v>
      </c>
      <c r="Z51" s="107">
        <f t="shared" si="1"/>
        <v>4700</v>
      </c>
      <c r="AA51" s="108">
        <f t="shared" si="2"/>
        <v>4700</v>
      </c>
      <c r="AB51" s="109">
        <v>12100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6">
        <v>1214</v>
      </c>
      <c r="AG51" s="125">
        <f t="shared" si="6"/>
        <v>4700</v>
      </c>
      <c r="AH51" s="111">
        <f t="shared" si="7"/>
        <v>4700</v>
      </c>
      <c r="AI51" s="111">
        <f t="shared" si="8"/>
        <v>0</v>
      </c>
    </row>
    <row r="52" spans="1:35" s="1" customFormat="1" ht="14.5">
      <c r="A52" s="36">
        <v>17</v>
      </c>
      <c r="B52" s="37">
        <f t="shared" si="9"/>
        <v>0</v>
      </c>
      <c r="C52" s="38">
        <v>17</v>
      </c>
      <c r="D52" s="38">
        <v>17</v>
      </c>
      <c r="E52" s="37">
        <f t="shared" si="14"/>
        <v>0</v>
      </c>
      <c r="F52" s="38">
        <v>0</v>
      </c>
      <c r="G52" s="36">
        <v>0</v>
      </c>
      <c r="H52" s="37">
        <f t="shared" si="10"/>
        <v>0</v>
      </c>
      <c r="I52" s="36">
        <v>1</v>
      </c>
      <c r="J52" s="38"/>
      <c r="K52" s="38">
        <v>12200</v>
      </c>
      <c r="L52" s="66"/>
      <c r="M52" s="36">
        <v>1330</v>
      </c>
      <c r="N52" s="37">
        <f t="shared" si="11"/>
        <v>0</v>
      </c>
      <c r="O52" s="36">
        <v>0</v>
      </c>
      <c r="P52" s="38">
        <v>0</v>
      </c>
      <c r="Q52" s="37">
        <f t="shared" si="12"/>
        <v>0</v>
      </c>
      <c r="R52" s="38">
        <v>0</v>
      </c>
      <c r="S52" s="38">
        <v>0</v>
      </c>
      <c r="T52" s="87">
        <f t="shared" si="13"/>
        <v>0</v>
      </c>
      <c r="U52" s="36">
        <v>0</v>
      </c>
      <c r="V52" s="38"/>
      <c r="W52" s="38"/>
      <c r="X52" s="36">
        <v>1</v>
      </c>
      <c r="Y52" s="106">
        <f t="shared" si="0"/>
        <v>0</v>
      </c>
      <c r="Z52" s="107">
        <f t="shared" si="1"/>
        <v>850</v>
      </c>
      <c r="AA52" s="108">
        <f t="shared" si="2"/>
        <v>850</v>
      </c>
      <c r="AB52" s="109">
        <v>12200</v>
      </c>
      <c r="AC52" s="110">
        <f t="shared" si="3"/>
        <v>0</v>
      </c>
      <c r="AD52" s="111">
        <f t="shared" si="4"/>
        <v>0</v>
      </c>
      <c r="AE52" s="111">
        <f t="shared" si="5"/>
        <v>0</v>
      </c>
      <c r="AF52" s="36">
        <v>1314</v>
      </c>
      <c r="AG52" s="125">
        <f t="shared" si="6"/>
        <v>850</v>
      </c>
      <c r="AH52" s="111">
        <f t="shared" si="7"/>
        <v>850</v>
      </c>
      <c r="AI52" s="111">
        <f t="shared" si="8"/>
        <v>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19645</v>
      </c>
      <c r="G53" s="45">
        <f>SUM(G8:G52)</f>
        <v>22286</v>
      </c>
      <c r="H53" s="46">
        <f>SUM(H8:H52)</f>
        <v>2641</v>
      </c>
      <c r="I53" s="67"/>
      <c r="J53" s="43"/>
      <c r="K53" s="36"/>
      <c r="L53" s="43"/>
      <c r="M53" s="67"/>
      <c r="N53" s="46">
        <f>SUM(N8:N52)</f>
        <v>5086</v>
      </c>
      <c r="O53" s="42">
        <f>SUM(O8:O52)</f>
        <v>23391</v>
      </c>
      <c r="P53" s="45">
        <f>SUM(P8:P52)</f>
        <v>18305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36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36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107</v>
      </c>
      <c r="D57" s="28"/>
      <c r="E57" s="28" t="s">
        <v>44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/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7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10778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10887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10771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10880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116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10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-10771</v>
      </c>
      <c r="I67" s="134">
        <f>H66-C62</f>
        <v>-10887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zoomScale="70" zoomScaleNormal="70" workbookViewId="0">
      <pane ySplit="7" topLeftCell="A8" activePane="bottomLeft" state="frozen"/>
      <selection pane="bottomLeft" activeCell="N8" sqref="N8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6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108</v>
      </c>
      <c r="B1" s="6"/>
      <c r="C1" s="6"/>
      <c r="D1" s="6"/>
      <c r="E1" s="6"/>
      <c r="F1" s="7" t="s">
        <v>109</v>
      </c>
      <c r="G1" s="8" t="s">
        <v>2</v>
      </c>
      <c r="H1" s="8"/>
      <c r="I1" s="8"/>
      <c r="J1" s="54"/>
      <c r="K1" s="55" t="s">
        <v>3</v>
      </c>
      <c r="L1" s="55"/>
      <c r="M1" s="254" t="s">
        <v>110</v>
      </c>
      <c r="N1" s="255"/>
      <c r="O1" s="256"/>
      <c r="P1" s="56" t="s">
        <v>4</v>
      </c>
      <c r="Q1" s="74"/>
      <c r="R1" s="257" t="s">
        <v>111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6</v>
      </c>
      <c r="B2" s="10"/>
      <c r="C2" s="11">
        <v>27531</v>
      </c>
      <c r="D2" s="10" t="s">
        <v>15</v>
      </c>
      <c r="E2" s="12">
        <v>45</v>
      </c>
      <c r="F2" s="13" t="s">
        <v>8</v>
      </c>
      <c r="G2" s="14" t="s">
        <v>9</v>
      </c>
      <c r="H2" s="15"/>
      <c r="I2" s="57"/>
      <c r="J2" s="58"/>
      <c r="K2" s="58" t="s">
        <v>10</v>
      </c>
      <c r="L2" s="58"/>
      <c r="M2" s="258" t="s">
        <v>112</v>
      </c>
      <c r="N2" s="259"/>
      <c r="O2" s="260"/>
      <c r="P2" s="58" t="s">
        <v>12</v>
      </c>
      <c r="Q2" s="58"/>
      <c r="R2" s="261" t="s">
        <v>113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27566</v>
      </c>
      <c r="D3" s="17" t="s">
        <v>7</v>
      </c>
      <c r="E3" s="19">
        <v>9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  <c r="AE3" s="150" t="s">
        <v>114</v>
      </c>
    </row>
    <row r="4" spans="1:36">
      <c r="A4" s="22" t="s">
        <v>20</v>
      </c>
      <c r="B4" s="23"/>
      <c r="C4" s="24">
        <v>27535</v>
      </c>
      <c r="D4" s="23" t="s">
        <v>7</v>
      </c>
      <c r="E4" s="25">
        <v>20</v>
      </c>
      <c r="F4" s="23" t="s">
        <v>8</v>
      </c>
      <c r="G4" s="26" t="s">
        <v>21</v>
      </c>
      <c r="H4" s="27"/>
      <c r="I4" s="61">
        <f>I2-I3</f>
        <v>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151">
        <v>47119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ht="5.4" customHeight="1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63"/>
      <c r="N7" s="34"/>
      <c r="O7" s="35"/>
      <c r="P7" s="34"/>
      <c r="Q7" s="34"/>
      <c r="R7" s="34"/>
      <c r="S7" s="34"/>
      <c r="T7" s="34"/>
      <c r="U7" s="34"/>
      <c r="V7" s="77"/>
      <c r="W7" s="78"/>
      <c r="X7" s="86"/>
      <c r="Y7" s="101"/>
      <c r="Z7" s="102"/>
      <c r="AA7" s="102"/>
      <c r="AB7" s="103"/>
      <c r="AC7" s="103"/>
      <c r="AD7" s="104"/>
      <c r="AE7" s="104"/>
      <c r="AF7" s="105"/>
      <c r="AG7" s="105"/>
      <c r="AH7" s="105"/>
      <c r="AI7" s="104"/>
    </row>
    <row r="8" spans="1:36" s="1" customFormat="1" ht="15.65" customHeight="1">
      <c r="A8" s="36">
        <v>2</v>
      </c>
      <c r="B8" s="37">
        <f>A8-D8</f>
        <v>0</v>
      </c>
      <c r="C8" s="36">
        <v>2</v>
      </c>
      <c r="D8" s="36">
        <v>2</v>
      </c>
      <c r="E8" s="37">
        <f>D8-C8</f>
        <v>0</v>
      </c>
      <c r="F8" s="36">
        <v>0</v>
      </c>
      <c r="G8" s="36">
        <v>0</v>
      </c>
      <c r="H8" s="37">
        <f>G8-F8</f>
        <v>0</v>
      </c>
      <c r="I8" s="36">
        <v>5537</v>
      </c>
      <c r="J8" s="38"/>
      <c r="K8" s="141">
        <v>22000</v>
      </c>
      <c r="L8" s="38"/>
      <c r="M8" s="36">
        <v>1</v>
      </c>
      <c r="N8" s="37">
        <f>O8-P8</f>
        <v>-418</v>
      </c>
      <c r="O8" s="36">
        <v>10</v>
      </c>
      <c r="P8" s="36">
        <v>428</v>
      </c>
      <c r="Q8" s="37">
        <f>R8-S8</f>
        <v>-286</v>
      </c>
      <c r="R8" s="36">
        <v>71</v>
      </c>
      <c r="S8" s="36">
        <v>357</v>
      </c>
      <c r="T8" s="87">
        <f>U8-R8</f>
        <v>360</v>
      </c>
      <c r="U8" s="36">
        <v>431</v>
      </c>
      <c r="V8" s="38"/>
      <c r="W8" s="38"/>
      <c r="X8" s="36">
        <v>5517</v>
      </c>
      <c r="Y8" s="106">
        <f>X8*F8*50</f>
        <v>0</v>
      </c>
      <c r="Z8" s="107">
        <f>A8*I8*50</f>
        <v>553700</v>
      </c>
      <c r="AA8" s="108">
        <f>Z8-Y8</f>
        <v>553700</v>
      </c>
      <c r="AB8" s="155">
        <v>22000</v>
      </c>
      <c r="AC8" s="110">
        <f>AE8-AD8</f>
        <v>14450</v>
      </c>
      <c r="AD8" s="111">
        <f>AF8*R8*50</f>
        <v>7100</v>
      </c>
      <c r="AE8" s="111">
        <f>U8*M8*50</f>
        <v>21550</v>
      </c>
      <c r="AF8" s="36">
        <v>2</v>
      </c>
      <c r="AG8" s="125">
        <f>AH8-AI8</f>
        <v>568150</v>
      </c>
      <c r="AH8" s="111">
        <f>Z8+AE8</f>
        <v>575250</v>
      </c>
      <c r="AI8" s="111">
        <f>Y8+AD8</f>
        <v>7100</v>
      </c>
    </row>
    <row r="9" spans="1:36" s="1" customFormat="1" ht="15.65" customHeight="1">
      <c r="A9" s="36">
        <v>0</v>
      </c>
      <c r="B9" s="37">
        <f>A9-D9</f>
        <v>0</v>
      </c>
      <c r="C9" s="36">
        <v>0</v>
      </c>
      <c r="D9" s="36">
        <v>0</v>
      </c>
      <c r="E9" s="37">
        <f>D9-C9</f>
        <v>0</v>
      </c>
      <c r="F9" s="36">
        <v>0</v>
      </c>
      <c r="G9" s="36">
        <v>0</v>
      </c>
      <c r="H9" s="37">
        <f>G9-F9</f>
        <v>0</v>
      </c>
      <c r="I9" s="36">
        <v>5338</v>
      </c>
      <c r="J9" s="38"/>
      <c r="K9" s="141">
        <v>22200</v>
      </c>
      <c r="L9" s="38"/>
      <c r="M9" s="36">
        <v>2</v>
      </c>
      <c r="N9" s="37">
        <f>O9-P9</f>
        <v>-235</v>
      </c>
      <c r="O9" s="36">
        <v>3</v>
      </c>
      <c r="P9" s="36">
        <v>238</v>
      </c>
      <c r="Q9" s="37">
        <f>R9-S9</f>
        <v>-236</v>
      </c>
      <c r="R9" s="36">
        <v>1</v>
      </c>
      <c r="S9" s="36">
        <v>237</v>
      </c>
      <c r="T9" s="87">
        <f>U9-R9</f>
        <v>240</v>
      </c>
      <c r="U9" s="36">
        <v>241</v>
      </c>
      <c r="V9" s="38"/>
      <c r="W9" s="38"/>
      <c r="X9" s="36">
        <v>5318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55">
        <v>22200</v>
      </c>
      <c r="AC9" s="110">
        <f t="shared" ref="AC9:AC52" si="3">AE9-AD9</f>
        <v>23950</v>
      </c>
      <c r="AD9" s="111">
        <f t="shared" ref="AD9:AD52" si="4">AF9*R9*50</f>
        <v>150</v>
      </c>
      <c r="AE9" s="111">
        <f t="shared" ref="AE9:AE52" si="5">U9*M9*50</f>
        <v>24100</v>
      </c>
      <c r="AF9" s="36">
        <v>3</v>
      </c>
      <c r="AG9" s="125">
        <f t="shared" ref="AG9:AG52" si="6">AH9-AI9</f>
        <v>23950</v>
      </c>
      <c r="AH9" s="111">
        <f t="shared" ref="AH9:AH52" si="7">Z9+AE9</f>
        <v>24100</v>
      </c>
      <c r="AI9" s="111">
        <f t="shared" ref="AI9:AI52" si="8">Y9+AD9</f>
        <v>150</v>
      </c>
    </row>
    <row r="10" spans="1:36" s="1" customFormat="1" ht="15.65" customHeight="1">
      <c r="A10" s="36">
        <v>0</v>
      </c>
      <c r="B10" s="37">
        <f>A10-D10</f>
        <v>0</v>
      </c>
      <c r="C10" s="36">
        <v>0</v>
      </c>
      <c r="D10" s="36">
        <v>0</v>
      </c>
      <c r="E10" s="37">
        <f>D10-C10</f>
        <v>0</v>
      </c>
      <c r="F10" s="36">
        <v>0</v>
      </c>
      <c r="G10" s="36">
        <v>0</v>
      </c>
      <c r="H10" s="37">
        <f>G10-F10</f>
        <v>0</v>
      </c>
      <c r="I10" s="36">
        <v>5138</v>
      </c>
      <c r="J10" s="38"/>
      <c r="K10" s="141">
        <v>22400</v>
      </c>
      <c r="L10" s="38"/>
      <c r="M10" s="36">
        <v>3</v>
      </c>
      <c r="N10" s="37">
        <f>O10-P10</f>
        <v>-322</v>
      </c>
      <c r="O10" s="36">
        <v>24</v>
      </c>
      <c r="P10" s="36">
        <v>346</v>
      </c>
      <c r="Q10" s="37">
        <f>R10-S10</f>
        <v>-310</v>
      </c>
      <c r="R10" s="36">
        <v>18</v>
      </c>
      <c r="S10" s="36">
        <v>328</v>
      </c>
      <c r="T10" s="87">
        <f>U10-R10</f>
        <v>327</v>
      </c>
      <c r="U10" s="36">
        <v>345</v>
      </c>
      <c r="V10" s="38"/>
      <c r="W10" s="38"/>
      <c r="X10" s="36">
        <v>5118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55">
        <v>22400</v>
      </c>
      <c r="AC10" s="110">
        <f t="shared" si="3"/>
        <v>48150</v>
      </c>
      <c r="AD10" s="111">
        <f t="shared" si="4"/>
        <v>3600</v>
      </c>
      <c r="AE10" s="111">
        <f t="shared" si="5"/>
        <v>51750</v>
      </c>
      <c r="AF10" s="36">
        <v>4</v>
      </c>
      <c r="AG10" s="125">
        <f t="shared" si="6"/>
        <v>48150</v>
      </c>
      <c r="AH10" s="111">
        <f t="shared" si="7"/>
        <v>51750</v>
      </c>
      <c r="AI10" s="111">
        <f t="shared" si="8"/>
        <v>3600</v>
      </c>
    </row>
    <row r="11" spans="1:36" s="1" customFormat="1" ht="15.65" customHeight="1">
      <c r="A11" s="36">
        <v>0</v>
      </c>
      <c r="B11" s="37">
        <f>A11-D11</f>
        <v>0</v>
      </c>
      <c r="C11" s="36">
        <v>0</v>
      </c>
      <c r="D11" s="36">
        <v>0</v>
      </c>
      <c r="E11" s="37">
        <f>D11-C11</f>
        <v>0</v>
      </c>
      <c r="F11" s="36">
        <v>0</v>
      </c>
      <c r="G11" s="36">
        <v>0</v>
      </c>
      <c r="H11" s="37">
        <f>G11-F11</f>
        <v>0</v>
      </c>
      <c r="I11" s="36">
        <v>4939</v>
      </c>
      <c r="J11" s="38"/>
      <c r="K11" s="141">
        <v>22600</v>
      </c>
      <c r="L11" s="38"/>
      <c r="M11" s="36">
        <v>4</v>
      </c>
      <c r="N11" s="37">
        <f>O11-P11</f>
        <v>-450</v>
      </c>
      <c r="O11" s="36">
        <v>2</v>
      </c>
      <c r="P11" s="36">
        <v>452</v>
      </c>
      <c r="Q11" s="37">
        <f>R11-S11</f>
        <v>-428</v>
      </c>
      <c r="R11" s="36">
        <v>12</v>
      </c>
      <c r="S11" s="36">
        <v>440</v>
      </c>
      <c r="T11" s="87">
        <f>U11-R11</f>
        <v>441</v>
      </c>
      <c r="U11" s="36">
        <v>453</v>
      </c>
      <c r="V11" s="38"/>
      <c r="W11" s="38"/>
      <c r="X11" s="36">
        <v>4919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55">
        <v>22600</v>
      </c>
      <c r="AC11" s="110">
        <f t="shared" si="3"/>
        <v>87600</v>
      </c>
      <c r="AD11" s="111">
        <f t="shared" si="4"/>
        <v>3000</v>
      </c>
      <c r="AE11" s="111">
        <f t="shared" si="5"/>
        <v>90600</v>
      </c>
      <c r="AF11" s="36">
        <v>5</v>
      </c>
      <c r="AG11" s="125">
        <f t="shared" si="6"/>
        <v>87600</v>
      </c>
      <c r="AH11" s="111">
        <f t="shared" si="7"/>
        <v>90600</v>
      </c>
      <c r="AI11" s="111">
        <f t="shared" si="8"/>
        <v>3000</v>
      </c>
    </row>
    <row r="12" spans="1:36" s="1" customFormat="1" ht="15.65" customHeight="1">
      <c r="A12" s="36">
        <v>0</v>
      </c>
      <c r="B12" s="37">
        <f>A12-D12</f>
        <v>0</v>
      </c>
      <c r="C12" s="36">
        <v>0</v>
      </c>
      <c r="D12" s="36">
        <v>0</v>
      </c>
      <c r="E12" s="37">
        <f>D12-C12</f>
        <v>0</v>
      </c>
      <c r="F12" s="36">
        <v>0</v>
      </c>
      <c r="G12" s="36">
        <v>0</v>
      </c>
      <c r="H12" s="37">
        <f>G12-F12</f>
        <v>0</v>
      </c>
      <c r="I12" s="36">
        <v>4740</v>
      </c>
      <c r="J12" s="38"/>
      <c r="K12" s="141">
        <v>22800</v>
      </c>
      <c r="L12" s="38"/>
      <c r="M12" s="36">
        <v>5</v>
      </c>
      <c r="N12" s="37">
        <f>O12-P12</f>
        <v>-495</v>
      </c>
      <c r="O12" s="36">
        <v>6</v>
      </c>
      <c r="P12" s="36">
        <v>501</v>
      </c>
      <c r="Q12" s="37">
        <f>R12-S12</f>
        <v>-495</v>
      </c>
      <c r="R12" s="36">
        <v>3</v>
      </c>
      <c r="S12" s="36">
        <v>498</v>
      </c>
      <c r="T12" s="87">
        <f>U12-R12</f>
        <v>497</v>
      </c>
      <c r="U12" s="36">
        <v>500</v>
      </c>
      <c r="V12" s="38"/>
      <c r="W12" s="38"/>
      <c r="X12" s="36">
        <v>4720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55">
        <v>22800</v>
      </c>
      <c r="AC12" s="110">
        <f t="shared" si="3"/>
        <v>124100</v>
      </c>
      <c r="AD12" s="111">
        <f t="shared" si="4"/>
        <v>900</v>
      </c>
      <c r="AE12" s="111">
        <f t="shared" si="5"/>
        <v>125000</v>
      </c>
      <c r="AF12" s="36">
        <v>6</v>
      </c>
      <c r="AG12" s="125">
        <f t="shared" si="6"/>
        <v>124100</v>
      </c>
      <c r="AH12" s="111">
        <f t="shared" si="7"/>
        <v>125000</v>
      </c>
      <c r="AI12" s="111">
        <f t="shared" si="8"/>
        <v>900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6">
        <v>0</v>
      </c>
      <c r="D13" s="36">
        <v>0</v>
      </c>
      <c r="E13" s="37">
        <f t="shared" ref="E13:E52" si="10">D13-C13</f>
        <v>0</v>
      </c>
      <c r="F13" s="36">
        <v>0</v>
      </c>
      <c r="G13" s="36">
        <v>0</v>
      </c>
      <c r="H13" s="37">
        <f t="shared" ref="H13:H52" si="11">G13-F13</f>
        <v>0</v>
      </c>
      <c r="I13" s="36">
        <v>4541</v>
      </c>
      <c r="J13" s="38"/>
      <c r="K13" s="141">
        <v>23000</v>
      </c>
      <c r="L13" s="38"/>
      <c r="M13" s="36">
        <v>7</v>
      </c>
      <c r="N13" s="37">
        <f t="shared" ref="N13:N52" si="12">O13-P13</f>
        <v>-487</v>
      </c>
      <c r="O13" s="36">
        <v>35</v>
      </c>
      <c r="P13" s="36">
        <v>522</v>
      </c>
      <c r="Q13" s="37">
        <f t="shared" ref="Q13:Q52" si="13">R13-S13</f>
        <v>-698</v>
      </c>
      <c r="R13" s="36">
        <v>-88</v>
      </c>
      <c r="S13" s="36">
        <v>610</v>
      </c>
      <c r="T13" s="87">
        <f t="shared" ref="T13:T52" si="14">U13-R13</f>
        <v>617</v>
      </c>
      <c r="U13" s="36">
        <v>529</v>
      </c>
      <c r="V13" s="38"/>
      <c r="W13" s="38"/>
      <c r="X13" s="36">
        <v>4521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55">
        <v>23000</v>
      </c>
      <c r="AC13" s="110">
        <f t="shared" si="3"/>
        <v>215950</v>
      </c>
      <c r="AD13" s="111">
        <f t="shared" si="4"/>
        <v>-30800</v>
      </c>
      <c r="AE13" s="111">
        <f t="shared" si="5"/>
        <v>185150</v>
      </c>
      <c r="AF13" s="36">
        <v>7</v>
      </c>
      <c r="AG13" s="125">
        <f t="shared" si="6"/>
        <v>215950</v>
      </c>
      <c r="AH13" s="111">
        <f t="shared" si="7"/>
        <v>185150</v>
      </c>
      <c r="AI13" s="111">
        <f t="shared" si="8"/>
        <v>-30800</v>
      </c>
    </row>
    <row r="14" spans="1:36" s="1" customFormat="1" ht="15.65" customHeight="1">
      <c r="A14" s="36">
        <v>1</v>
      </c>
      <c r="B14" s="37">
        <f t="shared" si="9"/>
        <v>0</v>
      </c>
      <c r="C14" s="36">
        <v>1</v>
      </c>
      <c r="D14" s="36">
        <v>1</v>
      </c>
      <c r="E14" s="37">
        <f t="shared" si="10"/>
        <v>0</v>
      </c>
      <c r="F14" s="36">
        <v>0</v>
      </c>
      <c r="G14" s="36">
        <v>0</v>
      </c>
      <c r="H14" s="37">
        <f t="shared" si="11"/>
        <v>0</v>
      </c>
      <c r="I14" s="36">
        <v>4342</v>
      </c>
      <c r="J14" s="38"/>
      <c r="K14" s="141">
        <v>23200</v>
      </c>
      <c r="L14" s="38"/>
      <c r="M14" s="36">
        <v>8</v>
      </c>
      <c r="N14" s="37">
        <f t="shared" si="12"/>
        <v>-1765</v>
      </c>
      <c r="O14" s="36">
        <v>174</v>
      </c>
      <c r="P14" s="36">
        <v>1939</v>
      </c>
      <c r="Q14" s="37">
        <f t="shared" si="13"/>
        <v>-2165</v>
      </c>
      <c r="R14" s="36">
        <v>-113</v>
      </c>
      <c r="S14" s="36">
        <v>2052</v>
      </c>
      <c r="T14" s="87">
        <f t="shared" si="14"/>
        <v>2121</v>
      </c>
      <c r="U14" s="36">
        <v>2008</v>
      </c>
      <c r="V14" s="38"/>
      <c r="W14" s="38"/>
      <c r="X14" s="36">
        <v>4323</v>
      </c>
      <c r="Y14" s="106">
        <f t="shared" si="0"/>
        <v>0</v>
      </c>
      <c r="Z14" s="107">
        <f t="shared" si="1"/>
        <v>217100</v>
      </c>
      <c r="AA14" s="108">
        <f t="shared" si="2"/>
        <v>217100</v>
      </c>
      <c r="AB14" s="155">
        <v>23200</v>
      </c>
      <c r="AC14" s="110">
        <f t="shared" si="3"/>
        <v>848400</v>
      </c>
      <c r="AD14" s="111">
        <f t="shared" si="4"/>
        <v>-45200</v>
      </c>
      <c r="AE14" s="111">
        <f t="shared" si="5"/>
        <v>803200</v>
      </c>
      <c r="AF14" s="36">
        <v>8</v>
      </c>
      <c r="AG14" s="125">
        <f t="shared" si="6"/>
        <v>1065500</v>
      </c>
      <c r="AH14" s="111">
        <f t="shared" si="7"/>
        <v>1020300</v>
      </c>
      <c r="AI14" s="111">
        <f t="shared" si="8"/>
        <v>-45200</v>
      </c>
    </row>
    <row r="15" spans="1:36" s="1" customFormat="1" ht="15.65" customHeight="1">
      <c r="A15" s="36">
        <v>2</v>
      </c>
      <c r="B15" s="37">
        <f t="shared" si="9"/>
        <v>0</v>
      </c>
      <c r="C15" s="36">
        <v>2</v>
      </c>
      <c r="D15" s="36">
        <v>2</v>
      </c>
      <c r="E15" s="37">
        <f t="shared" si="10"/>
        <v>0</v>
      </c>
      <c r="F15" s="36">
        <v>0</v>
      </c>
      <c r="G15" s="36">
        <v>0</v>
      </c>
      <c r="H15" s="37">
        <f t="shared" si="11"/>
        <v>0</v>
      </c>
      <c r="I15" s="36">
        <v>4144</v>
      </c>
      <c r="J15" s="38"/>
      <c r="K15" s="141">
        <v>23400</v>
      </c>
      <c r="L15" s="38"/>
      <c r="M15" s="36">
        <v>10</v>
      </c>
      <c r="N15" s="37">
        <f t="shared" si="12"/>
        <v>-591</v>
      </c>
      <c r="O15" s="36">
        <v>233</v>
      </c>
      <c r="P15" s="36">
        <v>824</v>
      </c>
      <c r="Q15" s="37">
        <f t="shared" si="13"/>
        <v>-816</v>
      </c>
      <c r="R15" s="36">
        <v>4</v>
      </c>
      <c r="S15" s="36">
        <v>820</v>
      </c>
      <c r="T15" s="87">
        <f t="shared" si="14"/>
        <v>826</v>
      </c>
      <c r="U15" s="36">
        <v>830</v>
      </c>
      <c r="V15" s="38"/>
      <c r="W15" s="38"/>
      <c r="X15" s="36">
        <v>4125</v>
      </c>
      <c r="Y15" s="106">
        <f t="shared" si="0"/>
        <v>0</v>
      </c>
      <c r="Z15" s="107">
        <f t="shared" si="1"/>
        <v>414400</v>
      </c>
      <c r="AA15" s="108">
        <f t="shared" si="2"/>
        <v>414400</v>
      </c>
      <c r="AB15" s="155">
        <v>23400</v>
      </c>
      <c r="AC15" s="110">
        <f t="shared" si="3"/>
        <v>413000</v>
      </c>
      <c r="AD15" s="111">
        <f t="shared" si="4"/>
        <v>2000</v>
      </c>
      <c r="AE15" s="111">
        <f t="shared" si="5"/>
        <v>415000</v>
      </c>
      <c r="AF15" s="36">
        <v>10</v>
      </c>
      <c r="AG15" s="125">
        <f t="shared" si="6"/>
        <v>827400</v>
      </c>
      <c r="AH15" s="111">
        <f t="shared" si="7"/>
        <v>829400</v>
      </c>
      <c r="AI15" s="111">
        <f t="shared" si="8"/>
        <v>2000</v>
      </c>
    </row>
    <row r="16" spans="1:36" s="1" customFormat="1" ht="15.65" customHeight="1">
      <c r="A16" s="36">
        <v>8</v>
      </c>
      <c r="B16" s="37">
        <f t="shared" si="9"/>
        <v>0</v>
      </c>
      <c r="C16" s="36">
        <v>8</v>
      </c>
      <c r="D16" s="36">
        <v>8</v>
      </c>
      <c r="E16" s="37">
        <f t="shared" si="10"/>
        <v>0</v>
      </c>
      <c r="F16" s="36">
        <v>0</v>
      </c>
      <c r="G16" s="36">
        <v>0</v>
      </c>
      <c r="H16" s="37">
        <f t="shared" si="11"/>
        <v>0</v>
      </c>
      <c r="I16" s="36">
        <v>3946</v>
      </c>
      <c r="J16" s="38"/>
      <c r="K16" s="141">
        <v>23600</v>
      </c>
      <c r="L16" s="38"/>
      <c r="M16" s="36">
        <v>12</v>
      </c>
      <c r="N16" s="37">
        <f t="shared" si="12"/>
        <v>-169</v>
      </c>
      <c r="O16" s="36">
        <v>184</v>
      </c>
      <c r="P16" s="36">
        <v>353</v>
      </c>
      <c r="Q16" s="37">
        <f t="shared" si="13"/>
        <v>-371</v>
      </c>
      <c r="R16" s="36">
        <v>-9</v>
      </c>
      <c r="S16" s="36">
        <v>362</v>
      </c>
      <c r="T16" s="87">
        <f t="shared" si="14"/>
        <v>491</v>
      </c>
      <c r="U16" s="36">
        <v>482</v>
      </c>
      <c r="V16" s="38"/>
      <c r="W16" s="38"/>
      <c r="X16" s="36">
        <v>3927</v>
      </c>
      <c r="Y16" s="106">
        <f t="shared" si="0"/>
        <v>0</v>
      </c>
      <c r="Z16" s="107">
        <f t="shared" si="1"/>
        <v>1578400</v>
      </c>
      <c r="AA16" s="108">
        <f t="shared" si="2"/>
        <v>1578400</v>
      </c>
      <c r="AB16" s="155">
        <v>23600</v>
      </c>
      <c r="AC16" s="110">
        <f t="shared" si="3"/>
        <v>295050</v>
      </c>
      <c r="AD16" s="111">
        <f t="shared" si="4"/>
        <v>-5850</v>
      </c>
      <c r="AE16" s="111">
        <f t="shared" si="5"/>
        <v>289200</v>
      </c>
      <c r="AF16" s="36">
        <v>13</v>
      </c>
      <c r="AG16" s="125">
        <f t="shared" si="6"/>
        <v>1873450</v>
      </c>
      <c r="AH16" s="111">
        <f t="shared" si="7"/>
        <v>1867600</v>
      </c>
      <c r="AI16" s="111">
        <f t="shared" si="8"/>
        <v>-5850</v>
      </c>
    </row>
    <row r="17" spans="1:35" s="1" customFormat="1" ht="14.5">
      <c r="A17" s="36">
        <v>0</v>
      </c>
      <c r="B17" s="37">
        <f t="shared" si="9"/>
        <v>0</v>
      </c>
      <c r="C17" s="36">
        <v>0</v>
      </c>
      <c r="D17" s="36">
        <v>0</v>
      </c>
      <c r="E17" s="37">
        <f t="shared" si="10"/>
        <v>0</v>
      </c>
      <c r="F17" s="36">
        <v>0</v>
      </c>
      <c r="G17" s="36">
        <v>0</v>
      </c>
      <c r="H17" s="37">
        <f t="shared" si="11"/>
        <v>0</v>
      </c>
      <c r="I17" s="36">
        <v>3749</v>
      </c>
      <c r="J17" s="38"/>
      <c r="K17" s="141">
        <v>23800</v>
      </c>
      <c r="L17" s="38"/>
      <c r="M17" s="36">
        <v>15</v>
      </c>
      <c r="N17" s="37">
        <f t="shared" si="12"/>
        <v>-1063</v>
      </c>
      <c r="O17" s="36">
        <v>255</v>
      </c>
      <c r="P17" s="36">
        <v>1318</v>
      </c>
      <c r="Q17" s="37">
        <f t="shared" si="13"/>
        <v>-1338</v>
      </c>
      <c r="R17" s="36">
        <v>-10</v>
      </c>
      <c r="S17" s="36">
        <v>1328</v>
      </c>
      <c r="T17" s="87">
        <f t="shared" si="14"/>
        <v>1366</v>
      </c>
      <c r="U17" s="36">
        <v>1356</v>
      </c>
      <c r="V17" s="38"/>
      <c r="W17" s="38"/>
      <c r="X17" s="36">
        <v>3730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55">
        <v>23800</v>
      </c>
      <c r="AC17" s="110">
        <f t="shared" si="3"/>
        <v>1024500</v>
      </c>
      <c r="AD17" s="111">
        <f t="shared" si="4"/>
        <v>-7500</v>
      </c>
      <c r="AE17" s="111">
        <f t="shared" si="5"/>
        <v>1017000</v>
      </c>
      <c r="AF17" s="36">
        <v>15</v>
      </c>
      <c r="AG17" s="125">
        <f t="shared" si="6"/>
        <v>1024500</v>
      </c>
      <c r="AH17" s="111">
        <f t="shared" si="7"/>
        <v>1017000</v>
      </c>
      <c r="AI17" s="111">
        <f t="shared" si="8"/>
        <v>-7500</v>
      </c>
    </row>
    <row r="18" spans="1:35" s="1" customFormat="1" ht="14.5">
      <c r="A18" s="36">
        <v>2</v>
      </c>
      <c r="B18" s="37">
        <f t="shared" si="9"/>
        <v>0</v>
      </c>
      <c r="C18" s="36">
        <v>2</v>
      </c>
      <c r="D18" s="36">
        <v>2</v>
      </c>
      <c r="E18" s="37">
        <f t="shared" si="10"/>
        <v>0</v>
      </c>
      <c r="F18" s="36">
        <v>0</v>
      </c>
      <c r="G18" s="36">
        <v>0</v>
      </c>
      <c r="H18" s="37">
        <f t="shared" si="11"/>
        <v>0</v>
      </c>
      <c r="I18" s="36">
        <v>3552</v>
      </c>
      <c r="J18" s="38"/>
      <c r="K18" s="143">
        <v>24000</v>
      </c>
      <c r="L18" s="38"/>
      <c r="M18" s="36">
        <v>18</v>
      </c>
      <c r="N18" s="37">
        <f t="shared" si="12"/>
        <v>-1875</v>
      </c>
      <c r="O18" s="36">
        <v>143</v>
      </c>
      <c r="P18" s="36">
        <v>2018</v>
      </c>
      <c r="Q18" s="37">
        <f t="shared" si="13"/>
        <v>-2544</v>
      </c>
      <c r="R18" s="36">
        <v>-263</v>
      </c>
      <c r="S18" s="36">
        <v>2281</v>
      </c>
      <c r="T18" s="87">
        <f t="shared" si="14"/>
        <v>2337</v>
      </c>
      <c r="U18" s="36">
        <v>2074</v>
      </c>
      <c r="V18" s="38"/>
      <c r="W18" s="38"/>
      <c r="X18" s="36">
        <v>3533</v>
      </c>
      <c r="Y18" s="106">
        <f t="shared" si="0"/>
        <v>0</v>
      </c>
      <c r="Z18" s="107">
        <f t="shared" si="1"/>
        <v>355200</v>
      </c>
      <c r="AA18" s="108">
        <f t="shared" si="2"/>
        <v>355200</v>
      </c>
      <c r="AB18" s="156">
        <v>24000</v>
      </c>
      <c r="AC18" s="110">
        <f t="shared" si="3"/>
        <v>2116450</v>
      </c>
      <c r="AD18" s="111">
        <f t="shared" si="4"/>
        <v>-249850</v>
      </c>
      <c r="AE18" s="111">
        <f t="shared" si="5"/>
        <v>1866600</v>
      </c>
      <c r="AF18" s="36">
        <v>19</v>
      </c>
      <c r="AG18" s="125">
        <f t="shared" si="6"/>
        <v>2471650</v>
      </c>
      <c r="AH18" s="111">
        <f t="shared" si="7"/>
        <v>2221800</v>
      </c>
      <c r="AI18" s="111">
        <f t="shared" si="8"/>
        <v>-249850</v>
      </c>
    </row>
    <row r="19" spans="1:35" s="1" customFormat="1" ht="14.5">
      <c r="A19" s="36">
        <v>1</v>
      </c>
      <c r="B19" s="37">
        <f t="shared" si="9"/>
        <v>0</v>
      </c>
      <c r="C19" s="36">
        <v>1</v>
      </c>
      <c r="D19" s="36">
        <v>1</v>
      </c>
      <c r="E19" s="37">
        <f t="shared" si="10"/>
        <v>0</v>
      </c>
      <c r="F19" s="36">
        <v>0</v>
      </c>
      <c r="G19" s="36">
        <v>0</v>
      </c>
      <c r="H19" s="37">
        <f t="shared" si="11"/>
        <v>0</v>
      </c>
      <c r="I19" s="36">
        <v>3356</v>
      </c>
      <c r="J19" s="38"/>
      <c r="K19" s="144">
        <v>24200</v>
      </c>
      <c r="L19" s="38"/>
      <c r="M19" s="36">
        <v>22</v>
      </c>
      <c r="N19" s="37">
        <f t="shared" si="12"/>
        <v>-296</v>
      </c>
      <c r="O19" s="36">
        <v>149</v>
      </c>
      <c r="P19" s="36">
        <v>445</v>
      </c>
      <c r="Q19" s="37">
        <f t="shared" si="13"/>
        <v>-651</v>
      </c>
      <c r="R19" s="36">
        <v>-103</v>
      </c>
      <c r="S19" s="36">
        <v>548</v>
      </c>
      <c r="T19" s="87">
        <f t="shared" si="14"/>
        <v>624</v>
      </c>
      <c r="U19" s="36">
        <v>521</v>
      </c>
      <c r="V19" s="38"/>
      <c r="W19" s="38"/>
      <c r="X19" s="36">
        <v>3338</v>
      </c>
      <c r="Y19" s="106">
        <f t="shared" si="0"/>
        <v>0</v>
      </c>
      <c r="Z19" s="107">
        <f t="shared" si="1"/>
        <v>167800</v>
      </c>
      <c r="AA19" s="108">
        <f t="shared" si="2"/>
        <v>167800</v>
      </c>
      <c r="AB19" s="157">
        <v>24200</v>
      </c>
      <c r="AC19" s="110">
        <f t="shared" si="3"/>
        <v>691550</v>
      </c>
      <c r="AD19" s="111">
        <f t="shared" si="4"/>
        <v>-118450</v>
      </c>
      <c r="AE19" s="111">
        <f t="shared" si="5"/>
        <v>573100</v>
      </c>
      <c r="AF19" s="36">
        <v>23</v>
      </c>
      <c r="AG19" s="125">
        <f t="shared" si="6"/>
        <v>859350</v>
      </c>
      <c r="AH19" s="111">
        <f t="shared" si="7"/>
        <v>740900</v>
      </c>
      <c r="AI19" s="111">
        <f t="shared" si="8"/>
        <v>-118450</v>
      </c>
    </row>
    <row r="20" spans="1:35" s="1" customFormat="1" ht="14.5">
      <c r="A20" s="36">
        <v>3</v>
      </c>
      <c r="B20" s="37">
        <f t="shared" si="9"/>
        <v>0</v>
      </c>
      <c r="C20" s="36">
        <v>3</v>
      </c>
      <c r="D20" s="36">
        <v>3</v>
      </c>
      <c r="E20" s="37">
        <f t="shared" si="10"/>
        <v>0</v>
      </c>
      <c r="F20" s="36">
        <v>0</v>
      </c>
      <c r="G20" s="36">
        <v>0</v>
      </c>
      <c r="H20" s="37">
        <f t="shared" si="11"/>
        <v>0</v>
      </c>
      <c r="I20" s="36">
        <v>3161</v>
      </c>
      <c r="J20" s="38"/>
      <c r="K20" s="144">
        <v>24400</v>
      </c>
      <c r="L20" s="38"/>
      <c r="M20" s="36">
        <v>27</v>
      </c>
      <c r="N20" s="37">
        <f t="shared" si="12"/>
        <v>-996</v>
      </c>
      <c r="O20" s="36">
        <v>207</v>
      </c>
      <c r="P20" s="36">
        <v>1203</v>
      </c>
      <c r="Q20" s="37">
        <f t="shared" si="13"/>
        <v>-1271</v>
      </c>
      <c r="R20" s="36">
        <v>-34</v>
      </c>
      <c r="S20" s="36">
        <v>1237</v>
      </c>
      <c r="T20" s="87">
        <f t="shared" si="14"/>
        <v>1245</v>
      </c>
      <c r="U20" s="36">
        <v>1211</v>
      </c>
      <c r="V20" s="38"/>
      <c r="W20" s="38"/>
      <c r="X20" s="36">
        <v>3143</v>
      </c>
      <c r="Y20" s="106">
        <f t="shared" si="0"/>
        <v>0</v>
      </c>
      <c r="Z20" s="107">
        <f t="shared" si="1"/>
        <v>474150</v>
      </c>
      <c r="AA20" s="108">
        <f t="shared" si="2"/>
        <v>474150</v>
      </c>
      <c r="AB20" s="157">
        <v>24400</v>
      </c>
      <c r="AC20" s="110">
        <f t="shared" si="3"/>
        <v>1684150</v>
      </c>
      <c r="AD20" s="111">
        <f t="shared" si="4"/>
        <v>-49300</v>
      </c>
      <c r="AE20" s="111">
        <f t="shared" si="5"/>
        <v>1634850</v>
      </c>
      <c r="AF20" s="36">
        <v>29</v>
      </c>
      <c r="AG20" s="125">
        <f t="shared" si="6"/>
        <v>2158300</v>
      </c>
      <c r="AH20" s="111">
        <f t="shared" si="7"/>
        <v>2109000</v>
      </c>
      <c r="AI20" s="111">
        <f t="shared" si="8"/>
        <v>-49300</v>
      </c>
    </row>
    <row r="21" spans="1:35" s="1" customFormat="1" ht="14.5">
      <c r="A21" s="36">
        <v>11</v>
      </c>
      <c r="B21" s="37">
        <f t="shared" si="9"/>
        <v>0</v>
      </c>
      <c r="C21" s="36">
        <v>11</v>
      </c>
      <c r="D21" s="36">
        <v>11</v>
      </c>
      <c r="E21" s="37">
        <f t="shared" si="10"/>
        <v>0</v>
      </c>
      <c r="F21" s="36">
        <v>0</v>
      </c>
      <c r="G21" s="36">
        <v>0</v>
      </c>
      <c r="H21" s="37">
        <f t="shared" si="11"/>
        <v>0</v>
      </c>
      <c r="I21" s="36">
        <v>2967</v>
      </c>
      <c r="J21" s="38"/>
      <c r="K21" s="144">
        <v>24600</v>
      </c>
      <c r="L21" s="38"/>
      <c r="M21" s="36">
        <v>32</v>
      </c>
      <c r="N21" s="37">
        <f t="shared" si="12"/>
        <v>-314</v>
      </c>
      <c r="O21" s="36">
        <v>299</v>
      </c>
      <c r="P21" s="36">
        <v>613</v>
      </c>
      <c r="Q21" s="37">
        <f t="shared" si="13"/>
        <v>-565</v>
      </c>
      <c r="R21" s="36">
        <v>24</v>
      </c>
      <c r="S21" s="36">
        <v>589</v>
      </c>
      <c r="T21" s="87">
        <f t="shared" si="14"/>
        <v>811</v>
      </c>
      <c r="U21" s="36">
        <v>835</v>
      </c>
      <c r="V21" s="38"/>
      <c r="W21" s="38"/>
      <c r="X21" s="36">
        <v>2949</v>
      </c>
      <c r="Y21" s="106">
        <f t="shared" si="0"/>
        <v>0</v>
      </c>
      <c r="Z21" s="107">
        <f t="shared" si="1"/>
        <v>1631850</v>
      </c>
      <c r="AA21" s="108">
        <f t="shared" si="2"/>
        <v>1631850</v>
      </c>
      <c r="AB21" s="157">
        <v>24600</v>
      </c>
      <c r="AC21" s="110">
        <f t="shared" si="3"/>
        <v>1295200</v>
      </c>
      <c r="AD21" s="111">
        <f t="shared" si="4"/>
        <v>40800</v>
      </c>
      <c r="AE21" s="111">
        <f t="shared" si="5"/>
        <v>1336000</v>
      </c>
      <c r="AF21" s="36">
        <v>34</v>
      </c>
      <c r="AG21" s="125">
        <f t="shared" si="6"/>
        <v>2927050</v>
      </c>
      <c r="AH21" s="111">
        <f t="shared" si="7"/>
        <v>2967850</v>
      </c>
      <c r="AI21" s="111">
        <f t="shared" si="8"/>
        <v>40800</v>
      </c>
    </row>
    <row r="22" spans="1:35" s="1" customFormat="1" ht="14.5">
      <c r="A22" s="36">
        <v>17</v>
      </c>
      <c r="B22" s="37">
        <f t="shared" si="9"/>
        <v>0</v>
      </c>
      <c r="C22" s="36">
        <v>17</v>
      </c>
      <c r="D22" s="36">
        <v>17</v>
      </c>
      <c r="E22" s="37">
        <f t="shared" si="10"/>
        <v>0</v>
      </c>
      <c r="F22" s="36">
        <v>0</v>
      </c>
      <c r="G22" s="36">
        <v>0</v>
      </c>
      <c r="H22" s="37">
        <f t="shared" si="11"/>
        <v>0</v>
      </c>
      <c r="I22" s="36">
        <v>2775</v>
      </c>
      <c r="J22" s="38"/>
      <c r="K22" s="145">
        <v>24800</v>
      </c>
      <c r="L22" s="38"/>
      <c r="M22" s="36">
        <v>40</v>
      </c>
      <c r="N22" s="37">
        <f t="shared" si="12"/>
        <v>-417</v>
      </c>
      <c r="O22" s="36">
        <v>511</v>
      </c>
      <c r="P22" s="36">
        <v>928</v>
      </c>
      <c r="Q22" s="37">
        <f t="shared" si="13"/>
        <v>-802</v>
      </c>
      <c r="R22" s="36">
        <v>63</v>
      </c>
      <c r="S22" s="36">
        <v>865</v>
      </c>
      <c r="T22" s="87">
        <f t="shared" si="14"/>
        <v>1041</v>
      </c>
      <c r="U22" s="36">
        <v>1104</v>
      </c>
      <c r="V22" s="38"/>
      <c r="W22" s="38"/>
      <c r="X22" s="36">
        <v>2757</v>
      </c>
      <c r="Y22" s="106">
        <f t="shared" si="0"/>
        <v>0</v>
      </c>
      <c r="Z22" s="107">
        <f t="shared" si="1"/>
        <v>2358750</v>
      </c>
      <c r="AA22" s="107">
        <f t="shared" si="2"/>
        <v>2358750</v>
      </c>
      <c r="AB22" s="158">
        <v>24800</v>
      </c>
      <c r="AC22" s="110">
        <f t="shared" si="3"/>
        <v>2075700</v>
      </c>
      <c r="AD22" s="111">
        <f t="shared" si="4"/>
        <v>132300</v>
      </c>
      <c r="AE22" s="111">
        <f t="shared" si="5"/>
        <v>2208000</v>
      </c>
      <c r="AF22" s="36">
        <v>42</v>
      </c>
      <c r="AG22" s="125">
        <f t="shared" si="6"/>
        <v>4434450</v>
      </c>
      <c r="AH22" s="111">
        <f t="shared" si="7"/>
        <v>4566750</v>
      </c>
      <c r="AI22" s="111">
        <f t="shared" si="8"/>
        <v>132300</v>
      </c>
    </row>
    <row r="23" spans="1:35" s="1" customFormat="1" ht="14.5">
      <c r="A23" s="36">
        <v>76</v>
      </c>
      <c r="B23" s="37">
        <f t="shared" si="9"/>
        <v>1</v>
      </c>
      <c r="C23" s="36">
        <v>75</v>
      </c>
      <c r="D23" s="36">
        <v>75</v>
      </c>
      <c r="E23" s="37">
        <f t="shared" si="10"/>
        <v>0</v>
      </c>
      <c r="F23" s="36">
        <v>0</v>
      </c>
      <c r="G23" s="36">
        <v>2</v>
      </c>
      <c r="H23" s="37">
        <f t="shared" si="11"/>
        <v>2</v>
      </c>
      <c r="I23" s="36">
        <v>2589</v>
      </c>
      <c r="J23" s="38"/>
      <c r="K23" s="145">
        <v>25000</v>
      </c>
      <c r="L23" s="38"/>
      <c r="M23" s="36">
        <v>47</v>
      </c>
      <c r="N23" s="37">
        <f t="shared" si="12"/>
        <v>-1940</v>
      </c>
      <c r="O23" s="36">
        <v>389</v>
      </c>
      <c r="P23" s="36">
        <v>2329</v>
      </c>
      <c r="Q23" s="37">
        <f t="shared" si="13"/>
        <v>-2351</v>
      </c>
      <c r="R23" s="36">
        <v>-11</v>
      </c>
      <c r="S23" s="36">
        <v>2340</v>
      </c>
      <c r="T23" s="87">
        <f t="shared" si="14"/>
        <v>2236</v>
      </c>
      <c r="U23" s="36">
        <v>2225</v>
      </c>
      <c r="V23" s="38"/>
      <c r="W23" s="38"/>
      <c r="X23" s="36">
        <v>2568</v>
      </c>
      <c r="Y23" s="106">
        <f t="shared" si="0"/>
        <v>0</v>
      </c>
      <c r="Z23" s="107">
        <f t="shared" si="1"/>
        <v>9838200</v>
      </c>
      <c r="AA23" s="112">
        <f t="shared" si="2"/>
        <v>9838200</v>
      </c>
      <c r="AB23" s="158">
        <v>25000</v>
      </c>
      <c r="AC23" s="110">
        <f t="shared" si="3"/>
        <v>5257350</v>
      </c>
      <c r="AD23" s="111">
        <f t="shared" si="4"/>
        <v>-28600</v>
      </c>
      <c r="AE23" s="111">
        <f t="shared" si="5"/>
        <v>5228750</v>
      </c>
      <c r="AF23" s="36">
        <v>52</v>
      </c>
      <c r="AG23" s="126">
        <f t="shared" si="6"/>
        <v>15095550</v>
      </c>
      <c r="AH23" s="111">
        <f t="shared" si="7"/>
        <v>15066950</v>
      </c>
      <c r="AI23" s="111">
        <f t="shared" si="8"/>
        <v>-28600</v>
      </c>
    </row>
    <row r="24" spans="1:35" s="1" customFormat="1" ht="14.5">
      <c r="A24" s="36">
        <v>34</v>
      </c>
      <c r="B24" s="37">
        <f t="shared" si="9"/>
        <v>0</v>
      </c>
      <c r="C24" s="36">
        <v>34</v>
      </c>
      <c r="D24" s="36">
        <v>34</v>
      </c>
      <c r="E24" s="37">
        <f t="shared" si="10"/>
        <v>0</v>
      </c>
      <c r="F24" s="36">
        <v>0</v>
      </c>
      <c r="G24" s="36">
        <v>0</v>
      </c>
      <c r="H24" s="37">
        <f t="shared" si="11"/>
        <v>0</v>
      </c>
      <c r="I24" s="36">
        <v>2400</v>
      </c>
      <c r="J24" s="38"/>
      <c r="K24" s="145">
        <v>25200</v>
      </c>
      <c r="L24" s="38"/>
      <c r="M24" s="36">
        <v>58</v>
      </c>
      <c r="N24" s="37">
        <f t="shared" si="12"/>
        <v>-611</v>
      </c>
      <c r="O24" s="36">
        <v>37</v>
      </c>
      <c r="P24" s="36">
        <v>648</v>
      </c>
      <c r="Q24" s="37">
        <f t="shared" si="13"/>
        <v>-732</v>
      </c>
      <c r="R24" s="36">
        <v>-42</v>
      </c>
      <c r="S24" s="36">
        <v>690</v>
      </c>
      <c r="T24" s="87">
        <f t="shared" si="14"/>
        <v>701</v>
      </c>
      <c r="U24" s="36">
        <v>659</v>
      </c>
      <c r="V24" s="38"/>
      <c r="W24" s="38"/>
      <c r="X24" s="36">
        <v>2378</v>
      </c>
      <c r="Y24" s="106">
        <f t="shared" si="0"/>
        <v>0</v>
      </c>
      <c r="Z24" s="107">
        <f t="shared" si="1"/>
        <v>4080000</v>
      </c>
      <c r="AA24" s="108">
        <f t="shared" si="2"/>
        <v>4080000</v>
      </c>
      <c r="AB24" s="158">
        <v>25200</v>
      </c>
      <c r="AC24" s="110">
        <f t="shared" si="3"/>
        <v>2043400</v>
      </c>
      <c r="AD24" s="111">
        <f t="shared" si="4"/>
        <v>-132300</v>
      </c>
      <c r="AE24" s="111">
        <f t="shared" si="5"/>
        <v>1911100</v>
      </c>
      <c r="AF24" s="36">
        <v>63</v>
      </c>
      <c r="AG24" s="125">
        <f t="shared" si="6"/>
        <v>6123400</v>
      </c>
      <c r="AH24" s="111">
        <f t="shared" si="7"/>
        <v>5991100</v>
      </c>
      <c r="AI24" s="111">
        <f t="shared" si="8"/>
        <v>-132300</v>
      </c>
    </row>
    <row r="25" spans="1:35" s="1" customFormat="1" ht="14.5">
      <c r="A25" s="36">
        <v>52</v>
      </c>
      <c r="B25" s="37">
        <f t="shared" si="9"/>
        <v>0</v>
      </c>
      <c r="C25" s="36">
        <v>54</v>
      </c>
      <c r="D25" s="36">
        <v>52</v>
      </c>
      <c r="E25" s="37">
        <f t="shared" si="10"/>
        <v>-2</v>
      </c>
      <c r="F25" s="36">
        <v>3</v>
      </c>
      <c r="G25" s="36">
        <v>0</v>
      </c>
      <c r="H25" s="37">
        <f t="shared" si="11"/>
        <v>-3</v>
      </c>
      <c r="I25" s="36">
        <v>2212</v>
      </c>
      <c r="J25" s="38"/>
      <c r="K25" s="145">
        <v>25400</v>
      </c>
      <c r="L25" s="38"/>
      <c r="M25" s="36">
        <v>71</v>
      </c>
      <c r="N25" s="37">
        <f t="shared" si="12"/>
        <v>-844</v>
      </c>
      <c r="O25" s="36">
        <v>120</v>
      </c>
      <c r="P25" s="36">
        <v>964</v>
      </c>
      <c r="Q25" s="37">
        <f t="shared" si="13"/>
        <v>-508</v>
      </c>
      <c r="R25" s="36">
        <v>228</v>
      </c>
      <c r="S25" s="36">
        <v>736</v>
      </c>
      <c r="T25" s="87">
        <f t="shared" si="14"/>
        <v>787</v>
      </c>
      <c r="U25" s="36">
        <v>1015</v>
      </c>
      <c r="V25" s="38"/>
      <c r="W25" s="38"/>
      <c r="X25" s="36">
        <v>2192</v>
      </c>
      <c r="Y25" s="106">
        <f t="shared" si="0"/>
        <v>328800</v>
      </c>
      <c r="Z25" s="107">
        <f t="shared" si="1"/>
        <v>5751200</v>
      </c>
      <c r="AA25" s="108">
        <f t="shared" si="2"/>
        <v>5422400</v>
      </c>
      <c r="AB25" s="158">
        <v>25400</v>
      </c>
      <c r="AC25" s="110">
        <f t="shared" si="3"/>
        <v>2748250</v>
      </c>
      <c r="AD25" s="111">
        <f t="shared" si="4"/>
        <v>855000</v>
      </c>
      <c r="AE25" s="111">
        <f t="shared" si="5"/>
        <v>3603250</v>
      </c>
      <c r="AF25" s="36">
        <v>75</v>
      </c>
      <c r="AG25" s="125">
        <f t="shared" si="6"/>
        <v>8170650</v>
      </c>
      <c r="AH25" s="111">
        <f t="shared" si="7"/>
        <v>9354450</v>
      </c>
      <c r="AI25" s="111">
        <f t="shared" si="8"/>
        <v>1183800</v>
      </c>
    </row>
    <row r="26" spans="1:35" s="1" customFormat="1" ht="14.5">
      <c r="A26" s="36">
        <v>1905</v>
      </c>
      <c r="B26" s="37">
        <f t="shared" si="9"/>
        <v>0</v>
      </c>
      <c r="C26" s="36">
        <v>1905</v>
      </c>
      <c r="D26" s="36">
        <v>1905</v>
      </c>
      <c r="E26" s="37">
        <f t="shared" si="10"/>
        <v>0</v>
      </c>
      <c r="F26" s="36">
        <v>2</v>
      </c>
      <c r="G26" s="36">
        <v>0</v>
      </c>
      <c r="H26" s="37">
        <f t="shared" si="11"/>
        <v>-2</v>
      </c>
      <c r="I26" s="36">
        <v>2028</v>
      </c>
      <c r="J26" s="38"/>
      <c r="K26" s="145">
        <v>25600</v>
      </c>
      <c r="L26" s="38"/>
      <c r="M26" s="36">
        <v>87</v>
      </c>
      <c r="N26" s="37">
        <f t="shared" si="12"/>
        <v>-1233</v>
      </c>
      <c r="O26" s="36">
        <v>327</v>
      </c>
      <c r="P26" s="36">
        <v>1560</v>
      </c>
      <c r="Q26" s="37">
        <f t="shared" si="13"/>
        <v>-1820</v>
      </c>
      <c r="R26" s="36">
        <v>-130</v>
      </c>
      <c r="S26" s="36">
        <v>1690</v>
      </c>
      <c r="T26" s="87">
        <f t="shared" si="14"/>
        <v>1767</v>
      </c>
      <c r="U26" s="36">
        <v>1637</v>
      </c>
      <c r="V26" s="38"/>
      <c r="W26" s="38"/>
      <c r="X26" s="36">
        <v>2030</v>
      </c>
      <c r="Y26" s="106">
        <f t="shared" si="0"/>
        <v>203000</v>
      </c>
      <c r="Z26" s="107">
        <f t="shared" si="1"/>
        <v>193167000</v>
      </c>
      <c r="AA26" s="107">
        <f t="shared" si="2"/>
        <v>192964000</v>
      </c>
      <c r="AB26" s="158">
        <v>25600</v>
      </c>
      <c r="AC26" s="110">
        <f t="shared" si="3"/>
        <v>7718950</v>
      </c>
      <c r="AD26" s="111">
        <f t="shared" si="4"/>
        <v>-598000</v>
      </c>
      <c r="AE26" s="111">
        <f t="shared" si="5"/>
        <v>7120950</v>
      </c>
      <c r="AF26" s="36">
        <v>92</v>
      </c>
      <c r="AG26" s="125">
        <f t="shared" si="6"/>
        <v>200682950</v>
      </c>
      <c r="AH26" s="111">
        <f t="shared" si="7"/>
        <v>200287950</v>
      </c>
      <c r="AI26" s="111">
        <f t="shared" si="8"/>
        <v>-395000</v>
      </c>
    </row>
    <row r="27" spans="1:35" s="1" customFormat="1" ht="14.5">
      <c r="A27" s="36">
        <v>247</v>
      </c>
      <c r="B27" s="37">
        <f t="shared" si="9"/>
        <v>0</v>
      </c>
      <c r="C27" s="36">
        <v>247</v>
      </c>
      <c r="D27" s="36">
        <v>247</v>
      </c>
      <c r="E27" s="37">
        <f t="shared" si="10"/>
        <v>0</v>
      </c>
      <c r="F27" s="36">
        <v>2</v>
      </c>
      <c r="G27" s="36">
        <v>4</v>
      </c>
      <c r="H27" s="37">
        <f t="shared" si="11"/>
        <v>2</v>
      </c>
      <c r="I27" s="36">
        <v>1846</v>
      </c>
      <c r="J27" s="38"/>
      <c r="K27" s="145">
        <v>25800</v>
      </c>
      <c r="L27" s="38"/>
      <c r="M27" s="36">
        <v>105</v>
      </c>
      <c r="N27" s="37">
        <f t="shared" si="12"/>
        <v>-1322</v>
      </c>
      <c r="O27" s="36">
        <v>191</v>
      </c>
      <c r="P27" s="36">
        <v>1513</v>
      </c>
      <c r="Q27" s="37">
        <f t="shared" si="13"/>
        <v>-1523</v>
      </c>
      <c r="R27" s="36">
        <v>-5</v>
      </c>
      <c r="S27" s="36">
        <v>1518</v>
      </c>
      <c r="T27" s="87">
        <f t="shared" si="14"/>
        <v>1543</v>
      </c>
      <c r="U27" s="36">
        <v>1538</v>
      </c>
      <c r="V27" s="38"/>
      <c r="W27" s="38"/>
      <c r="X27" s="36">
        <v>1828</v>
      </c>
      <c r="Y27" s="106">
        <f t="shared" si="0"/>
        <v>182800</v>
      </c>
      <c r="Z27" s="107">
        <f t="shared" si="1"/>
        <v>22798100</v>
      </c>
      <c r="AA27" s="108">
        <f t="shared" si="2"/>
        <v>22615300</v>
      </c>
      <c r="AB27" s="158">
        <v>25800</v>
      </c>
      <c r="AC27" s="110">
        <f t="shared" si="3"/>
        <v>8102250</v>
      </c>
      <c r="AD27" s="111">
        <f t="shared" si="4"/>
        <v>-27750</v>
      </c>
      <c r="AE27" s="111">
        <f t="shared" si="5"/>
        <v>8074500</v>
      </c>
      <c r="AF27" s="36">
        <v>111</v>
      </c>
      <c r="AG27" s="125">
        <f t="shared" si="6"/>
        <v>30717550</v>
      </c>
      <c r="AH27" s="111">
        <f t="shared" si="7"/>
        <v>30872600</v>
      </c>
      <c r="AI27" s="111">
        <f t="shared" si="8"/>
        <v>155050</v>
      </c>
    </row>
    <row r="28" spans="1:35" s="1" customFormat="1" ht="14.5">
      <c r="A28" s="36">
        <v>368</v>
      </c>
      <c r="B28" s="37">
        <f t="shared" si="9"/>
        <v>-25</v>
      </c>
      <c r="C28" s="36">
        <v>415</v>
      </c>
      <c r="D28" s="36">
        <v>393</v>
      </c>
      <c r="E28" s="37">
        <f t="shared" si="10"/>
        <v>-22</v>
      </c>
      <c r="F28" s="36">
        <v>3</v>
      </c>
      <c r="G28" s="36">
        <v>5</v>
      </c>
      <c r="H28" s="37">
        <f t="shared" si="11"/>
        <v>2</v>
      </c>
      <c r="I28" s="36">
        <v>1669</v>
      </c>
      <c r="J28" s="38"/>
      <c r="K28" s="145">
        <v>26000</v>
      </c>
      <c r="L28" s="38"/>
      <c r="M28" s="36">
        <v>128</v>
      </c>
      <c r="N28" s="37">
        <f t="shared" si="12"/>
        <v>-1467</v>
      </c>
      <c r="O28" s="39">
        <v>518</v>
      </c>
      <c r="P28" s="36">
        <v>1985</v>
      </c>
      <c r="Q28" s="37">
        <f t="shared" si="13"/>
        <v>-1523</v>
      </c>
      <c r="R28" s="36">
        <v>231</v>
      </c>
      <c r="S28" s="36">
        <v>1754</v>
      </c>
      <c r="T28" s="87">
        <f t="shared" si="14"/>
        <v>1790</v>
      </c>
      <c r="U28" s="36">
        <v>2021</v>
      </c>
      <c r="V28" s="38"/>
      <c r="W28" s="38"/>
      <c r="X28" s="36">
        <v>1651</v>
      </c>
      <c r="Y28" s="106">
        <f t="shared" si="0"/>
        <v>247650</v>
      </c>
      <c r="Z28" s="107">
        <f t="shared" si="1"/>
        <v>30709600</v>
      </c>
      <c r="AA28" s="112">
        <f t="shared" si="2"/>
        <v>30461950</v>
      </c>
      <c r="AB28" s="158">
        <v>26000</v>
      </c>
      <c r="AC28" s="110">
        <f t="shared" si="3"/>
        <v>11352050</v>
      </c>
      <c r="AD28" s="111">
        <f t="shared" si="4"/>
        <v>1582350</v>
      </c>
      <c r="AE28" s="111">
        <f t="shared" si="5"/>
        <v>12934400</v>
      </c>
      <c r="AF28" s="36">
        <v>137</v>
      </c>
      <c r="AG28" s="126">
        <f t="shared" si="6"/>
        <v>41814000</v>
      </c>
      <c r="AH28" s="111">
        <f t="shared" si="7"/>
        <v>43644000</v>
      </c>
      <c r="AI28" s="111">
        <f t="shared" si="8"/>
        <v>1830000</v>
      </c>
    </row>
    <row r="29" spans="1:35" s="2" customFormat="1" ht="14.5">
      <c r="A29" s="36">
        <v>189</v>
      </c>
      <c r="B29" s="37">
        <f t="shared" si="9"/>
        <v>1</v>
      </c>
      <c r="C29" s="36">
        <v>188</v>
      </c>
      <c r="D29" s="36">
        <v>188</v>
      </c>
      <c r="E29" s="37">
        <f t="shared" si="10"/>
        <v>0</v>
      </c>
      <c r="F29" s="36">
        <v>2</v>
      </c>
      <c r="G29" s="36">
        <v>1</v>
      </c>
      <c r="H29" s="37">
        <f t="shared" si="11"/>
        <v>-1</v>
      </c>
      <c r="I29" s="36">
        <v>1496</v>
      </c>
      <c r="J29" s="38"/>
      <c r="K29" s="145">
        <v>26200</v>
      </c>
      <c r="L29" s="38"/>
      <c r="M29" s="36">
        <v>155</v>
      </c>
      <c r="N29" s="37">
        <f t="shared" si="12"/>
        <v>-637</v>
      </c>
      <c r="O29" s="40">
        <v>353</v>
      </c>
      <c r="P29" s="36">
        <v>990</v>
      </c>
      <c r="Q29" s="37">
        <f t="shared" si="13"/>
        <v>-852</v>
      </c>
      <c r="R29" s="36">
        <v>69</v>
      </c>
      <c r="S29" s="36">
        <v>921</v>
      </c>
      <c r="T29" s="87">
        <f t="shared" si="14"/>
        <v>907</v>
      </c>
      <c r="U29" s="36">
        <v>976</v>
      </c>
      <c r="V29" s="38"/>
      <c r="W29" s="38"/>
      <c r="X29" s="36">
        <v>1480</v>
      </c>
      <c r="Y29" s="106">
        <f t="shared" si="0"/>
        <v>148000</v>
      </c>
      <c r="Z29" s="107">
        <f t="shared" si="1"/>
        <v>14137200</v>
      </c>
      <c r="AA29" s="108">
        <f t="shared" si="2"/>
        <v>13989200</v>
      </c>
      <c r="AB29" s="158">
        <v>26200</v>
      </c>
      <c r="AC29" s="110">
        <f t="shared" si="3"/>
        <v>6998200</v>
      </c>
      <c r="AD29" s="111">
        <f t="shared" si="4"/>
        <v>565800</v>
      </c>
      <c r="AE29" s="111">
        <f t="shared" si="5"/>
        <v>7564000</v>
      </c>
      <c r="AF29" s="36">
        <v>164</v>
      </c>
      <c r="AG29" s="125">
        <f t="shared" si="6"/>
        <v>20987400</v>
      </c>
      <c r="AH29" s="111">
        <f t="shared" si="7"/>
        <v>21701200</v>
      </c>
      <c r="AI29" s="111">
        <f t="shared" si="8"/>
        <v>713800</v>
      </c>
    </row>
    <row r="30" spans="1:35" s="2" customFormat="1" ht="14.5">
      <c r="A30" s="36">
        <v>4050</v>
      </c>
      <c r="B30" s="37">
        <f t="shared" si="9"/>
        <v>0</v>
      </c>
      <c r="C30" s="36">
        <v>4050</v>
      </c>
      <c r="D30" s="36">
        <v>4050</v>
      </c>
      <c r="E30" s="37">
        <f t="shared" si="10"/>
        <v>0</v>
      </c>
      <c r="F30" s="36">
        <v>3</v>
      </c>
      <c r="G30" s="36">
        <v>1</v>
      </c>
      <c r="H30" s="37">
        <f t="shared" si="11"/>
        <v>-2</v>
      </c>
      <c r="I30" s="36">
        <v>1329</v>
      </c>
      <c r="J30" s="38"/>
      <c r="K30" s="145">
        <v>26400</v>
      </c>
      <c r="L30" s="38"/>
      <c r="M30" s="36">
        <v>187</v>
      </c>
      <c r="N30" s="37">
        <f t="shared" si="12"/>
        <v>-2693</v>
      </c>
      <c r="O30" s="40">
        <v>507</v>
      </c>
      <c r="P30" s="36">
        <v>3200</v>
      </c>
      <c r="Q30" s="37">
        <f t="shared" si="13"/>
        <v>-570</v>
      </c>
      <c r="R30" s="36">
        <v>1315</v>
      </c>
      <c r="S30" s="36">
        <v>1885</v>
      </c>
      <c r="T30" s="87">
        <f t="shared" si="14"/>
        <v>1974</v>
      </c>
      <c r="U30" s="36">
        <v>3289</v>
      </c>
      <c r="V30" s="38"/>
      <c r="W30" s="38"/>
      <c r="X30" s="36">
        <v>1315</v>
      </c>
      <c r="Y30" s="106">
        <f t="shared" si="0"/>
        <v>197250</v>
      </c>
      <c r="Z30" s="107">
        <f t="shared" si="1"/>
        <v>269122500</v>
      </c>
      <c r="AA30" s="108">
        <f t="shared" si="2"/>
        <v>268925250</v>
      </c>
      <c r="AB30" s="158">
        <v>26400</v>
      </c>
      <c r="AC30" s="110">
        <f t="shared" si="3"/>
        <v>17733650</v>
      </c>
      <c r="AD30" s="111">
        <f t="shared" si="4"/>
        <v>13018500</v>
      </c>
      <c r="AE30" s="111">
        <f t="shared" si="5"/>
        <v>30752150</v>
      </c>
      <c r="AF30" s="36">
        <v>198</v>
      </c>
      <c r="AG30" s="125">
        <f t="shared" si="6"/>
        <v>286658900</v>
      </c>
      <c r="AH30" s="111">
        <f t="shared" si="7"/>
        <v>299874650</v>
      </c>
      <c r="AI30" s="111">
        <f t="shared" si="8"/>
        <v>13215750</v>
      </c>
    </row>
    <row r="31" spans="1:35" s="2" customFormat="1" ht="14.5">
      <c r="A31" s="36">
        <v>434</v>
      </c>
      <c r="B31" s="37">
        <f t="shared" si="9"/>
        <v>0</v>
      </c>
      <c r="C31" s="36">
        <v>437</v>
      </c>
      <c r="D31" s="36">
        <v>434</v>
      </c>
      <c r="E31" s="37">
        <f t="shared" si="10"/>
        <v>-3</v>
      </c>
      <c r="F31" s="36">
        <v>20</v>
      </c>
      <c r="G31" s="36">
        <v>4</v>
      </c>
      <c r="H31" s="37">
        <f t="shared" si="11"/>
        <v>-16</v>
      </c>
      <c r="I31" s="36">
        <v>1168</v>
      </c>
      <c r="J31" s="38"/>
      <c r="K31" s="145">
        <v>26600</v>
      </c>
      <c r="L31" s="38"/>
      <c r="M31" s="36">
        <v>226</v>
      </c>
      <c r="N31" s="37">
        <f t="shared" si="12"/>
        <v>-599</v>
      </c>
      <c r="O31" s="40">
        <v>548</v>
      </c>
      <c r="P31" s="36">
        <v>1147</v>
      </c>
      <c r="Q31" s="37">
        <f t="shared" si="13"/>
        <v>-863</v>
      </c>
      <c r="R31" s="36">
        <v>142</v>
      </c>
      <c r="S31" s="36">
        <v>1005</v>
      </c>
      <c r="T31" s="87">
        <f t="shared" si="14"/>
        <v>1225</v>
      </c>
      <c r="U31" s="36">
        <v>1367</v>
      </c>
      <c r="V31" s="38"/>
      <c r="W31" s="38"/>
      <c r="X31" s="36">
        <v>1156</v>
      </c>
      <c r="Y31" s="106">
        <f t="shared" si="0"/>
        <v>1156000</v>
      </c>
      <c r="Z31" s="107">
        <f t="shared" si="1"/>
        <v>25345600</v>
      </c>
      <c r="AA31" s="108">
        <f t="shared" si="2"/>
        <v>24189600</v>
      </c>
      <c r="AB31" s="158">
        <v>26600</v>
      </c>
      <c r="AC31" s="110">
        <f t="shared" si="3"/>
        <v>13743100</v>
      </c>
      <c r="AD31" s="111">
        <f t="shared" si="4"/>
        <v>1704000</v>
      </c>
      <c r="AE31" s="111">
        <f t="shared" si="5"/>
        <v>15447100</v>
      </c>
      <c r="AF31" s="36">
        <v>240</v>
      </c>
      <c r="AG31" s="125">
        <f t="shared" si="6"/>
        <v>37932700</v>
      </c>
      <c r="AH31" s="111">
        <f t="shared" si="7"/>
        <v>40792700</v>
      </c>
      <c r="AI31" s="111">
        <f t="shared" si="8"/>
        <v>2860000</v>
      </c>
    </row>
    <row r="32" spans="1:35" s="2" customFormat="1" ht="14.5">
      <c r="A32" s="36">
        <v>456</v>
      </c>
      <c r="B32" s="37">
        <f t="shared" si="9"/>
        <v>-8</v>
      </c>
      <c r="C32" s="36">
        <v>471</v>
      </c>
      <c r="D32" s="36">
        <v>464</v>
      </c>
      <c r="E32" s="37">
        <f t="shared" si="10"/>
        <v>-7</v>
      </c>
      <c r="F32" s="36">
        <v>15</v>
      </c>
      <c r="G32" s="36">
        <v>13</v>
      </c>
      <c r="H32" s="37">
        <f t="shared" si="11"/>
        <v>-2</v>
      </c>
      <c r="I32" s="36">
        <v>1015</v>
      </c>
      <c r="J32" s="38"/>
      <c r="K32" s="145">
        <v>26800</v>
      </c>
      <c r="L32" s="38"/>
      <c r="M32" s="36">
        <v>275</v>
      </c>
      <c r="N32" s="37">
        <f t="shared" si="12"/>
        <v>-264</v>
      </c>
      <c r="O32" s="40">
        <v>356</v>
      </c>
      <c r="P32" s="36">
        <v>620</v>
      </c>
      <c r="Q32" s="37">
        <f t="shared" si="13"/>
        <v>-268</v>
      </c>
      <c r="R32" s="36">
        <v>176</v>
      </c>
      <c r="S32" s="36">
        <v>444</v>
      </c>
      <c r="T32" s="87">
        <f t="shared" si="14"/>
        <v>592</v>
      </c>
      <c r="U32" s="36">
        <v>768</v>
      </c>
      <c r="V32" s="38"/>
      <c r="W32" s="38"/>
      <c r="X32" s="36">
        <v>1005</v>
      </c>
      <c r="Y32" s="106">
        <f t="shared" si="0"/>
        <v>753750</v>
      </c>
      <c r="Z32" s="107">
        <f t="shared" si="1"/>
        <v>23142000</v>
      </c>
      <c r="AA32" s="108">
        <f t="shared" si="2"/>
        <v>22388250</v>
      </c>
      <c r="AB32" s="158">
        <v>26800</v>
      </c>
      <c r="AC32" s="113">
        <f t="shared" si="3"/>
        <v>8025600</v>
      </c>
      <c r="AD32" s="111">
        <f t="shared" si="4"/>
        <v>2534400</v>
      </c>
      <c r="AE32" s="111">
        <f t="shared" si="5"/>
        <v>10560000</v>
      </c>
      <c r="AF32" s="36">
        <v>288</v>
      </c>
      <c r="AG32" s="125">
        <f t="shared" si="6"/>
        <v>30413850</v>
      </c>
      <c r="AH32" s="111">
        <f t="shared" si="7"/>
        <v>33702000</v>
      </c>
      <c r="AI32" s="111">
        <f t="shared" si="8"/>
        <v>3288150</v>
      </c>
    </row>
    <row r="33" spans="1:35" s="2" customFormat="1" ht="14.5">
      <c r="A33" s="36">
        <v>1101</v>
      </c>
      <c r="B33" s="37">
        <f t="shared" si="9"/>
        <v>6</v>
      </c>
      <c r="C33" s="36">
        <v>1095</v>
      </c>
      <c r="D33" s="36">
        <v>1095</v>
      </c>
      <c r="E33" s="37">
        <f t="shared" si="10"/>
        <v>0</v>
      </c>
      <c r="F33" s="36">
        <v>32</v>
      </c>
      <c r="G33" s="36">
        <v>69</v>
      </c>
      <c r="H33" s="197">
        <f t="shared" si="11"/>
        <v>37</v>
      </c>
      <c r="I33" s="174">
        <v>870</v>
      </c>
      <c r="J33" s="165"/>
      <c r="K33" s="242">
        <v>27000</v>
      </c>
      <c r="L33" s="165"/>
      <c r="M33" s="174">
        <v>329</v>
      </c>
      <c r="N33" s="243">
        <f t="shared" si="12"/>
        <v>32</v>
      </c>
      <c r="O33" s="244">
        <v>898</v>
      </c>
      <c r="P33" s="36">
        <v>866</v>
      </c>
      <c r="Q33" s="37">
        <f t="shared" si="13"/>
        <v>-576</v>
      </c>
      <c r="R33" s="36">
        <v>145</v>
      </c>
      <c r="S33" s="36">
        <v>721</v>
      </c>
      <c r="T33" s="87">
        <f t="shared" si="14"/>
        <v>1023</v>
      </c>
      <c r="U33" s="36">
        <v>1168</v>
      </c>
      <c r="V33" s="38"/>
      <c r="W33" s="38"/>
      <c r="X33" s="36">
        <v>863</v>
      </c>
      <c r="Y33" s="106">
        <f t="shared" si="0"/>
        <v>1380800</v>
      </c>
      <c r="Z33" s="107">
        <f t="shared" si="1"/>
        <v>47893500</v>
      </c>
      <c r="AA33" s="107">
        <f t="shared" si="2"/>
        <v>46512700</v>
      </c>
      <c r="AB33" s="158">
        <v>27000</v>
      </c>
      <c r="AC33" s="110">
        <f t="shared" si="3"/>
        <v>16712350</v>
      </c>
      <c r="AD33" s="111">
        <f t="shared" si="4"/>
        <v>2501250</v>
      </c>
      <c r="AE33" s="111">
        <f t="shared" si="5"/>
        <v>19213600</v>
      </c>
      <c r="AF33" s="36">
        <v>345</v>
      </c>
      <c r="AG33" s="125">
        <f t="shared" si="6"/>
        <v>63225050</v>
      </c>
      <c r="AH33" s="111">
        <f t="shared" si="7"/>
        <v>67107100</v>
      </c>
      <c r="AI33" s="111">
        <f t="shared" si="8"/>
        <v>3882050</v>
      </c>
    </row>
    <row r="34" spans="1:35" s="2" customFormat="1" ht="14.5">
      <c r="A34" s="36">
        <v>4133</v>
      </c>
      <c r="B34" s="37">
        <f t="shared" si="9"/>
        <v>60</v>
      </c>
      <c r="C34" s="36">
        <v>4065</v>
      </c>
      <c r="D34" s="36">
        <v>4073</v>
      </c>
      <c r="E34" s="37">
        <f t="shared" si="10"/>
        <v>8</v>
      </c>
      <c r="F34" s="36">
        <v>37</v>
      </c>
      <c r="G34" s="36">
        <v>108</v>
      </c>
      <c r="H34" s="198">
        <f t="shared" si="11"/>
        <v>71</v>
      </c>
      <c r="I34" s="189">
        <v>735</v>
      </c>
      <c r="J34" s="38"/>
      <c r="K34" s="145">
        <v>27200</v>
      </c>
      <c r="L34" s="38" t="s">
        <v>41</v>
      </c>
      <c r="M34" s="189">
        <v>394</v>
      </c>
      <c r="N34" s="245">
        <f t="shared" si="12"/>
        <v>-140</v>
      </c>
      <c r="O34" s="36">
        <v>323</v>
      </c>
      <c r="P34" s="36">
        <v>463</v>
      </c>
      <c r="Q34" s="37">
        <f t="shared" si="13"/>
        <v>239</v>
      </c>
      <c r="R34" s="36">
        <v>351</v>
      </c>
      <c r="S34" s="36">
        <v>112</v>
      </c>
      <c r="T34" s="87">
        <f t="shared" si="14"/>
        <v>210</v>
      </c>
      <c r="U34" s="36">
        <v>561</v>
      </c>
      <c r="V34" s="38"/>
      <c r="W34" s="38"/>
      <c r="X34" s="36">
        <v>730</v>
      </c>
      <c r="Y34" s="106">
        <f t="shared" si="0"/>
        <v>1350500</v>
      </c>
      <c r="Z34" s="107">
        <f t="shared" si="1"/>
        <v>151887750</v>
      </c>
      <c r="AA34" s="108">
        <f t="shared" si="2"/>
        <v>150537250</v>
      </c>
      <c r="AB34" s="158">
        <v>27200</v>
      </c>
      <c r="AC34" s="113">
        <f t="shared" si="3"/>
        <v>3768450</v>
      </c>
      <c r="AD34" s="111">
        <f t="shared" si="4"/>
        <v>7283250</v>
      </c>
      <c r="AE34" s="111">
        <f t="shared" si="5"/>
        <v>11051700</v>
      </c>
      <c r="AF34" s="36">
        <v>415</v>
      </c>
      <c r="AG34" s="125">
        <f t="shared" si="6"/>
        <v>154305700</v>
      </c>
      <c r="AH34" s="111">
        <f t="shared" si="7"/>
        <v>162939450</v>
      </c>
      <c r="AI34" s="111">
        <f t="shared" si="8"/>
        <v>8633750</v>
      </c>
    </row>
    <row r="35" spans="1:35" s="2" customFormat="1" ht="14.5">
      <c r="A35" s="36">
        <v>1103</v>
      </c>
      <c r="B35" s="197">
        <f t="shared" si="9"/>
        <v>272</v>
      </c>
      <c r="C35" s="174">
        <v>571</v>
      </c>
      <c r="D35" s="174">
        <v>831</v>
      </c>
      <c r="E35" s="166">
        <f t="shared" si="10"/>
        <v>260</v>
      </c>
      <c r="F35" s="174">
        <v>584</v>
      </c>
      <c r="G35" s="204">
        <v>790</v>
      </c>
      <c r="H35" s="186">
        <f t="shared" si="11"/>
        <v>206</v>
      </c>
      <c r="I35" s="174">
        <v>613</v>
      </c>
      <c r="J35" s="175"/>
      <c r="K35" s="187">
        <v>27400</v>
      </c>
      <c r="L35" s="175">
        <v>27341</v>
      </c>
      <c r="M35" s="174">
        <v>477</v>
      </c>
      <c r="N35" s="239">
        <f t="shared" si="12"/>
        <v>-251</v>
      </c>
      <c r="O35" s="174">
        <v>143</v>
      </c>
      <c r="P35" s="174">
        <v>394</v>
      </c>
      <c r="Q35" s="166">
        <f t="shared" si="13"/>
        <v>-194</v>
      </c>
      <c r="R35" s="174">
        <v>100</v>
      </c>
      <c r="S35" s="174">
        <v>294</v>
      </c>
      <c r="T35" s="184">
        <f t="shared" si="14"/>
        <v>331</v>
      </c>
      <c r="U35" s="36">
        <v>431</v>
      </c>
      <c r="V35" s="38"/>
      <c r="W35" s="38"/>
      <c r="X35" s="36">
        <v>608</v>
      </c>
      <c r="Y35" s="106">
        <f t="shared" si="0"/>
        <v>17753600</v>
      </c>
      <c r="Z35" s="107">
        <f t="shared" si="1"/>
        <v>33806950</v>
      </c>
      <c r="AA35" s="108">
        <f t="shared" si="2"/>
        <v>16053350</v>
      </c>
      <c r="AB35" s="158">
        <v>27400</v>
      </c>
      <c r="AC35" s="110">
        <f t="shared" si="3"/>
        <v>7819350</v>
      </c>
      <c r="AD35" s="111">
        <f t="shared" si="4"/>
        <v>2460000</v>
      </c>
      <c r="AE35" s="111">
        <f t="shared" si="5"/>
        <v>10279350</v>
      </c>
      <c r="AF35" s="36">
        <v>492</v>
      </c>
      <c r="AG35" s="125">
        <f t="shared" si="6"/>
        <v>23872700</v>
      </c>
      <c r="AH35" s="111">
        <f t="shared" si="7"/>
        <v>44086300</v>
      </c>
      <c r="AI35" s="111">
        <f t="shared" si="8"/>
        <v>20213600</v>
      </c>
    </row>
    <row r="36" spans="1:35" s="2" customFormat="1" ht="14.5">
      <c r="A36" s="36">
        <v>1514</v>
      </c>
      <c r="B36" s="199">
        <f t="shared" si="9"/>
        <v>46</v>
      </c>
      <c r="C36" s="177">
        <v>1312</v>
      </c>
      <c r="D36" s="177">
        <v>1468</v>
      </c>
      <c r="E36" s="170">
        <f t="shared" si="10"/>
        <v>156</v>
      </c>
      <c r="F36" s="177">
        <v>378</v>
      </c>
      <c r="G36" s="209">
        <v>480</v>
      </c>
      <c r="H36" s="212">
        <f t="shared" si="11"/>
        <v>102</v>
      </c>
      <c r="I36" s="177">
        <v>500</v>
      </c>
      <c r="J36" s="178"/>
      <c r="K36" s="191">
        <v>27600</v>
      </c>
      <c r="L36" s="178">
        <v>27681</v>
      </c>
      <c r="M36" s="177">
        <v>557</v>
      </c>
      <c r="N36" s="240">
        <f t="shared" si="12"/>
        <v>32</v>
      </c>
      <c r="O36" s="177">
        <v>189</v>
      </c>
      <c r="P36" s="177">
        <v>157</v>
      </c>
      <c r="Q36" s="170">
        <f t="shared" si="13"/>
        <v>69</v>
      </c>
      <c r="R36" s="177">
        <v>113</v>
      </c>
      <c r="S36" s="177">
        <v>44</v>
      </c>
      <c r="T36" s="185">
        <f t="shared" si="14"/>
        <v>112</v>
      </c>
      <c r="U36" s="36">
        <v>225</v>
      </c>
      <c r="V36" s="38"/>
      <c r="W36" s="38"/>
      <c r="X36" s="36">
        <v>499</v>
      </c>
      <c r="Y36" s="106">
        <f t="shared" si="0"/>
        <v>9431100</v>
      </c>
      <c r="Z36" s="107">
        <f t="shared" si="1"/>
        <v>37850000</v>
      </c>
      <c r="AA36" s="108">
        <f t="shared" si="2"/>
        <v>28418900</v>
      </c>
      <c r="AB36" s="147">
        <v>27600</v>
      </c>
      <c r="AC36" s="110">
        <f t="shared" si="3"/>
        <v>2983600</v>
      </c>
      <c r="AD36" s="111">
        <f t="shared" si="4"/>
        <v>3282650</v>
      </c>
      <c r="AE36" s="111">
        <f t="shared" si="5"/>
        <v>6266250</v>
      </c>
      <c r="AF36" s="36">
        <v>581</v>
      </c>
      <c r="AG36" s="125">
        <f t="shared" si="6"/>
        <v>31402500</v>
      </c>
      <c r="AH36" s="111">
        <f t="shared" si="7"/>
        <v>44116250</v>
      </c>
      <c r="AI36" s="111">
        <f t="shared" si="8"/>
        <v>12713750</v>
      </c>
    </row>
    <row r="37" spans="1:35" s="1" customFormat="1" ht="14.5">
      <c r="A37" s="36">
        <v>1462</v>
      </c>
      <c r="B37" s="41">
        <f t="shared" si="9"/>
        <v>8</v>
      </c>
      <c r="C37" s="36">
        <v>1233</v>
      </c>
      <c r="D37" s="36">
        <v>1454</v>
      </c>
      <c r="E37" s="37">
        <f t="shared" si="10"/>
        <v>221</v>
      </c>
      <c r="F37" s="36">
        <v>495</v>
      </c>
      <c r="G37" s="40">
        <v>616</v>
      </c>
      <c r="H37" s="41">
        <f t="shared" si="11"/>
        <v>121</v>
      </c>
      <c r="I37" s="36">
        <v>402</v>
      </c>
      <c r="J37" s="38"/>
      <c r="K37" s="145">
        <v>27800</v>
      </c>
      <c r="L37" s="38"/>
      <c r="M37" s="36">
        <v>661</v>
      </c>
      <c r="N37" s="41">
        <f t="shared" si="12"/>
        <v>56</v>
      </c>
      <c r="O37" s="36">
        <v>107</v>
      </c>
      <c r="P37" s="36">
        <v>51</v>
      </c>
      <c r="Q37" s="37">
        <f t="shared" si="13"/>
        <v>23</v>
      </c>
      <c r="R37" s="36">
        <v>37</v>
      </c>
      <c r="S37" s="36">
        <v>14</v>
      </c>
      <c r="T37" s="87">
        <f t="shared" si="14"/>
        <v>84</v>
      </c>
      <c r="U37" s="36">
        <v>121</v>
      </c>
      <c r="V37" s="38"/>
      <c r="W37" s="38"/>
      <c r="X37" s="36">
        <v>404</v>
      </c>
      <c r="Y37" s="106">
        <f t="shared" si="0"/>
        <v>9999000</v>
      </c>
      <c r="Z37" s="107">
        <f t="shared" si="1"/>
        <v>29386200</v>
      </c>
      <c r="AA37" s="108">
        <f t="shared" si="2"/>
        <v>19387200</v>
      </c>
      <c r="AB37" s="158">
        <v>27800</v>
      </c>
      <c r="AC37" s="113">
        <f t="shared" si="3"/>
        <v>2729950</v>
      </c>
      <c r="AD37" s="111">
        <f t="shared" si="4"/>
        <v>1269100</v>
      </c>
      <c r="AE37" s="111">
        <f t="shared" si="5"/>
        <v>3999050</v>
      </c>
      <c r="AF37" s="36">
        <v>686</v>
      </c>
      <c r="AG37" s="125">
        <f t="shared" si="6"/>
        <v>22117150</v>
      </c>
      <c r="AH37" s="111">
        <f t="shared" si="7"/>
        <v>33385250</v>
      </c>
      <c r="AI37" s="111">
        <f t="shared" si="8"/>
        <v>11268100</v>
      </c>
    </row>
    <row r="38" spans="1:35" s="1" customFormat="1" ht="14.5">
      <c r="A38" s="36">
        <v>2721</v>
      </c>
      <c r="B38" s="37">
        <f t="shared" si="9"/>
        <v>20</v>
      </c>
      <c r="C38" s="36">
        <v>2842</v>
      </c>
      <c r="D38" s="36">
        <v>2701</v>
      </c>
      <c r="E38" s="37">
        <f t="shared" si="10"/>
        <v>-141</v>
      </c>
      <c r="F38" s="36">
        <v>536</v>
      </c>
      <c r="G38" s="40">
        <v>1162</v>
      </c>
      <c r="H38" s="41">
        <f t="shared" si="11"/>
        <v>626</v>
      </c>
      <c r="I38" s="36">
        <v>316</v>
      </c>
      <c r="J38" s="38"/>
      <c r="K38" s="145">
        <v>28000</v>
      </c>
      <c r="L38" s="38"/>
      <c r="M38" s="36">
        <v>772</v>
      </c>
      <c r="N38" s="41">
        <f t="shared" si="12"/>
        <v>99</v>
      </c>
      <c r="O38" s="36">
        <v>138</v>
      </c>
      <c r="P38" s="36">
        <v>39</v>
      </c>
      <c r="Q38" s="37">
        <f t="shared" si="13"/>
        <v>-1</v>
      </c>
      <c r="R38" s="36">
        <v>19</v>
      </c>
      <c r="S38" s="36">
        <v>20</v>
      </c>
      <c r="T38" s="87">
        <f t="shared" si="14"/>
        <v>118</v>
      </c>
      <c r="U38" s="36">
        <v>137</v>
      </c>
      <c r="V38" s="38"/>
      <c r="W38" s="38"/>
      <c r="X38" s="36">
        <v>319</v>
      </c>
      <c r="Y38" s="106">
        <f t="shared" si="0"/>
        <v>8549200</v>
      </c>
      <c r="Z38" s="107">
        <f t="shared" si="1"/>
        <v>42991800</v>
      </c>
      <c r="AA38" s="108">
        <f t="shared" si="2"/>
        <v>34442600</v>
      </c>
      <c r="AB38" s="158">
        <v>28000</v>
      </c>
      <c r="AC38" s="113">
        <f t="shared" si="3"/>
        <v>4528200</v>
      </c>
      <c r="AD38" s="111">
        <f t="shared" si="4"/>
        <v>760000</v>
      </c>
      <c r="AE38" s="111">
        <f t="shared" si="5"/>
        <v>5288200</v>
      </c>
      <c r="AF38" s="36">
        <v>800</v>
      </c>
      <c r="AG38" s="125">
        <f t="shared" si="6"/>
        <v>38970800</v>
      </c>
      <c r="AH38" s="111">
        <f t="shared" si="7"/>
        <v>48280000</v>
      </c>
      <c r="AI38" s="111">
        <f t="shared" si="8"/>
        <v>9309200</v>
      </c>
    </row>
    <row r="39" spans="1:35" s="1" customFormat="1" ht="14.5">
      <c r="A39" s="36">
        <v>1939</v>
      </c>
      <c r="B39" s="37">
        <f t="shared" si="9"/>
        <v>122</v>
      </c>
      <c r="C39" s="36">
        <v>1844</v>
      </c>
      <c r="D39" s="36">
        <v>1817</v>
      </c>
      <c r="E39" s="37">
        <f t="shared" si="10"/>
        <v>-27</v>
      </c>
      <c r="F39" s="36">
        <v>314</v>
      </c>
      <c r="G39" s="40">
        <v>796</v>
      </c>
      <c r="H39" s="41">
        <f t="shared" si="11"/>
        <v>482</v>
      </c>
      <c r="I39" s="36">
        <v>242</v>
      </c>
      <c r="J39" s="38"/>
      <c r="K39" s="145">
        <v>28200</v>
      </c>
      <c r="L39" s="38"/>
      <c r="M39" s="36">
        <v>899</v>
      </c>
      <c r="N39" s="37">
        <f t="shared" si="12"/>
        <v>-12</v>
      </c>
      <c r="O39" s="36">
        <v>0</v>
      </c>
      <c r="P39" s="36">
        <v>12</v>
      </c>
      <c r="Q39" s="37">
        <f t="shared" si="13"/>
        <v>-12</v>
      </c>
      <c r="R39" s="36">
        <v>0</v>
      </c>
      <c r="S39" s="36">
        <v>12</v>
      </c>
      <c r="T39" s="87">
        <f t="shared" si="14"/>
        <v>12</v>
      </c>
      <c r="U39" s="36">
        <v>12</v>
      </c>
      <c r="V39" s="38"/>
      <c r="W39" s="38"/>
      <c r="X39" s="36">
        <v>247</v>
      </c>
      <c r="Y39" s="106">
        <f t="shared" si="0"/>
        <v>3877900</v>
      </c>
      <c r="Z39" s="107">
        <f t="shared" si="1"/>
        <v>23461900</v>
      </c>
      <c r="AA39" s="108">
        <f t="shared" si="2"/>
        <v>19584000</v>
      </c>
      <c r="AB39" s="158">
        <v>28200</v>
      </c>
      <c r="AC39" s="110">
        <f t="shared" si="3"/>
        <v>539400</v>
      </c>
      <c r="AD39" s="111">
        <f t="shared" si="4"/>
        <v>0</v>
      </c>
      <c r="AE39" s="111">
        <f t="shared" si="5"/>
        <v>539400</v>
      </c>
      <c r="AF39" s="36">
        <v>929</v>
      </c>
      <c r="AG39" s="125">
        <f t="shared" si="6"/>
        <v>20123400</v>
      </c>
      <c r="AH39" s="111">
        <f t="shared" si="7"/>
        <v>24001300</v>
      </c>
      <c r="AI39" s="111">
        <f t="shared" si="8"/>
        <v>3877900</v>
      </c>
    </row>
    <row r="40" spans="1:35" s="1" customFormat="1" ht="14.5">
      <c r="A40" s="36">
        <v>1190</v>
      </c>
      <c r="B40" s="37">
        <f t="shared" si="9"/>
        <v>121</v>
      </c>
      <c r="C40" s="36">
        <v>1448</v>
      </c>
      <c r="D40" s="36">
        <v>1069</v>
      </c>
      <c r="E40" s="37">
        <f t="shared" si="10"/>
        <v>-379</v>
      </c>
      <c r="F40" s="36">
        <v>1550</v>
      </c>
      <c r="G40" s="40">
        <v>782</v>
      </c>
      <c r="H40" s="37">
        <f t="shared" si="11"/>
        <v>-768</v>
      </c>
      <c r="I40" s="36">
        <v>183</v>
      </c>
      <c r="J40" s="38"/>
      <c r="K40" s="148">
        <v>28400</v>
      </c>
      <c r="L40" s="38"/>
      <c r="M40" s="36">
        <v>1062</v>
      </c>
      <c r="N40" s="37">
        <f t="shared" si="12"/>
        <v>2</v>
      </c>
      <c r="O40" s="36">
        <v>17</v>
      </c>
      <c r="P40" s="36">
        <v>15</v>
      </c>
      <c r="Q40" s="37">
        <f t="shared" si="13"/>
        <v>11</v>
      </c>
      <c r="R40" s="36">
        <v>13</v>
      </c>
      <c r="S40" s="36">
        <v>2</v>
      </c>
      <c r="T40" s="87">
        <f t="shared" si="14"/>
        <v>16</v>
      </c>
      <c r="U40" s="36">
        <v>29</v>
      </c>
      <c r="V40" s="38"/>
      <c r="W40" s="38"/>
      <c r="X40" s="36">
        <v>188</v>
      </c>
      <c r="Y40" s="106">
        <f t="shared" si="0"/>
        <v>14570000</v>
      </c>
      <c r="Z40" s="107">
        <f t="shared" si="1"/>
        <v>10888500</v>
      </c>
      <c r="AA40" s="108">
        <f t="shared" si="2"/>
        <v>-3681500</v>
      </c>
      <c r="AB40" s="162">
        <v>28400</v>
      </c>
      <c r="AC40" s="110">
        <f t="shared" si="3"/>
        <v>844400</v>
      </c>
      <c r="AD40" s="111">
        <f t="shared" si="4"/>
        <v>695500</v>
      </c>
      <c r="AE40" s="111">
        <f t="shared" si="5"/>
        <v>1539900</v>
      </c>
      <c r="AF40" s="36">
        <v>1070</v>
      </c>
      <c r="AG40" s="125">
        <f t="shared" si="6"/>
        <v>-2837100</v>
      </c>
      <c r="AH40" s="111">
        <f t="shared" si="7"/>
        <v>12428400</v>
      </c>
      <c r="AI40" s="111">
        <f t="shared" si="8"/>
        <v>15265500</v>
      </c>
    </row>
    <row r="41" spans="1:35" s="1" customFormat="1" ht="14.5">
      <c r="A41" s="36">
        <v>1278</v>
      </c>
      <c r="B41" s="37">
        <f t="shared" si="9"/>
        <v>457</v>
      </c>
      <c r="C41" s="36">
        <v>736</v>
      </c>
      <c r="D41" s="36">
        <v>821</v>
      </c>
      <c r="E41" s="37">
        <f t="shared" si="10"/>
        <v>85</v>
      </c>
      <c r="F41" s="36">
        <v>343</v>
      </c>
      <c r="G41" s="42">
        <v>1173</v>
      </c>
      <c r="H41" s="37">
        <f t="shared" si="11"/>
        <v>830</v>
      </c>
      <c r="I41" s="36">
        <v>133</v>
      </c>
      <c r="J41" s="38"/>
      <c r="K41" s="145">
        <v>28600</v>
      </c>
      <c r="L41" s="38"/>
      <c r="M41" s="36">
        <v>1198</v>
      </c>
      <c r="N41" s="37">
        <f t="shared" si="12"/>
        <v>-18</v>
      </c>
      <c r="O41" s="36">
        <v>1</v>
      </c>
      <c r="P41" s="36">
        <v>19</v>
      </c>
      <c r="Q41" s="37">
        <f t="shared" si="13"/>
        <v>-19</v>
      </c>
      <c r="R41" s="36">
        <v>0</v>
      </c>
      <c r="S41" s="36">
        <v>19</v>
      </c>
      <c r="T41" s="87">
        <f t="shared" si="14"/>
        <v>19</v>
      </c>
      <c r="U41" s="36">
        <v>19</v>
      </c>
      <c r="V41" s="38"/>
      <c r="W41" s="38"/>
      <c r="X41" s="36">
        <v>141</v>
      </c>
      <c r="Y41" s="106">
        <f t="shared" si="0"/>
        <v>2418150</v>
      </c>
      <c r="Z41" s="107">
        <f t="shared" si="1"/>
        <v>8498700</v>
      </c>
      <c r="AA41" s="108">
        <f t="shared" si="2"/>
        <v>6080550</v>
      </c>
      <c r="AB41" s="158">
        <v>28600</v>
      </c>
      <c r="AC41" s="110">
        <f t="shared" si="3"/>
        <v>1138100</v>
      </c>
      <c r="AD41" s="111">
        <f t="shared" si="4"/>
        <v>0</v>
      </c>
      <c r="AE41" s="111">
        <f t="shared" si="5"/>
        <v>1138100</v>
      </c>
      <c r="AF41" s="36">
        <v>1222</v>
      </c>
      <c r="AG41" s="125">
        <f t="shared" si="6"/>
        <v>7218650</v>
      </c>
      <c r="AH41" s="111">
        <f t="shared" si="7"/>
        <v>9636800</v>
      </c>
      <c r="AI41" s="111">
        <f t="shared" si="8"/>
        <v>2418150</v>
      </c>
    </row>
    <row r="42" spans="1:35" s="1" customFormat="1" ht="14.5">
      <c r="A42" s="36">
        <v>1870</v>
      </c>
      <c r="B42" s="37">
        <f t="shared" si="9"/>
        <v>-58</v>
      </c>
      <c r="C42" s="36">
        <v>2045</v>
      </c>
      <c r="D42" s="36">
        <v>1928</v>
      </c>
      <c r="E42" s="37">
        <f t="shared" si="10"/>
        <v>-117</v>
      </c>
      <c r="F42" s="36">
        <v>490</v>
      </c>
      <c r="G42" s="39">
        <v>330</v>
      </c>
      <c r="H42" s="37">
        <f t="shared" si="11"/>
        <v>-160</v>
      </c>
      <c r="I42" s="36">
        <v>96</v>
      </c>
      <c r="J42" s="38"/>
      <c r="K42" s="145">
        <v>28800</v>
      </c>
      <c r="L42" s="38"/>
      <c r="M42" s="36">
        <v>1360</v>
      </c>
      <c r="N42" s="37">
        <f t="shared" si="12"/>
        <v>0</v>
      </c>
      <c r="O42" s="36">
        <v>0</v>
      </c>
      <c r="P42" s="36">
        <v>0</v>
      </c>
      <c r="Q42" s="37">
        <f t="shared" si="13"/>
        <v>0</v>
      </c>
      <c r="R42" s="36">
        <v>0</v>
      </c>
      <c r="S42" s="36">
        <v>0</v>
      </c>
      <c r="T42" s="87">
        <f t="shared" si="14"/>
        <v>0</v>
      </c>
      <c r="U42" s="36">
        <v>0</v>
      </c>
      <c r="V42" s="38"/>
      <c r="W42" s="38"/>
      <c r="X42" s="36">
        <v>103</v>
      </c>
      <c r="Y42" s="106">
        <f t="shared" si="0"/>
        <v>2523500</v>
      </c>
      <c r="Z42" s="107">
        <f t="shared" si="1"/>
        <v>8976000</v>
      </c>
      <c r="AA42" s="108">
        <f t="shared" si="2"/>
        <v>6452500</v>
      </c>
      <c r="AB42" s="158">
        <v>28800</v>
      </c>
      <c r="AC42" s="110">
        <f t="shared" si="3"/>
        <v>0</v>
      </c>
      <c r="AD42" s="111">
        <f t="shared" si="4"/>
        <v>0</v>
      </c>
      <c r="AE42" s="111">
        <f t="shared" si="5"/>
        <v>0</v>
      </c>
      <c r="AF42" s="36">
        <v>1384</v>
      </c>
      <c r="AG42" s="125">
        <f t="shared" si="6"/>
        <v>6452500</v>
      </c>
      <c r="AH42" s="111">
        <f t="shared" si="7"/>
        <v>8976000</v>
      </c>
      <c r="AI42" s="111">
        <f t="shared" si="8"/>
        <v>2523500</v>
      </c>
    </row>
    <row r="43" spans="1:35" s="1" customFormat="1" ht="14.5">
      <c r="A43" s="36">
        <v>1456</v>
      </c>
      <c r="B43" s="37">
        <f t="shared" si="9"/>
        <v>265</v>
      </c>
      <c r="C43" s="36">
        <v>1175</v>
      </c>
      <c r="D43" s="36">
        <v>1191</v>
      </c>
      <c r="E43" s="37">
        <f t="shared" si="10"/>
        <v>16</v>
      </c>
      <c r="F43" s="36">
        <v>586</v>
      </c>
      <c r="G43" s="42">
        <v>528</v>
      </c>
      <c r="H43" s="37">
        <f t="shared" si="11"/>
        <v>-58</v>
      </c>
      <c r="I43" s="36">
        <v>67</v>
      </c>
      <c r="J43" s="38"/>
      <c r="K43" s="145">
        <v>29000</v>
      </c>
      <c r="L43" s="38"/>
      <c r="M43" s="36">
        <v>1528</v>
      </c>
      <c r="N43" s="37">
        <f t="shared" si="12"/>
        <v>-3</v>
      </c>
      <c r="O43" s="36">
        <v>0</v>
      </c>
      <c r="P43" s="36">
        <v>3</v>
      </c>
      <c r="Q43" s="37">
        <f t="shared" si="13"/>
        <v>-3</v>
      </c>
      <c r="R43" s="36">
        <v>0</v>
      </c>
      <c r="S43" s="36">
        <v>3</v>
      </c>
      <c r="T43" s="87">
        <f t="shared" si="14"/>
        <v>3</v>
      </c>
      <c r="U43" s="36">
        <v>3</v>
      </c>
      <c r="V43" s="38"/>
      <c r="W43" s="38"/>
      <c r="X43" s="36">
        <v>74</v>
      </c>
      <c r="Y43" s="106">
        <f t="shared" si="0"/>
        <v>2168200</v>
      </c>
      <c r="Z43" s="107">
        <f t="shared" si="1"/>
        <v>4877600</v>
      </c>
      <c r="AA43" s="108">
        <f t="shared" si="2"/>
        <v>2709400</v>
      </c>
      <c r="AB43" s="158">
        <v>29000</v>
      </c>
      <c r="AC43" s="110">
        <f t="shared" si="3"/>
        <v>229200</v>
      </c>
      <c r="AD43" s="111">
        <f t="shared" si="4"/>
        <v>0</v>
      </c>
      <c r="AE43" s="111">
        <f t="shared" si="5"/>
        <v>229200</v>
      </c>
      <c r="AF43" s="36">
        <v>1555</v>
      </c>
      <c r="AG43" s="125">
        <f t="shared" si="6"/>
        <v>2938600</v>
      </c>
      <c r="AH43" s="111">
        <f t="shared" si="7"/>
        <v>5106800</v>
      </c>
      <c r="AI43" s="111">
        <f t="shared" si="8"/>
        <v>2168200</v>
      </c>
    </row>
    <row r="44" spans="1:35" s="1" customFormat="1" ht="14.5">
      <c r="A44" s="36">
        <v>663</v>
      </c>
      <c r="B44" s="37">
        <f t="shared" si="9"/>
        <v>22</v>
      </c>
      <c r="C44" s="36">
        <v>492</v>
      </c>
      <c r="D44" s="36">
        <v>641</v>
      </c>
      <c r="E44" s="37">
        <f t="shared" si="10"/>
        <v>149</v>
      </c>
      <c r="F44" s="36">
        <v>495</v>
      </c>
      <c r="G44" s="36">
        <v>292</v>
      </c>
      <c r="H44" s="37">
        <f t="shared" si="11"/>
        <v>-203</v>
      </c>
      <c r="I44" s="36">
        <v>45</v>
      </c>
      <c r="J44" s="38"/>
      <c r="K44" s="145">
        <v>29200</v>
      </c>
      <c r="L44" s="38"/>
      <c r="M44" s="36">
        <v>1709</v>
      </c>
      <c r="N44" s="37">
        <f t="shared" si="12"/>
        <v>0</v>
      </c>
      <c r="O44" s="36">
        <v>0</v>
      </c>
      <c r="P44" s="36">
        <v>0</v>
      </c>
      <c r="Q44" s="37">
        <f t="shared" si="13"/>
        <v>0</v>
      </c>
      <c r="R44" s="36">
        <v>0</v>
      </c>
      <c r="S44" s="36">
        <v>0</v>
      </c>
      <c r="T44" s="87">
        <f t="shared" si="14"/>
        <v>0</v>
      </c>
      <c r="U44" s="36">
        <v>0</v>
      </c>
      <c r="V44" s="38"/>
      <c r="W44" s="38"/>
      <c r="X44" s="36">
        <v>52</v>
      </c>
      <c r="Y44" s="106">
        <f t="shared" si="0"/>
        <v>1287000</v>
      </c>
      <c r="Z44" s="107">
        <f t="shared" si="1"/>
        <v>1491750</v>
      </c>
      <c r="AA44" s="108">
        <f t="shared" si="2"/>
        <v>204750</v>
      </c>
      <c r="AB44" s="158">
        <v>29200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6">
        <v>1733</v>
      </c>
      <c r="AG44" s="125">
        <f t="shared" si="6"/>
        <v>204750</v>
      </c>
      <c r="AH44" s="111">
        <f t="shared" si="7"/>
        <v>1491750</v>
      </c>
      <c r="AI44" s="111">
        <f t="shared" si="8"/>
        <v>1287000</v>
      </c>
    </row>
    <row r="45" spans="1:35" s="1" customFormat="1" ht="14.5">
      <c r="A45" s="36">
        <v>553</v>
      </c>
      <c r="B45" s="37">
        <f t="shared" si="9"/>
        <v>44</v>
      </c>
      <c r="C45" s="36">
        <v>344</v>
      </c>
      <c r="D45" s="36">
        <v>509</v>
      </c>
      <c r="E45" s="37">
        <f t="shared" si="10"/>
        <v>165</v>
      </c>
      <c r="F45" s="36">
        <v>248</v>
      </c>
      <c r="G45" s="36">
        <v>238</v>
      </c>
      <c r="H45" s="37">
        <f t="shared" si="11"/>
        <v>-10</v>
      </c>
      <c r="I45" s="36">
        <v>30</v>
      </c>
      <c r="J45" s="38"/>
      <c r="K45" s="145">
        <v>29400</v>
      </c>
      <c r="L45" s="38"/>
      <c r="M45" s="36">
        <v>1892</v>
      </c>
      <c r="N45" s="37">
        <f t="shared" si="12"/>
        <v>1</v>
      </c>
      <c r="O45" s="36">
        <v>1</v>
      </c>
      <c r="P45" s="36">
        <v>0</v>
      </c>
      <c r="Q45" s="37">
        <f t="shared" si="13"/>
        <v>0</v>
      </c>
      <c r="R45" s="36">
        <v>0</v>
      </c>
      <c r="S45" s="36">
        <v>0</v>
      </c>
      <c r="T45" s="87">
        <f t="shared" si="14"/>
        <v>1</v>
      </c>
      <c r="U45" s="36">
        <v>1</v>
      </c>
      <c r="V45" s="38"/>
      <c r="W45" s="38"/>
      <c r="X45" s="36">
        <v>36</v>
      </c>
      <c r="Y45" s="106">
        <f t="shared" si="0"/>
        <v>446400</v>
      </c>
      <c r="Z45" s="107">
        <f t="shared" si="1"/>
        <v>829500</v>
      </c>
      <c r="AA45" s="108">
        <f t="shared" si="2"/>
        <v>383100</v>
      </c>
      <c r="AB45" s="158">
        <v>29400</v>
      </c>
      <c r="AC45" s="110">
        <f t="shared" si="3"/>
        <v>94600</v>
      </c>
      <c r="AD45" s="111">
        <f t="shared" si="4"/>
        <v>0</v>
      </c>
      <c r="AE45" s="111">
        <f t="shared" si="5"/>
        <v>94600</v>
      </c>
      <c r="AF45" s="36">
        <v>1917</v>
      </c>
      <c r="AG45" s="125">
        <f t="shared" si="6"/>
        <v>477700</v>
      </c>
      <c r="AH45" s="111">
        <f t="shared" si="7"/>
        <v>924100</v>
      </c>
      <c r="AI45" s="111">
        <f t="shared" si="8"/>
        <v>446400</v>
      </c>
    </row>
    <row r="46" spans="1:35" s="1" customFormat="1" ht="14.5">
      <c r="A46" s="36">
        <v>864</v>
      </c>
      <c r="B46" s="37">
        <f t="shared" si="9"/>
        <v>24</v>
      </c>
      <c r="C46" s="36">
        <v>759</v>
      </c>
      <c r="D46" s="36">
        <v>840</v>
      </c>
      <c r="E46" s="37">
        <f t="shared" si="10"/>
        <v>81</v>
      </c>
      <c r="F46" s="36">
        <v>216</v>
      </c>
      <c r="G46" s="36">
        <v>42</v>
      </c>
      <c r="H46" s="37">
        <f t="shared" si="11"/>
        <v>-174</v>
      </c>
      <c r="I46" s="36">
        <v>19</v>
      </c>
      <c r="J46" s="38"/>
      <c r="K46" s="145">
        <v>29600</v>
      </c>
      <c r="L46" s="38"/>
      <c r="M46" s="36">
        <v>2084</v>
      </c>
      <c r="N46" s="37">
        <f t="shared" si="12"/>
        <v>-2</v>
      </c>
      <c r="O46" s="36">
        <v>0</v>
      </c>
      <c r="P46" s="36">
        <v>2</v>
      </c>
      <c r="Q46" s="37">
        <f t="shared" si="13"/>
        <v>-2</v>
      </c>
      <c r="R46" s="36">
        <v>0</v>
      </c>
      <c r="S46" s="36">
        <v>2</v>
      </c>
      <c r="T46" s="87">
        <f t="shared" si="14"/>
        <v>2</v>
      </c>
      <c r="U46" s="36">
        <v>2</v>
      </c>
      <c r="V46" s="38"/>
      <c r="W46" s="38"/>
      <c r="X46" s="36">
        <v>24</v>
      </c>
      <c r="Y46" s="106">
        <f t="shared" si="0"/>
        <v>259200</v>
      </c>
      <c r="Z46" s="107">
        <f t="shared" si="1"/>
        <v>820800</v>
      </c>
      <c r="AA46" s="108">
        <f t="shared" si="2"/>
        <v>561600</v>
      </c>
      <c r="AB46" s="158">
        <v>29600</v>
      </c>
      <c r="AC46" s="110">
        <f t="shared" si="3"/>
        <v>208400</v>
      </c>
      <c r="AD46" s="111">
        <f t="shared" si="4"/>
        <v>0</v>
      </c>
      <c r="AE46" s="111">
        <f t="shared" si="5"/>
        <v>208400</v>
      </c>
      <c r="AF46" s="36">
        <v>2108</v>
      </c>
      <c r="AG46" s="125">
        <f t="shared" si="6"/>
        <v>770000</v>
      </c>
      <c r="AH46" s="111">
        <f t="shared" si="7"/>
        <v>1029200</v>
      </c>
      <c r="AI46" s="111">
        <f t="shared" si="8"/>
        <v>259200</v>
      </c>
    </row>
    <row r="47" spans="1:35" s="1" customFormat="1" ht="14.5">
      <c r="A47" s="36">
        <v>304</v>
      </c>
      <c r="B47" s="37">
        <f t="shared" si="9"/>
        <v>11</v>
      </c>
      <c r="C47" s="36">
        <v>282</v>
      </c>
      <c r="D47" s="36">
        <v>293</v>
      </c>
      <c r="E47" s="37">
        <f t="shared" si="10"/>
        <v>11</v>
      </c>
      <c r="F47" s="36">
        <v>45</v>
      </c>
      <c r="G47" s="36">
        <v>17</v>
      </c>
      <c r="H47" s="37">
        <f t="shared" si="11"/>
        <v>-28</v>
      </c>
      <c r="I47" s="36">
        <v>12</v>
      </c>
      <c r="J47" s="38"/>
      <c r="K47" s="145">
        <v>29800</v>
      </c>
      <c r="L47" s="38"/>
      <c r="M47" s="36">
        <v>2276</v>
      </c>
      <c r="N47" s="37">
        <f t="shared" si="12"/>
        <v>0</v>
      </c>
      <c r="O47" s="36">
        <v>0</v>
      </c>
      <c r="P47" s="36">
        <v>0</v>
      </c>
      <c r="Q47" s="37">
        <f t="shared" si="13"/>
        <v>0</v>
      </c>
      <c r="R47" s="36">
        <v>0</v>
      </c>
      <c r="S47" s="36">
        <v>0</v>
      </c>
      <c r="T47" s="87">
        <f t="shared" si="14"/>
        <v>0</v>
      </c>
      <c r="U47" s="36">
        <v>0</v>
      </c>
      <c r="V47" s="38"/>
      <c r="W47" s="38"/>
      <c r="X47" s="36">
        <v>15</v>
      </c>
      <c r="Y47" s="106">
        <f t="shared" si="0"/>
        <v>33750</v>
      </c>
      <c r="Z47" s="107">
        <f t="shared" si="1"/>
        <v>182400</v>
      </c>
      <c r="AA47" s="108">
        <f t="shared" si="2"/>
        <v>148650</v>
      </c>
      <c r="AB47" s="158">
        <v>29800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6">
        <v>2300</v>
      </c>
      <c r="AG47" s="125">
        <f t="shared" si="6"/>
        <v>148650</v>
      </c>
      <c r="AH47" s="111">
        <f t="shared" si="7"/>
        <v>182400</v>
      </c>
      <c r="AI47" s="111">
        <f t="shared" si="8"/>
        <v>33750</v>
      </c>
    </row>
    <row r="48" spans="1:35" s="1" customFormat="1" ht="14.5">
      <c r="A48" s="36">
        <v>344</v>
      </c>
      <c r="B48" s="37">
        <f t="shared" si="9"/>
        <v>73</v>
      </c>
      <c r="C48" s="36">
        <v>260</v>
      </c>
      <c r="D48" s="36">
        <v>271</v>
      </c>
      <c r="E48" s="37">
        <f t="shared" si="10"/>
        <v>11</v>
      </c>
      <c r="F48" s="36">
        <v>30</v>
      </c>
      <c r="G48" s="36">
        <v>84</v>
      </c>
      <c r="H48" s="37">
        <f t="shared" si="11"/>
        <v>54</v>
      </c>
      <c r="I48" s="36">
        <v>7</v>
      </c>
      <c r="J48" s="38"/>
      <c r="K48" s="145">
        <v>30000</v>
      </c>
      <c r="L48" s="66"/>
      <c r="M48" s="36">
        <v>2471</v>
      </c>
      <c r="N48" s="37">
        <f t="shared" si="12"/>
        <v>-6</v>
      </c>
      <c r="O48" s="36">
        <v>0</v>
      </c>
      <c r="P48" s="36">
        <v>6</v>
      </c>
      <c r="Q48" s="37">
        <f t="shared" si="13"/>
        <v>-6</v>
      </c>
      <c r="R48" s="36">
        <v>0</v>
      </c>
      <c r="S48" s="36">
        <v>6</v>
      </c>
      <c r="T48" s="87">
        <f t="shared" si="14"/>
        <v>6</v>
      </c>
      <c r="U48" s="36">
        <v>6</v>
      </c>
      <c r="V48" s="38"/>
      <c r="W48" s="38"/>
      <c r="X48" s="36">
        <v>9</v>
      </c>
      <c r="Y48" s="106">
        <f t="shared" si="0"/>
        <v>13500</v>
      </c>
      <c r="Z48" s="107">
        <f t="shared" si="1"/>
        <v>120400</v>
      </c>
      <c r="AA48" s="108">
        <f t="shared" si="2"/>
        <v>106900</v>
      </c>
      <c r="AB48" s="158">
        <v>30000</v>
      </c>
      <c r="AC48" s="110">
        <f t="shared" si="3"/>
        <v>741300</v>
      </c>
      <c r="AD48" s="111">
        <f t="shared" si="4"/>
        <v>0</v>
      </c>
      <c r="AE48" s="111">
        <f t="shared" si="5"/>
        <v>741300</v>
      </c>
      <c r="AF48" s="36">
        <v>2494</v>
      </c>
      <c r="AG48" s="125">
        <f t="shared" si="6"/>
        <v>848200</v>
      </c>
      <c r="AH48" s="111">
        <f t="shared" si="7"/>
        <v>861700</v>
      </c>
      <c r="AI48" s="111">
        <f t="shared" si="8"/>
        <v>13500</v>
      </c>
    </row>
    <row r="49" spans="1:35" s="1" customFormat="1" ht="14.5">
      <c r="A49" s="36">
        <v>168</v>
      </c>
      <c r="B49" s="37">
        <f t="shared" si="9"/>
        <v>4</v>
      </c>
      <c r="C49" s="36">
        <v>158</v>
      </c>
      <c r="D49" s="36">
        <v>164</v>
      </c>
      <c r="E49" s="37">
        <f t="shared" si="10"/>
        <v>6</v>
      </c>
      <c r="F49" s="36">
        <v>9</v>
      </c>
      <c r="G49" s="36">
        <v>4</v>
      </c>
      <c r="H49" s="37">
        <f t="shared" si="11"/>
        <v>-5</v>
      </c>
      <c r="I49" s="36">
        <v>4</v>
      </c>
      <c r="J49" s="38"/>
      <c r="K49" s="145">
        <v>30200</v>
      </c>
      <c r="L49" s="66"/>
      <c r="M49" s="36">
        <v>2669</v>
      </c>
      <c r="N49" s="37">
        <f t="shared" si="12"/>
        <v>0</v>
      </c>
      <c r="O49" s="36">
        <v>0</v>
      </c>
      <c r="P49" s="36">
        <v>0</v>
      </c>
      <c r="Q49" s="37">
        <f t="shared" si="13"/>
        <v>0</v>
      </c>
      <c r="R49" s="36">
        <v>0</v>
      </c>
      <c r="S49" s="36">
        <v>0</v>
      </c>
      <c r="T49" s="87">
        <f t="shared" si="14"/>
        <v>0</v>
      </c>
      <c r="U49" s="36">
        <v>0</v>
      </c>
      <c r="V49" s="38"/>
      <c r="W49" s="38"/>
      <c r="X49" s="36">
        <v>6</v>
      </c>
      <c r="Y49" s="106">
        <f t="shared" si="0"/>
        <v>2700</v>
      </c>
      <c r="Z49" s="107">
        <f t="shared" si="1"/>
        <v>33600</v>
      </c>
      <c r="AA49" s="108">
        <f t="shared" si="2"/>
        <v>30900</v>
      </c>
      <c r="AB49" s="158">
        <v>30200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6">
        <v>2690</v>
      </c>
      <c r="AG49" s="125">
        <f t="shared" si="6"/>
        <v>30900</v>
      </c>
      <c r="AH49" s="111">
        <f t="shared" si="7"/>
        <v>33600</v>
      </c>
      <c r="AI49" s="111">
        <f t="shared" si="8"/>
        <v>2700</v>
      </c>
    </row>
    <row r="50" spans="1:35" s="1" customFormat="1" ht="14.5">
      <c r="A50" s="36">
        <v>196</v>
      </c>
      <c r="B50" s="37">
        <f t="shared" si="9"/>
        <v>2</v>
      </c>
      <c r="C50" s="36">
        <v>184</v>
      </c>
      <c r="D50" s="36">
        <v>194</v>
      </c>
      <c r="E50" s="37">
        <f t="shared" si="10"/>
        <v>10</v>
      </c>
      <c r="F50" s="36">
        <v>12</v>
      </c>
      <c r="G50" s="36">
        <v>2</v>
      </c>
      <c r="H50" s="37">
        <f t="shared" si="11"/>
        <v>-10</v>
      </c>
      <c r="I50" s="36">
        <v>2</v>
      </c>
      <c r="J50" s="38"/>
      <c r="K50" s="145">
        <v>30400</v>
      </c>
      <c r="L50" s="66"/>
      <c r="M50" s="36">
        <v>2867</v>
      </c>
      <c r="N50" s="37">
        <f t="shared" si="12"/>
        <v>0</v>
      </c>
      <c r="O50" s="36">
        <v>0</v>
      </c>
      <c r="P50" s="36">
        <v>0</v>
      </c>
      <c r="Q50" s="37">
        <f t="shared" si="13"/>
        <v>0</v>
      </c>
      <c r="R50" s="36">
        <v>0</v>
      </c>
      <c r="S50" s="36">
        <v>0</v>
      </c>
      <c r="T50" s="87">
        <f t="shared" si="14"/>
        <v>0</v>
      </c>
      <c r="U50" s="36">
        <v>0</v>
      </c>
      <c r="V50" s="38"/>
      <c r="W50" s="38"/>
      <c r="X50" s="36">
        <v>3</v>
      </c>
      <c r="Y50" s="106">
        <f t="shared" si="0"/>
        <v>1800</v>
      </c>
      <c r="Z50" s="107">
        <f t="shared" si="1"/>
        <v>19600</v>
      </c>
      <c r="AA50" s="108">
        <f t="shared" si="2"/>
        <v>17800</v>
      </c>
      <c r="AB50" s="158">
        <v>30400</v>
      </c>
      <c r="AC50" s="110">
        <f t="shared" si="3"/>
        <v>0</v>
      </c>
      <c r="AD50" s="111">
        <f t="shared" si="4"/>
        <v>0</v>
      </c>
      <c r="AE50" s="111">
        <f t="shared" si="5"/>
        <v>0</v>
      </c>
      <c r="AF50" s="36">
        <v>2888</v>
      </c>
      <c r="AG50" s="125">
        <f t="shared" si="6"/>
        <v>17800</v>
      </c>
      <c r="AH50" s="111">
        <f t="shared" si="7"/>
        <v>19600</v>
      </c>
      <c r="AI50" s="111">
        <f t="shared" si="8"/>
        <v>1800</v>
      </c>
    </row>
    <row r="51" spans="1:35" s="1" customFormat="1" ht="14.5">
      <c r="A51" s="36">
        <v>55</v>
      </c>
      <c r="B51" s="37">
        <f t="shared" si="9"/>
        <v>3</v>
      </c>
      <c r="C51" s="36">
        <v>54</v>
      </c>
      <c r="D51" s="36">
        <v>52</v>
      </c>
      <c r="E51" s="37">
        <f t="shared" si="10"/>
        <v>-2</v>
      </c>
      <c r="F51" s="36">
        <v>9</v>
      </c>
      <c r="G51" s="36">
        <v>3</v>
      </c>
      <c r="H51" s="37">
        <f t="shared" si="11"/>
        <v>-6</v>
      </c>
      <c r="I51" s="36">
        <v>1</v>
      </c>
      <c r="J51" s="38"/>
      <c r="K51" s="145">
        <v>30600</v>
      </c>
      <c r="L51" s="66"/>
      <c r="M51" s="36">
        <v>3066</v>
      </c>
      <c r="N51" s="37">
        <f t="shared" si="12"/>
        <v>0</v>
      </c>
      <c r="O51" s="36">
        <v>0</v>
      </c>
      <c r="P51" s="36">
        <v>0</v>
      </c>
      <c r="Q51" s="37">
        <f t="shared" si="13"/>
        <v>0</v>
      </c>
      <c r="R51" s="36">
        <v>0</v>
      </c>
      <c r="S51" s="36">
        <v>0</v>
      </c>
      <c r="T51" s="87">
        <f t="shared" si="14"/>
        <v>0</v>
      </c>
      <c r="U51" s="36">
        <v>0</v>
      </c>
      <c r="V51" s="38"/>
      <c r="W51" s="38"/>
      <c r="X51" s="36">
        <v>2</v>
      </c>
      <c r="Y51" s="106">
        <f t="shared" si="0"/>
        <v>900</v>
      </c>
      <c r="Z51" s="107">
        <f t="shared" si="1"/>
        <v>2750</v>
      </c>
      <c r="AA51" s="108">
        <f t="shared" si="2"/>
        <v>1850</v>
      </c>
      <c r="AB51" s="158">
        <v>30600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6">
        <v>3087</v>
      </c>
      <c r="AG51" s="125">
        <f t="shared" si="6"/>
        <v>1850</v>
      </c>
      <c r="AH51" s="111">
        <f t="shared" si="7"/>
        <v>2750</v>
      </c>
      <c r="AI51" s="111">
        <f t="shared" si="8"/>
        <v>900</v>
      </c>
    </row>
    <row r="52" spans="1:35" s="1" customFormat="1" ht="14.5">
      <c r="A52" s="36">
        <v>87</v>
      </c>
      <c r="B52" s="37">
        <f t="shared" si="9"/>
        <v>4</v>
      </c>
      <c r="C52" s="36">
        <v>84</v>
      </c>
      <c r="D52" s="36">
        <v>83</v>
      </c>
      <c r="E52" s="37">
        <f t="shared" si="10"/>
        <v>-1</v>
      </c>
      <c r="F52" s="36">
        <v>10</v>
      </c>
      <c r="G52" s="36">
        <v>4</v>
      </c>
      <c r="H52" s="37">
        <f t="shared" si="11"/>
        <v>-6</v>
      </c>
      <c r="I52" s="36">
        <v>1</v>
      </c>
      <c r="J52" s="38"/>
      <c r="K52" s="145">
        <v>30800</v>
      </c>
      <c r="L52" s="66"/>
      <c r="M52" s="36">
        <v>3265</v>
      </c>
      <c r="N52" s="37">
        <f t="shared" si="12"/>
        <v>-1</v>
      </c>
      <c r="O52" s="36">
        <v>0</v>
      </c>
      <c r="P52" s="36">
        <v>1</v>
      </c>
      <c r="Q52" s="37">
        <f t="shared" si="13"/>
        <v>-1</v>
      </c>
      <c r="R52" s="36">
        <v>0</v>
      </c>
      <c r="S52" s="36">
        <v>1</v>
      </c>
      <c r="T52" s="87">
        <f t="shared" si="14"/>
        <v>1</v>
      </c>
      <c r="U52" s="36">
        <v>1</v>
      </c>
      <c r="V52" s="38"/>
      <c r="W52" s="38"/>
      <c r="X52" s="36">
        <v>1</v>
      </c>
      <c r="Y52" s="106">
        <f t="shared" si="0"/>
        <v>500</v>
      </c>
      <c r="Z52" s="107">
        <f t="shared" si="1"/>
        <v>4350</v>
      </c>
      <c r="AA52" s="108">
        <f t="shared" si="2"/>
        <v>3850</v>
      </c>
      <c r="AB52" s="158">
        <v>30800</v>
      </c>
      <c r="AC52" s="110">
        <f t="shared" si="3"/>
        <v>163250</v>
      </c>
      <c r="AD52" s="111">
        <f t="shared" si="4"/>
        <v>0</v>
      </c>
      <c r="AE52" s="111">
        <f t="shared" si="5"/>
        <v>163250</v>
      </c>
      <c r="AF52" s="36">
        <v>3286</v>
      </c>
      <c r="AG52" s="125">
        <f t="shared" si="6"/>
        <v>167100</v>
      </c>
      <c r="AH52" s="111">
        <f t="shared" si="7"/>
        <v>167600</v>
      </c>
      <c r="AI52" s="111">
        <f t="shared" si="8"/>
        <v>500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6469</v>
      </c>
      <c r="G53" s="45">
        <f>SUM(G8:G52)</f>
        <v>7550</v>
      </c>
      <c r="H53" s="46">
        <f>SUM(H8:H52)</f>
        <v>1081</v>
      </c>
      <c r="I53" s="67"/>
      <c r="J53" s="43"/>
      <c r="K53" s="43"/>
      <c r="L53" s="43"/>
      <c r="M53" s="67"/>
      <c r="N53" s="46">
        <f>SUM(N8:N52)</f>
        <v>-21714</v>
      </c>
      <c r="O53" s="42">
        <f>SUM(O8:O52)</f>
        <v>7398</v>
      </c>
      <c r="P53" s="45">
        <f>SUM(P8:P52)</f>
        <v>29112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115</v>
      </c>
      <c r="D57" s="28"/>
      <c r="E57" s="28" t="s">
        <v>44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47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7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>
        <v>266</v>
      </c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27500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27681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27341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27638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340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72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-27341</v>
      </c>
      <c r="I67" s="134">
        <f>H66-C62</f>
        <v>-27681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zoomScale="70" zoomScaleNormal="70" workbookViewId="0">
      <pane ySplit="7" topLeftCell="A8" activePane="bottomLeft" state="frozen"/>
      <selection pane="bottomLeft" activeCell="J21" sqref="J21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7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108</v>
      </c>
      <c r="B1" s="6"/>
      <c r="C1" s="6"/>
      <c r="D1" s="6"/>
      <c r="E1" s="6"/>
      <c r="F1" s="7" t="s">
        <v>116</v>
      </c>
      <c r="G1" s="8" t="s">
        <v>2</v>
      </c>
      <c r="H1" s="8"/>
      <c r="I1" s="8"/>
      <c r="J1" s="54"/>
      <c r="K1" s="55" t="s">
        <v>3</v>
      </c>
      <c r="L1" s="55"/>
      <c r="M1" s="254"/>
      <c r="N1" s="255"/>
      <c r="O1" s="256"/>
      <c r="P1" s="56" t="s">
        <v>4</v>
      </c>
      <c r="Q1" s="74"/>
      <c r="R1" s="257"/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103</v>
      </c>
      <c r="B2" s="10"/>
      <c r="C2" s="11">
        <v>10867</v>
      </c>
      <c r="D2" s="10" t="s">
        <v>15</v>
      </c>
      <c r="E2" s="12">
        <v>15</v>
      </c>
      <c r="F2" s="13" t="s">
        <v>8</v>
      </c>
      <c r="G2" s="14" t="s">
        <v>9</v>
      </c>
      <c r="H2" s="15"/>
      <c r="I2" s="57">
        <v>10900</v>
      </c>
      <c r="J2" s="58"/>
      <c r="K2" s="58" t="s">
        <v>10</v>
      </c>
      <c r="L2" s="58"/>
      <c r="M2" s="258"/>
      <c r="N2" s="259"/>
      <c r="O2" s="260"/>
      <c r="P2" s="58" t="s">
        <v>12</v>
      </c>
      <c r="Q2" s="58"/>
      <c r="R2" s="261" t="s">
        <v>117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10880</v>
      </c>
      <c r="D3" s="17" t="s">
        <v>7</v>
      </c>
      <c r="E3" s="19">
        <v>10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</row>
    <row r="4" spans="1:36">
      <c r="A4" s="22" t="s">
        <v>20</v>
      </c>
      <c r="B4" s="23"/>
      <c r="C4" s="24">
        <v>10892</v>
      </c>
      <c r="D4" s="23" t="s">
        <v>7</v>
      </c>
      <c r="E4" s="25">
        <v>12</v>
      </c>
      <c r="F4" s="23" t="s">
        <v>8</v>
      </c>
      <c r="G4" s="26" t="s">
        <v>21</v>
      </c>
      <c r="H4" s="27"/>
      <c r="I4" s="61">
        <f>I2-I3</f>
        <v>10900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78" t="s">
        <v>118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ht="5.4" customHeight="1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63"/>
      <c r="N7" s="34"/>
      <c r="O7" s="35"/>
      <c r="P7" s="34"/>
      <c r="Q7" s="34"/>
      <c r="R7" s="34"/>
      <c r="S7" s="34"/>
      <c r="T7" s="34"/>
      <c r="U7" s="34"/>
      <c r="V7" s="77"/>
      <c r="W7" s="78"/>
      <c r="X7" s="86"/>
      <c r="Y7" s="101"/>
      <c r="Z7" s="102"/>
      <c r="AA7" s="102"/>
      <c r="AB7" s="103"/>
      <c r="AC7" s="103"/>
      <c r="AD7" s="104"/>
      <c r="AE7" s="104"/>
      <c r="AF7" s="105"/>
      <c r="AG7" s="105"/>
      <c r="AH7" s="105"/>
      <c r="AI7" s="104"/>
    </row>
    <row r="8" spans="1:36" s="1" customFormat="1" ht="15.65" customHeight="1">
      <c r="A8" s="36">
        <v>41</v>
      </c>
      <c r="B8" s="37">
        <f>A8-D8</f>
        <v>0</v>
      </c>
      <c r="C8" s="36">
        <v>41</v>
      </c>
      <c r="D8" s="36">
        <v>41</v>
      </c>
      <c r="E8" s="38">
        <v>10</v>
      </c>
      <c r="F8" s="36">
        <v>0</v>
      </c>
      <c r="G8" s="36">
        <v>0</v>
      </c>
      <c r="H8" s="37">
        <f>G8-F8</f>
        <v>0</v>
      </c>
      <c r="I8" s="36">
        <v>3092</v>
      </c>
      <c r="J8" s="38"/>
      <c r="K8" s="38">
        <v>7800</v>
      </c>
      <c r="L8" s="38"/>
      <c r="M8" s="36">
        <v>1</v>
      </c>
      <c r="N8" s="37">
        <f>O8-P8</f>
        <v>90</v>
      </c>
      <c r="O8" s="36">
        <v>100</v>
      </c>
      <c r="P8" s="36">
        <v>10</v>
      </c>
      <c r="Q8" s="37">
        <f>R8-S8</f>
        <v>10</v>
      </c>
      <c r="R8" s="36">
        <v>64</v>
      </c>
      <c r="S8" s="36">
        <v>54</v>
      </c>
      <c r="T8" s="87">
        <f>U8-R8</f>
        <v>98</v>
      </c>
      <c r="U8" s="36">
        <v>162</v>
      </c>
      <c r="V8" s="38"/>
      <c r="W8" s="38"/>
      <c r="X8" s="36">
        <v>3080</v>
      </c>
      <c r="Y8" s="106">
        <f>X8*F8*50</f>
        <v>0</v>
      </c>
      <c r="Z8" s="107">
        <f>A8*I8*50</f>
        <v>6338600</v>
      </c>
      <c r="AA8" s="108">
        <f>Z8-Y8</f>
        <v>6338600</v>
      </c>
      <c r="AB8" s="109">
        <v>7800</v>
      </c>
      <c r="AC8" s="110">
        <f>AE8-AD8</f>
        <v>4900</v>
      </c>
      <c r="AD8" s="111">
        <f>AF8*R8*50</f>
        <v>3200</v>
      </c>
      <c r="AE8" s="111">
        <f>U8*M8*50</f>
        <v>8100</v>
      </c>
      <c r="AF8" s="36">
        <v>1</v>
      </c>
      <c r="AG8" s="125">
        <f>AH8-AI8</f>
        <v>6343500</v>
      </c>
      <c r="AH8" s="111">
        <f>Z8+AE8</f>
        <v>6346700</v>
      </c>
      <c r="AI8" s="111">
        <f>Y8+AD8</f>
        <v>3200</v>
      </c>
    </row>
    <row r="9" spans="1:36" s="1" customFormat="1" ht="15.65" customHeight="1">
      <c r="A9" s="36">
        <v>0</v>
      </c>
      <c r="B9" s="37">
        <f>A9-D9</f>
        <v>0</v>
      </c>
      <c r="C9" s="36">
        <v>0</v>
      </c>
      <c r="D9" s="36">
        <v>0</v>
      </c>
      <c r="E9" s="38">
        <v>99</v>
      </c>
      <c r="F9" s="36">
        <v>0</v>
      </c>
      <c r="G9" s="36">
        <v>0</v>
      </c>
      <c r="H9" s="37">
        <f>G9-F9</f>
        <v>0</v>
      </c>
      <c r="I9" s="36">
        <v>2992</v>
      </c>
      <c r="J9" s="38"/>
      <c r="K9" s="38">
        <v>7900</v>
      </c>
      <c r="L9" s="38"/>
      <c r="M9" s="36">
        <v>1</v>
      </c>
      <c r="N9" s="37">
        <f>O9-P9</f>
        <v>-5</v>
      </c>
      <c r="O9" s="36">
        <v>0</v>
      </c>
      <c r="P9" s="36">
        <v>5</v>
      </c>
      <c r="Q9" s="37">
        <f>R9-S9</f>
        <v>0</v>
      </c>
      <c r="R9" s="36">
        <v>350</v>
      </c>
      <c r="S9" s="36">
        <v>350</v>
      </c>
      <c r="T9" s="87">
        <f>U9-R9</f>
        <v>0</v>
      </c>
      <c r="U9" s="36">
        <v>350</v>
      </c>
      <c r="V9" s="38"/>
      <c r="W9" s="38"/>
      <c r="X9" s="36">
        <v>2980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09">
        <v>7900</v>
      </c>
      <c r="AC9" s="110">
        <f t="shared" ref="AC9:AC52" si="3">AE9-AD9</f>
        <v>0</v>
      </c>
      <c r="AD9" s="111">
        <f t="shared" ref="AD9:AD52" si="4">AF9*R9*50</f>
        <v>17500</v>
      </c>
      <c r="AE9" s="111">
        <f t="shared" ref="AE9:AE52" si="5">U9*M9*50</f>
        <v>17500</v>
      </c>
      <c r="AF9" s="36">
        <v>1</v>
      </c>
      <c r="AG9" s="125">
        <f t="shared" ref="AG9:AG52" si="6">AH9-AI9</f>
        <v>0</v>
      </c>
      <c r="AH9" s="111">
        <f t="shared" ref="AH9:AH52" si="7">Z9+AE9</f>
        <v>17500</v>
      </c>
      <c r="AI9" s="111">
        <f t="shared" ref="AI9:AI52" si="8">Y9+AD9</f>
        <v>17500</v>
      </c>
    </row>
    <row r="10" spans="1:36" s="1" customFormat="1" ht="15.65" customHeight="1">
      <c r="A10" s="36">
        <v>0</v>
      </c>
      <c r="B10" s="37">
        <f>A10-D10</f>
        <v>0</v>
      </c>
      <c r="C10" s="36">
        <v>0</v>
      </c>
      <c r="D10" s="36">
        <v>0</v>
      </c>
      <c r="E10" s="38">
        <v>294</v>
      </c>
      <c r="F10" s="36">
        <v>0</v>
      </c>
      <c r="G10" s="36">
        <v>0</v>
      </c>
      <c r="H10" s="37">
        <f>G10-F10</f>
        <v>0</v>
      </c>
      <c r="I10" s="36">
        <v>2892</v>
      </c>
      <c r="J10" s="38"/>
      <c r="K10" s="38">
        <v>8000</v>
      </c>
      <c r="L10" s="38"/>
      <c r="M10" s="36">
        <v>1</v>
      </c>
      <c r="N10" s="37">
        <f>O10-P10</f>
        <v>-3</v>
      </c>
      <c r="O10" s="36">
        <v>0</v>
      </c>
      <c r="P10" s="36">
        <v>3</v>
      </c>
      <c r="Q10" s="37">
        <f>R10-S10</f>
        <v>0</v>
      </c>
      <c r="R10" s="36">
        <v>418</v>
      </c>
      <c r="S10" s="36">
        <v>418</v>
      </c>
      <c r="T10" s="87">
        <f>U10-R10</f>
        <v>0</v>
      </c>
      <c r="U10" s="36">
        <v>418</v>
      </c>
      <c r="V10" s="38"/>
      <c r="W10" s="38"/>
      <c r="X10" s="36">
        <v>2880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09">
        <v>8000</v>
      </c>
      <c r="AC10" s="110">
        <f t="shared" si="3"/>
        <v>0</v>
      </c>
      <c r="AD10" s="111">
        <f t="shared" si="4"/>
        <v>20900</v>
      </c>
      <c r="AE10" s="111">
        <f t="shared" si="5"/>
        <v>20900</v>
      </c>
      <c r="AF10" s="36">
        <v>1</v>
      </c>
      <c r="AG10" s="125">
        <f t="shared" si="6"/>
        <v>0</v>
      </c>
      <c r="AH10" s="111">
        <f t="shared" si="7"/>
        <v>20900</v>
      </c>
      <c r="AI10" s="111">
        <f t="shared" si="8"/>
        <v>20900</v>
      </c>
    </row>
    <row r="11" spans="1:36" s="1" customFormat="1" ht="15.65" customHeight="1">
      <c r="A11" s="36">
        <v>0</v>
      </c>
      <c r="B11" s="37">
        <f>A11-D11</f>
        <v>0</v>
      </c>
      <c r="C11" s="36">
        <v>0</v>
      </c>
      <c r="D11" s="36">
        <v>0</v>
      </c>
      <c r="E11" s="38">
        <v>3135</v>
      </c>
      <c r="F11" s="36">
        <v>0</v>
      </c>
      <c r="G11" s="36">
        <v>0</v>
      </c>
      <c r="H11" s="37">
        <f>G11-F11</f>
        <v>0</v>
      </c>
      <c r="I11" s="36">
        <v>2792</v>
      </c>
      <c r="J11" s="38"/>
      <c r="K11" s="38">
        <v>8100</v>
      </c>
      <c r="L11" s="38"/>
      <c r="M11" s="36">
        <v>1</v>
      </c>
      <c r="N11" s="37">
        <f>O11-P11</f>
        <v>0</v>
      </c>
      <c r="O11" s="36">
        <v>0</v>
      </c>
      <c r="P11" s="36">
        <v>0</v>
      </c>
      <c r="Q11" s="37">
        <f>R11-S11</f>
        <v>0</v>
      </c>
      <c r="R11" s="36">
        <v>59</v>
      </c>
      <c r="S11" s="36">
        <v>59</v>
      </c>
      <c r="T11" s="87">
        <f>U11-R11</f>
        <v>0</v>
      </c>
      <c r="U11" s="36">
        <v>59</v>
      </c>
      <c r="V11" s="38"/>
      <c r="W11" s="38"/>
      <c r="X11" s="36">
        <v>2780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09">
        <v>8100</v>
      </c>
      <c r="AC11" s="110">
        <f t="shared" si="3"/>
        <v>0</v>
      </c>
      <c r="AD11" s="111">
        <f t="shared" si="4"/>
        <v>2950</v>
      </c>
      <c r="AE11" s="111">
        <f t="shared" si="5"/>
        <v>2950</v>
      </c>
      <c r="AF11" s="36">
        <v>1</v>
      </c>
      <c r="AG11" s="125">
        <f t="shared" si="6"/>
        <v>0</v>
      </c>
      <c r="AH11" s="111">
        <f t="shared" si="7"/>
        <v>2950</v>
      </c>
      <c r="AI11" s="111">
        <f t="shared" si="8"/>
        <v>2950</v>
      </c>
    </row>
    <row r="12" spans="1:36" s="1" customFormat="1" ht="15.65" customHeight="1">
      <c r="A12" s="36">
        <v>0</v>
      </c>
      <c r="B12" s="37">
        <f>A12-D12</f>
        <v>0</v>
      </c>
      <c r="C12" s="36">
        <v>0</v>
      </c>
      <c r="D12" s="36">
        <v>0</v>
      </c>
      <c r="E12" s="38">
        <v>830</v>
      </c>
      <c r="F12" s="36">
        <v>0</v>
      </c>
      <c r="G12" s="36">
        <v>0</v>
      </c>
      <c r="H12" s="37">
        <f>G12-F12</f>
        <v>0</v>
      </c>
      <c r="I12" s="36">
        <v>2692</v>
      </c>
      <c r="J12" s="38"/>
      <c r="K12" s="38">
        <v>8200</v>
      </c>
      <c r="L12" s="38"/>
      <c r="M12" s="36">
        <v>1</v>
      </c>
      <c r="N12" s="37">
        <f>O12-P12</f>
        <v>0</v>
      </c>
      <c r="O12" s="36">
        <v>0</v>
      </c>
      <c r="P12" s="36">
        <v>0</v>
      </c>
      <c r="Q12" s="37">
        <f>R12-S12</f>
        <v>0</v>
      </c>
      <c r="R12" s="36">
        <v>600</v>
      </c>
      <c r="S12" s="36">
        <v>600</v>
      </c>
      <c r="T12" s="87">
        <f>U12-R12</f>
        <v>0</v>
      </c>
      <c r="U12" s="36">
        <v>600</v>
      </c>
      <c r="V12" s="38"/>
      <c r="W12" s="38"/>
      <c r="X12" s="36">
        <v>2680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09">
        <v>8200</v>
      </c>
      <c r="AC12" s="110">
        <f t="shared" si="3"/>
        <v>0</v>
      </c>
      <c r="AD12" s="111">
        <f t="shared" si="4"/>
        <v>30000</v>
      </c>
      <c r="AE12" s="111">
        <f t="shared" si="5"/>
        <v>30000</v>
      </c>
      <c r="AF12" s="36">
        <v>1</v>
      </c>
      <c r="AG12" s="125">
        <f t="shared" si="6"/>
        <v>0</v>
      </c>
      <c r="AH12" s="111">
        <f t="shared" si="7"/>
        <v>30000</v>
      </c>
      <c r="AI12" s="111">
        <f t="shared" si="8"/>
        <v>30000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6">
        <v>0</v>
      </c>
      <c r="D13" s="36">
        <v>0</v>
      </c>
      <c r="E13" s="38">
        <v>4937</v>
      </c>
      <c r="F13" s="36">
        <v>0</v>
      </c>
      <c r="G13" s="36">
        <v>0</v>
      </c>
      <c r="H13" s="37">
        <f t="shared" ref="H13:H52" si="10">G13-F13</f>
        <v>0</v>
      </c>
      <c r="I13" s="36">
        <v>2592</v>
      </c>
      <c r="J13" s="38"/>
      <c r="K13" s="38">
        <v>8300</v>
      </c>
      <c r="L13" s="38"/>
      <c r="M13" s="36">
        <v>1</v>
      </c>
      <c r="N13" s="37">
        <f t="shared" ref="N13:N52" si="11">O13-P13</f>
        <v>-1</v>
      </c>
      <c r="O13" s="36">
        <v>1</v>
      </c>
      <c r="P13" s="36">
        <v>2</v>
      </c>
      <c r="Q13" s="37">
        <f t="shared" ref="Q13:Q52" si="12">R13-S13</f>
        <v>0</v>
      </c>
      <c r="R13" s="36">
        <v>82</v>
      </c>
      <c r="S13" s="36">
        <v>82</v>
      </c>
      <c r="T13" s="87">
        <f t="shared" ref="T13:T52" si="13">U13-R13</f>
        <v>0</v>
      </c>
      <c r="U13" s="36">
        <v>82</v>
      </c>
      <c r="V13" s="38"/>
      <c r="W13" s="38"/>
      <c r="X13" s="36">
        <v>2580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09">
        <v>8300</v>
      </c>
      <c r="AC13" s="110">
        <f t="shared" si="3"/>
        <v>0</v>
      </c>
      <c r="AD13" s="111">
        <f t="shared" si="4"/>
        <v>4100</v>
      </c>
      <c r="AE13" s="111">
        <f t="shared" si="5"/>
        <v>4100</v>
      </c>
      <c r="AF13" s="36">
        <v>1</v>
      </c>
      <c r="AG13" s="125">
        <f t="shared" si="6"/>
        <v>0</v>
      </c>
      <c r="AH13" s="111">
        <f t="shared" si="7"/>
        <v>4100</v>
      </c>
      <c r="AI13" s="111">
        <f t="shared" si="8"/>
        <v>4100</v>
      </c>
    </row>
    <row r="14" spans="1:36" s="1" customFormat="1" ht="15.65" customHeight="1">
      <c r="A14" s="36">
        <v>0</v>
      </c>
      <c r="B14" s="37">
        <f t="shared" si="9"/>
        <v>0</v>
      </c>
      <c r="C14" s="36">
        <v>0</v>
      </c>
      <c r="D14" s="36">
        <v>0</v>
      </c>
      <c r="E14" s="38">
        <v>2152</v>
      </c>
      <c r="F14" s="36">
        <v>0</v>
      </c>
      <c r="G14" s="36">
        <v>0</v>
      </c>
      <c r="H14" s="37">
        <f t="shared" si="10"/>
        <v>0</v>
      </c>
      <c r="I14" s="36">
        <v>2492</v>
      </c>
      <c r="J14" s="38"/>
      <c r="K14" s="38">
        <v>8400</v>
      </c>
      <c r="L14" s="38"/>
      <c r="M14" s="36">
        <v>1</v>
      </c>
      <c r="N14" s="37">
        <f t="shared" si="11"/>
        <v>1</v>
      </c>
      <c r="O14" s="36">
        <v>1</v>
      </c>
      <c r="P14" s="36">
        <v>0</v>
      </c>
      <c r="Q14" s="37">
        <f t="shared" si="12"/>
        <v>0</v>
      </c>
      <c r="R14" s="36">
        <v>590</v>
      </c>
      <c r="S14" s="36">
        <v>590</v>
      </c>
      <c r="T14" s="87">
        <f t="shared" si="13"/>
        <v>0</v>
      </c>
      <c r="U14" s="36">
        <v>590</v>
      </c>
      <c r="V14" s="38"/>
      <c r="W14" s="38"/>
      <c r="X14" s="36">
        <v>2480</v>
      </c>
      <c r="Y14" s="106">
        <f t="shared" si="0"/>
        <v>0</v>
      </c>
      <c r="Z14" s="107">
        <f t="shared" si="1"/>
        <v>0</v>
      </c>
      <c r="AA14" s="108">
        <f t="shared" si="2"/>
        <v>0</v>
      </c>
      <c r="AB14" s="109">
        <v>8400</v>
      </c>
      <c r="AC14" s="110">
        <f t="shared" si="3"/>
        <v>0</v>
      </c>
      <c r="AD14" s="111">
        <f t="shared" si="4"/>
        <v>29500</v>
      </c>
      <c r="AE14" s="111">
        <f t="shared" si="5"/>
        <v>29500</v>
      </c>
      <c r="AF14" s="36">
        <v>1</v>
      </c>
      <c r="AG14" s="125">
        <f t="shared" si="6"/>
        <v>0</v>
      </c>
      <c r="AH14" s="111">
        <f t="shared" si="7"/>
        <v>29500</v>
      </c>
      <c r="AI14" s="111">
        <f t="shared" si="8"/>
        <v>29500</v>
      </c>
    </row>
    <row r="15" spans="1:36" s="1" customFormat="1" ht="15.65" customHeight="1">
      <c r="A15" s="36">
        <v>0</v>
      </c>
      <c r="B15" s="37">
        <f t="shared" si="9"/>
        <v>0</v>
      </c>
      <c r="C15" s="36">
        <v>0</v>
      </c>
      <c r="D15" s="36">
        <v>0</v>
      </c>
      <c r="E15" s="38">
        <v>3435</v>
      </c>
      <c r="F15" s="36">
        <v>0</v>
      </c>
      <c r="G15" s="36">
        <v>0</v>
      </c>
      <c r="H15" s="37">
        <f t="shared" si="10"/>
        <v>0</v>
      </c>
      <c r="I15" s="36">
        <v>2392</v>
      </c>
      <c r="J15" s="38"/>
      <c r="K15" s="38">
        <v>8500</v>
      </c>
      <c r="L15" s="38"/>
      <c r="M15" s="36">
        <v>1</v>
      </c>
      <c r="N15" s="37">
        <f t="shared" si="11"/>
        <v>0</v>
      </c>
      <c r="O15" s="36">
        <v>0</v>
      </c>
      <c r="P15" s="36">
        <v>0</v>
      </c>
      <c r="Q15" s="37">
        <f t="shared" si="12"/>
        <v>0</v>
      </c>
      <c r="R15" s="36">
        <v>79</v>
      </c>
      <c r="S15" s="36">
        <v>79</v>
      </c>
      <c r="T15" s="87">
        <f t="shared" si="13"/>
        <v>0</v>
      </c>
      <c r="U15" s="36">
        <v>79</v>
      </c>
      <c r="V15" s="38"/>
      <c r="W15" s="38"/>
      <c r="X15" s="36">
        <v>2380</v>
      </c>
      <c r="Y15" s="106">
        <f t="shared" si="0"/>
        <v>0</v>
      </c>
      <c r="Z15" s="107">
        <f t="shared" si="1"/>
        <v>0</v>
      </c>
      <c r="AA15" s="108">
        <f t="shared" si="2"/>
        <v>0</v>
      </c>
      <c r="AB15" s="109">
        <v>8500</v>
      </c>
      <c r="AC15" s="110">
        <f t="shared" si="3"/>
        <v>0</v>
      </c>
      <c r="AD15" s="111">
        <f t="shared" si="4"/>
        <v>3950</v>
      </c>
      <c r="AE15" s="111">
        <f t="shared" si="5"/>
        <v>3950</v>
      </c>
      <c r="AF15" s="36">
        <v>1</v>
      </c>
      <c r="AG15" s="125">
        <f t="shared" si="6"/>
        <v>0</v>
      </c>
      <c r="AH15" s="111">
        <f t="shared" si="7"/>
        <v>3950</v>
      </c>
      <c r="AI15" s="111">
        <f t="shared" si="8"/>
        <v>3950</v>
      </c>
    </row>
    <row r="16" spans="1:36" s="1" customFormat="1" ht="15.65" customHeight="1">
      <c r="A16" s="36">
        <v>0</v>
      </c>
      <c r="B16" s="37">
        <f t="shared" si="9"/>
        <v>0</v>
      </c>
      <c r="C16" s="36">
        <v>0</v>
      </c>
      <c r="D16" s="36">
        <v>0</v>
      </c>
      <c r="E16" s="38">
        <v>2411</v>
      </c>
      <c r="F16" s="36">
        <v>0</v>
      </c>
      <c r="G16" s="36">
        <v>0</v>
      </c>
      <c r="H16" s="37">
        <f t="shared" si="10"/>
        <v>0</v>
      </c>
      <c r="I16" s="36">
        <v>2292</v>
      </c>
      <c r="J16" s="38"/>
      <c r="K16" s="38">
        <v>8600</v>
      </c>
      <c r="L16" s="38"/>
      <c r="M16" s="36">
        <v>1</v>
      </c>
      <c r="N16" s="37">
        <f t="shared" si="11"/>
        <v>0</v>
      </c>
      <c r="O16" s="36">
        <v>0</v>
      </c>
      <c r="P16" s="36">
        <v>0</v>
      </c>
      <c r="Q16" s="37">
        <f t="shared" si="12"/>
        <v>0</v>
      </c>
      <c r="R16" s="36">
        <v>410</v>
      </c>
      <c r="S16" s="36">
        <v>410</v>
      </c>
      <c r="T16" s="87">
        <f t="shared" si="13"/>
        <v>0</v>
      </c>
      <c r="U16" s="36">
        <v>410</v>
      </c>
      <c r="V16" s="38"/>
      <c r="W16" s="38"/>
      <c r="X16" s="36">
        <v>2281</v>
      </c>
      <c r="Y16" s="106">
        <f t="shared" si="0"/>
        <v>0</v>
      </c>
      <c r="Z16" s="107">
        <f t="shared" si="1"/>
        <v>0</v>
      </c>
      <c r="AA16" s="108">
        <f t="shared" si="2"/>
        <v>0</v>
      </c>
      <c r="AB16" s="109">
        <v>8600</v>
      </c>
      <c r="AC16" s="110">
        <f t="shared" si="3"/>
        <v>0</v>
      </c>
      <c r="AD16" s="111">
        <f t="shared" si="4"/>
        <v>20500</v>
      </c>
      <c r="AE16" s="111">
        <f t="shared" si="5"/>
        <v>20500</v>
      </c>
      <c r="AF16" s="36">
        <v>1</v>
      </c>
      <c r="AG16" s="125">
        <f t="shared" si="6"/>
        <v>0</v>
      </c>
      <c r="AH16" s="111">
        <f t="shared" si="7"/>
        <v>20500</v>
      </c>
      <c r="AI16" s="111">
        <f t="shared" si="8"/>
        <v>20500</v>
      </c>
    </row>
    <row r="17" spans="1:35" s="1" customFormat="1" ht="14.5">
      <c r="A17" s="36">
        <v>0</v>
      </c>
      <c r="B17" s="37">
        <f t="shared" si="9"/>
        <v>0</v>
      </c>
      <c r="C17" s="36">
        <v>0</v>
      </c>
      <c r="D17" s="36">
        <v>0</v>
      </c>
      <c r="E17" s="38">
        <v>10040</v>
      </c>
      <c r="F17" s="36">
        <v>0</v>
      </c>
      <c r="G17" s="36">
        <v>0</v>
      </c>
      <c r="H17" s="37">
        <f t="shared" si="10"/>
        <v>0</v>
      </c>
      <c r="I17" s="36">
        <v>2193</v>
      </c>
      <c r="J17" s="38"/>
      <c r="K17" s="38">
        <v>8700</v>
      </c>
      <c r="L17" s="38"/>
      <c r="M17" s="36">
        <v>1</v>
      </c>
      <c r="N17" s="37">
        <f t="shared" si="11"/>
        <v>1</v>
      </c>
      <c r="O17" s="36">
        <v>1</v>
      </c>
      <c r="P17" s="36">
        <v>0</v>
      </c>
      <c r="Q17" s="37">
        <f t="shared" si="12"/>
        <v>0</v>
      </c>
      <c r="R17" s="36">
        <v>405</v>
      </c>
      <c r="S17" s="36">
        <v>405</v>
      </c>
      <c r="T17" s="87">
        <f t="shared" si="13"/>
        <v>-1</v>
      </c>
      <c r="U17" s="36">
        <v>404</v>
      </c>
      <c r="V17" s="38"/>
      <c r="W17" s="38"/>
      <c r="X17" s="36">
        <v>2181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09">
        <v>8700</v>
      </c>
      <c r="AC17" s="110">
        <f t="shared" si="3"/>
        <v>-50</v>
      </c>
      <c r="AD17" s="111">
        <f t="shared" si="4"/>
        <v>20250</v>
      </c>
      <c r="AE17" s="111">
        <f t="shared" si="5"/>
        <v>20200</v>
      </c>
      <c r="AF17" s="36">
        <v>1</v>
      </c>
      <c r="AG17" s="125">
        <f t="shared" si="6"/>
        <v>-50</v>
      </c>
      <c r="AH17" s="111">
        <f t="shared" si="7"/>
        <v>20200</v>
      </c>
      <c r="AI17" s="111">
        <f t="shared" si="8"/>
        <v>20250</v>
      </c>
    </row>
    <row r="18" spans="1:35" s="1" customFormat="1" ht="14.5">
      <c r="A18" s="36">
        <v>0</v>
      </c>
      <c r="B18" s="37">
        <f t="shared" si="9"/>
        <v>0</v>
      </c>
      <c r="C18" s="36">
        <v>0</v>
      </c>
      <c r="D18" s="36">
        <v>0</v>
      </c>
      <c r="E18" s="38">
        <v>7956</v>
      </c>
      <c r="F18" s="36">
        <v>0</v>
      </c>
      <c r="G18" s="36">
        <v>0</v>
      </c>
      <c r="H18" s="37">
        <f t="shared" si="10"/>
        <v>0</v>
      </c>
      <c r="I18" s="36">
        <v>2093</v>
      </c>
      <c r="J18" s="38"/>
      <c r="K18" s="38">
        <v>8800</v>
      </c>
      <c r="L18" s="38"/>
      <c r="M18" s="36">
        <v>1</v>
      </c>
      <c r="N18" s="37">
        <f t="shared" si="11"/>
        <v>-200</v>
      </c>
      <c r="O18" s="36">
        <v>0</v>
      </c>
      <c r="P18" s="36">
        <v>200</v>
      </c>
      <c r="Q18" s="37">
        <f t="shared" si="12"/>
        <v>100</v>
      </c>
      <c r="R18" s="36">
        <v>1875</v>
      </c>
      <c r="S18" s="36">
        <v>1775</v>
      </c>
      <c r="T18" s="87">
        <f t="shared" si="13"/>
        <v>0</v>
      </c>
      <c r="U18" s="36">
        <v>1875</v>
      </c>
      <c r="V18" s="38"/>
      <c r="W18" s="38"/>
      <c r="X18" s="36">
        <v>2081</v>
      </c>
      <c r="Y18" s="106">
        <f t="shared" si="0"/>
        <v>0</v>
      </c>
      <c r="Z18" s="107">
        <f t="shared" si="1"/>
        <v>0</v>
      </c>
      <c r="AA18" s="108">
        <f t="shared" si="2"/>
        <v>0</v>
      </c>
      <c r="AB18" s="109">
        <v>8800</v>
      </c>
      <c r="AC18" s="110">
        <f t="shared" si="3"/>
        <v>0</v>
      </c>
      <c r="AD18" s="111">
        <f t="shared" si="4"/>
        <v>93750</v>
      </c>
      <c r="AE18" s="111">
        <f t="shared" si="5"/>
        <v>93750</v>
      </c>
      <c r="AF18" s="36">
        <v>1</v>
      </c>
      <c r="AG18" s="125">
        <f t="shared" si="6"/>
        <v>0</v>
      </c>
      <c r="AH18" s="111">
        <f t="shared" si="7"/>
        <v>93750</v>
      </c>
      <c r="AI18" s="111">
        <f t="shared" si="8"/>
        <v>93750</v>
      </c>
    </row>
    <row r="19" spans="1:35" s="1" customFormat="1" ht="14.5">
      <c r="A19" s="36">
        <v>0</v>
      </c>
      <c r="B19" s="37">
        <f t="shared" si="9"/>
        <v>0</v>
      </c>
      <c r="C19" s="36">
        <v>0</v>
      </c>
      <c r="D19" s="36">
        <v>0</v>
      </c>
      <c r="E19" s="38">
        <v>5474</v>
      </c>
      <c r="F19" s="36">
        <v>0</v>
      </c>
      <c r="G19" s="36">
        <v>0</v>
      </c>
      <c r="H19" s="37">
        <f t="shared" si="10"/>
        <v>0</v>
      </c>
      <c r="I19" s="36">
        <v>1993</v>
      </c>
      <c r="J19" s="38"/>
      <c r="K19" s="38">
        <v>8900</v>
      </c>
      <c r="L19" s="38"/>
      <c r="M19" s="36">
        <v>1</v>
      </c>
      <c r="N19" s="37">
        <f t="shared" si="11"/>
        <v>0</v>
      </c>
      <c r="O19" s="36">
        <v>0</v>
      </c>
      <c r="P19" s="36">
        <v>0</v>
      </c>
      <c r="Q19" s="37">
        <f t="shared" si="12"/>
        <v>0</v>
      </c>
      <c r="R19" s="36">
        <v>91</v>
      </c>
      <c r="S19" s="36">
        <v>91</v>
      </c>
      <c r="T19" s="87">
        <f t="shared" si="13"/>
        <v>0</v>
      </c>
      <c r="U19" s="36">
        <v>91</v>
      </c>
      <c r="V19" s="38"/>
      <c r="W19" s="38"/>
      <c r="X19" s="36">
        <v>1981</v>
      </c>
      <c r="Y19" s="106">
        <f t="shared" si="0"/>
        <v>0</v>
      </c>
      <c r="Z19" s="107">
        <f t="shared" si="1"/>
        <v>0</v>
      </c>
      <c r="AA19" s="108">
        <f t="shared" si="2"/>
        <v>0</v>
      </c>
      <c r="AB19" s="109">
        <v>8900</v>
      </c>
      <c r="AC19" s="110">
        <f t="shared" si="3"/>
        <v>0</v>
      </c>
      <c r="AD19" s="111">
        <f t="shared" si="4"/>
        <v>4550</v>
      </c>
      <c r="AE19" s="111">
        <f t="shared" si="5"/>
        <v>4550</v>
      </c>
      <c r="AF19" s="36">
        <v>1</v>
      </c>
      <c r="AG19" s="125">
        <f t="shared" si="6"/>
        <v>0</v>
      </c>
      <c r="AH19" s="111">
        <f t="shared" si="7"/>
        <v>4550</v>
      </c>
      <c r="AI19" s="111">
        <f t="shared" si="8"/>
        <v>4550</v>
      </c>
    </row>
    <row r="20" spans="1:35" s="1" customFormat="1" ht="14.5">
      <c r="A20" s="36">
        <v>4</v>
      </c>
      <c r="B20" s="37">
        <f t="shared" si="9"/>
        <v>0</v>
      </c>
      <c r="C20" s="36">
        <v>4</v>
      </c>
      <c r="D20" s="36">
        <v>4</v>
      </c>
      <c r="E20" s="38">
        <v>3762</v>
      </c>
      <c r="F20" s="36">
        <v>0</v>
      </c>
      <c r="G20" s="36">
        <v>0</v>
      </c>
      <c r="H20" s="37">
        <f t="shared" si="10"/>
        <v>0</v>
      </c>
      <c r="I20" s="36">
        <v>1894</v>
      </c>
      <c r="J20" s="38"/>
      <c r="K20" s="38">
        <v>9000</v>
      </c>
      <c r="L20" s="38"/>
      <c r="M20" s="36">
        <v>2</v>
      </c>
      <c r="N20" s="37">
        <f t="shared" si="11"/>
        <v>-491</v>
      </c>
      <c r="O20" s="36">
        <v>264</v>
      </c>
      <c r="P20" s="36">
        <v>755</v>
      </c>
      <c r="Q20" s="37">
        <f t="shared" si="12"/>
        <v>393</v>
      </c>
      <c r="R20" s="36">
        <v>1832</v>
      </c>
      <c r="S20" s="36">
        <v>1439</v>
      </c>
      <c r="T20" s="87">
        <f t="shared" si="13"/>
        <v>259</v>
      </c>
      <c r="U20" s="36">
        <v>2091</v>
      </c>
      <c r="V20" s="38"/>
      <c r="W20" s="38"/>
      <c r="X20" s="36">
        <v>1882</v>
      </c>
      <c r="Y20" s="106">
        <f t="shared" si="0"/>
        <v>0</v>
      </c>
      <c r="Z20" s="107">
        <f t="shared" si="1"/>
        <v>378800</v>
      </c>
      <c r="AA20" s="108">
        <f t="shared" si="2"/>
        <v>378800</v>
      </c>
      <c r="AB20" s="109">
        <v>9000</v>
      </c>
      <c r="AC20" s="110">
        <f t="shared" si="3"/>
        <v>25900</v>
      </c>
      <c r="AD20" s="111">
        <f t="shared" si="4"/>
        <v>183200</v>
      </c>
      <c r="AE20" s="111">
        <f t="shared" si="5"/>
        <v>209100</v>
      </c>
      <c r="AF20" s="36">
        <v>2</v>
      </c>
      <c r="AG20" s="125">
        <f t="shared" si="6"/>
        <v>404700</v>
      </c>
      <c r="AH20" s="111">
        <f t="shared" si="7"/>
        <v>587900</v>
      </c>
      <c r="AI20" s="111">
        <f t="shared" si="8"/>
        <v>183200</v>
      </c>
    </row>
    <row r="21" spans="1:35" s="1" customFormat="1" ht="14.5">
      <c r="A21" s="36">
        <v>0</v>
      </c>
      <c r="B21" s="37">
        <f t="shared" si="9"/>
        <v>0</v>
      </c>
      <c r="C21" s="36">
        <v>0</v>
      </c>
      <c r="D21" s="36">
        <v>0</v>
      </c>
      <c r="E21" s="38">
        <v>7568</v>
      </c>
      <c r="F21" s="36">
        <v>0</v>
      </c>
      <c r="G21" s="36">
        <v>0</v>
      </c>
      <c r="H21" s="37">
        <f t="shared" si="10"/>
        <v>0</v>
      </c>
      <c r="I21" s="36">
        <v>1794</v>
      </c>
      <c r="J21" s="38"/>
      <c r="K21" s="38">
        <v>9100</v>
      </c>
      <c r="L21" s="38"/>
      <c r="M21" s="36">
        <v>3</v>
      </c>
      <c r="N21" s="37">
        <f t="shared" si="11"/>
        <v>-116</v>
      </c>
      <c r="O21" s="36">
        <v>96</v>
      </c>
      <c r="P21" s="36">
        <v>212</v>
      </c>
      <c r="Q21" s="37">
        <f t="shared" si="12"/>
        <v>0</v>
      </c>
      <c r="R21" s="36">
        <v>1847</v>
      </c>
      <c r="S21" s="36">
        <v>1847</v>
      </c>
      <c r="T21" s="87">
        <f t="shared" si="13"/>
        <v>-52</v>
      </c>
      <c r="U21" s="36">
        <v>1795</v>
      </c>
      <c r="V21" s="38"/>
      <c r="W21" s="38"/>
      <c r="X21" s="36">
        <v>1783</v>
      </c>
      <c r="Y21" s="106">
        <f t="shared" si="0"/>
        <v>0</v>
      </c>
      <c r="Z21" s="107">
        <f t="shared" si="1"/>
        <v>0</v>
      </c>
      <c r="AA21" s="108">
        <f t="shared" si="2"/>
        <v>0</v>
      </c>
      <c r="AB21" s="109">
        <v>9100</v>
      </c>
      <c r="AC21" s="110">
        <f t="shared" si="3"/>
        <v>-7800</v>
      </c>
      <c r="AD21" s="111">
        <f t="shared" si="4"/>
        <v>277050</v>
      </c>
      <c r="AE21" s="111">
        <f t="shared" si="5"/>
        <v>269250</v>
      </c>
      <c r="AF21" s="36">
        <v>3</v>
      </c>
      <c r="AG21" s="125">
        <f t="shared" si="6"/>
        <v>-7800</v>
      </c>
      <c r="AH21" s="111">
        <f t="shared" si="7"/>
        <v>269250</v>
      </c>
      <c r="AI21" s="111">
        <f t="shared" si="8"/>
        <v>277050</v>
      </c>
    </row>
    <row r="22" spans="1:35" s="1" customFormat="1" ht="14.5">
      <c r="A22" s="36">
        <v>1</v>
      </c>
      <c r="B22" s="37">
        <f t="shared" si="9"/>
        <v>0</v>
      </c>
      <c r="C22" s="36">
        <v>1</v>
      </c>
      <c r="D22" s="36">
        <v>1</v>
      </c>
      <c r="E22" s="38">
        <v>5214</v>
      </c>
      <c r="F22" s="36">
        <v>0</v>
      </c>
      <c r="G22" s="36">
        <v>0</v>
      </c>
      <c r="H22" s="37">
        <f t="shared" si="10"/>
        <v>0</v>
      </c>
      <c r="I22" s="36">
        <v>1695</v>
      </c>
      <c r="J22" s="38"/>
      <c r="K22" s="38">
        <v>9200</v>
      </c>
      <c r="L22" s="38"/>
      <c r="M22" s="36">
        <v>4</v>
      </c>
      <c r="N22" s="37">
        <f t="shared" si="11"/>
        <v>-129</v>
      </c>
      <c r="O22" s="36">
        <v>13</v>
      </c>
      <c r="P22" s="36">
        <v>142</v>
      </c>
      <c r="Q22" s="37">
        <f t="shared" si="12"/>
        <v>108</v>
      </c>
      <c r="R22" s="36">
        <v>1156</v>
      </c>
      <c r="S22" s="36">
        <v>1048</v>
      </c>
      <c r="T22" s="87">
        <f t="shared" si="13"/>
        <v>12</v>
      </c>
      <c r="U22" s="36">
        <v>1168</v>
      </c>
      <c r="V22" s="38"/>
      <c r="W22" s="38"/>
      <c r="X22" s="36">
        <v>1684</v>
      </c>
      <c r="Y22" s="106">
        <f t="shared" si="0"/>
        <v>0</v>
      </c>
      <c r="Z22" s="107">
        <f t="shared" si="1"/>
        <v>84750</v>
      </c>
      <c r="AA22" s="107">
        <f t="shared" si="2"/>
        <v>84750</v>
      </c>
      <c r="AB22" s="109">
        <v>9200</v>
      </c>
      <c r="AC22" s="110">
        <f t="shared" si="3"/>
        <v>2400</v>
      </c>
      <c r="AD22" s="111">
        <f t="shared" si="4"/>
        <v>231200</v>
      </c>
      <c r="AE22" s="111">
        <f t="shared" si="5"/>
        <v>233600</v>
      </c>
      <c r="AF22" s="36">
        <v>4</v>
      </c>
      <c r="AG22" s="125">
        <f t="shared" si="6"/>
        <v>87150</v>
      </c>
      <c r="AH22" s="111">
        <f t="shared" si="7"/>
        <v>318350</v>
      </c>
      <c r="AI22" s="111">
        <f t="shared" si="8"/>
        <v>231200</v>
      </c>
    </row>
    <row r="23" spans="1:35" s="1" customFormat="1" ht="14.5">
      <c r="A23" s="36">
        <v>0</v>
      </c>
      <c r="B23" s="37">
        <f t="shared" si="9"/>
        <v>0</v>
      </c>
      <c r="C23" s="36">
        <v>0</v>
      </c>
      <c r="D23" s="36">
        <v>0</v>
      </c>
      <c r="E23" s="38">
        <v>4870</v>
      </c>
      <c r="F23" s="36">
        <v>0</v>
      </c>
      <c r="G23" s="36">
        <v>0</v>
      </c>
      <c r="H23" s="37">
        <f t="shared" si="10"/>
        <v>0</v>
      </c>
      <c r="I23" s="36">
        <v>1596</v>
      </c>
      <c r="J23" s="38"/>
      <c r="K23" s="38">
        <v>9300</v>
      </c>
      <c r="L23" s="38"/>
      <c r="M23" s="36">
        <v>5</v>
      </c>
      <c r="N23" s="37">
        <f t="shared" si="11"/>
        <v>-144</v>
      </c>
      <c r="O23" s="36">
        <v>1</v>
      </c>
      <c r="P23" s="36">
        <v>145</v>
      </c>
      <c r="Q23" s="37">
        <f t="shared" si="12"/>
        <v>18</v>
      </c>
      <c r="R23" s="36">
        <v>1292</v>
      </c>
      <c r="S23" s="36">
        <v>1274</v>
      </c>
      <c r="T23" s="87">
        <f t="shared" si="13"/>
        <v>1</v>
      </c>
      <c r="U23" s="36">
        <v>1293</v>
      </c>
      <c r="V23" s="38"/>
      <c r="W23" s="38"/>
      <c r="X23" s="36">
        <v>1585</v>
      </c>
      <c r="Y23" s="106">
        <f t="shared" si="0"/>
        <v>0</v>
      </c>
      <c r="Z23" s="107">
        <f t="shared" si="1"/>
        <v>0</v>
      </c>
      <c r="AA23" s="112">
        <f t="shared" si="2"/>
        <v>0</v>
      </c>
      <c r="AB23" s="109">
        <v>9300</v>
      </c>
      <c r="AC23" s="110">
        <f t="shared" si="3"/>
        <v>250</v>
      </c>
      <c r="AD23" s="111">
        <f t="shared" si="4"/>
        <v>323000</v>
      </c>
      <c r="AE23" s="111">
        <f t="shared" si="5"/>
        <v>323250</v>
      </c>
      <c r="AF23" s="36">
        <v>5</v>
      </c>
      <c r="AG23" s="126">
        <f t="shared" si="6"/>
        <v>250</v>
      </c>
      <c r="AH23" s="111">
        <f t="shared" si="7"/>
        <v>323250</v>
      </c>
      <c r="AI23" s="111">
        <f t="shared" si="8"/>
        <v>323000</v>
      </c>
    </row>
    <row r="24" spans="1:35" s="1" customFormat="1" ht="14.5">
      <c r="A24" s="36">
        <v>500</v>
      </c>
      <c r="B24" s="37">
        <f t="shared" si="9"/>
        <v>0</v>
      </c>
      <c r="C24" s="36">
        <v>500</v>
      </c>
      <c r="D24" s="36">
        <v>500</v>
      </c>
      <c r="E24" s="38">
        <v>4067</v>
      </c>
      <c r="F24" s="36">
        <v>0</v>
      </c>
      <c r="G24" s="36">
        <v>0</v>
      </c>
      <c r="H24" s="37">
        <f t="shared" si="10"/>
        <v>0</v>
      </c>
      <c r="I24" s="36">
        <v>1497</v>
      </c>
      <c r="J24" s="38"/>
      <c r="K24" s="38">
        <v>9400</v>
      </c>
      <c r="L24" s="38"/>
      <c r="M24" s="36">
        <v>6</v>
      </c>
      <c r="N24" s="37">
        <f t="shared" si="11"/>
        <v>238</v>
      </c>
      <c r="O24" s="36">
        <v>530</v>
      </c>
      <c r="P24" s="36">
        <v>292</v>
      </c>
      <c r="Q24" s="37">
        <f t="shared" si="12"/>
        <v>101</v>
      </c>
      <c r="R24" s="36">
        <v>938</v>
      </c>
      <c r="S24" s="36">
        <v>837</v>
      </c>
      <c r="T24" s="87">
        <f t="shared" si="13"/>
        <v>29</v>
      </c>
      <c r="U24" s="36">
        <v>967</v>
      </c>
      <c r="V24" s="38"/>
      <c r="W24" s="38"/>
      <c r="X24" s="36">
        <v>1486</v>
      </c>
      <c r="Y24" s="106">
        <f t="shared" si="0"/>
        <v>0</v>
      </c>
      <c r="Z24" s="107">
        <f t="shared" si="1"/>
        <v>37425000</v>
      </c>
      <c r="AA24" s="108">
        <f t="shared" si="2"/>
        <v>37425000</v>
      </c>
      <c r="AB24" s="109">
        <v>9400</v>
      </c>
      <c r="AC24" s="110">
        <f t="shared" si="3"/>
        <v>-38200</v>
      </c>
      <c r="AD24" s="111">
        <f t="shared" si="4"/>
        <v>328300</v>
      </c>
      <c r="AE24" s="111">
        <f t="shared" si="5"/>
        <v>290100</v>
      </c>
      <c r="AF24" s="36">
        <v>7</v>
      </c>
      <c r="AG24" s="125">
        <f t="shared" si="6"/>
        <v>37386800</v>
      </c>
      <c r="AH24" s="111">
        <f t="shared" si="7"/>
        <v>37715100</v>
      </c>
      <c r="AI24" s="111">
        <f t="shared" si="8"/>
        <v>328300</v>
      </c>
    </row>
    <row r="25" spans="1:35" s="1" customFormat="1" ht="14.5">
      <c r="A25" s="36">
        <v>0</v>
      </c>
      <c r="B25" s="37">
        <f t="shared" si="9"/>
        <v>0</v>
      </c>
      <c r="C25" s="36">
        <v>0</v>
      </c>
      <c r="D25" s="36">
        <v>0</v>
      </c>
      <c r="E25" s="38">
        <v>7605</v>
      </c>
      <c r="F25" s="36">
        <v>0</v>
      </c>
      <c r="G25" s="36">
        <v>0</v>
      </c>
      <c r="H25" s="37">
        <f t="shared" si="10"/>
        <v>0</v>
      </c>
      <c r="I25" s="36">
        <v>1399</v>
      </c>
      <c r="J25" s="38"/>
      <c r="K25" s="38">
        <v>9500</v>
      </c>
      <c r="L25" s="38"/>
      <c r="M25" s="36">
        <v>8</v>
      </c>
      <c r="N25" s="37">
        <f t="shared" si="11"/>
        <v>29</v>
      </c>
      <c r="O25" s="36">
        <v>66</v>
      </c>
      <c r="P25" s="36">
        <v>37</v>
      </c>
      <c r="Q25" s="37">
        <f t="shared" si="12"/>
        <v>-1</v>
      </c>
      <c r="R25" s="36">
        <v>5453</v>
      </c>
      <c r="S25" s="36">
        <v>5454</v>
      </c>
      <c r="T25" s="87">
        <f t="shared" si="13"/>
        <v>21</v>
      </c>
      <c r="U25" s="36">
        <v>5474</v>
      </c>
      <c r="V25" s="38"/>
      <c r="W25" s="38"/>
      <c r="X25" s="36">
        <v>1388</v>
      </c>
      <c r="Y25" s="106">
        <f t="shared" si="0"/>
        <v>0</v>
      </c>
      <c r="Z25" s="107">
        <f t="shared" si="1"/>
        <v>0</v>
      </c>
      <c r="AA25" s="108">
        <f t="shared" si="2"/>
        <v>0</v>
      </c>
      <c r="AB25" s="109">
        <v>9500</v>
      </c>
      <c r="AC25" s="110">
        <f t="shared" si="3"/>
        <v>-264250</v>
      </c>
      <c r="AD25" s="111">
        <f t="shared" si="4"/>
        <v>2453850</v>
      </c>
      <c r="AE25" s="111">
        <f t="shared" si="5"/>
        <v>2189600</v>
      </c>
      <c r="AF25" s="36">
        <v>9</v>
      </c>
      <c r="AG25" s="125">
        <f t="shared" si="6"/>
        <v>-264250</v>
      </c>
      <c r="AH25" s="111">
        <f t="shared" si="7"/>
        <v>2189600</v>
      </c>
      <c r="AI25" s="111">
        <f t="shared" si="8"/>
        <v>2453850</v>
      </c>
    </row>
    <row r="26" spans="1:35" s="1" customFormat="1" ht="14.5">
      <c r="A26" s="36">
        <v>9</v>
      </c>
      <c r="B26" s="37">
        <f t="shared" si="9"/>
        <v>0</v>
      </c>
      <c r="C26" s="36">
        <v>9</v>
      </c>
      <c r="D26" s="36">
        <v>9</v>
      </c>
      <c r="E26" s="38">
        <v>1255</v>
      </c>
      <c r="F26" s="36">
        <v>0</v>
      </c>
      <c r="G26" s="36">
        <v>0</v>
      </c>
      <c r="H26" s="37">
        <f t="shared" si="10"/>
        <v>0</v>
      </c>
      <c r="I26" s="36">
        <v>1302</v>
      </c>
      <c r="J26" s="38"/>
      <c r="K26" s="38">
        <v>9600</v>
      </c>
      <c r="L26" s="38"/>
      <c r="M26" s="36">
        <v>10</v>
      </c>
      <c r="N26" s="37">
        <f t="shared" si="11"/>
        <v>73</v>
      </c>
      <c r="O26" s="36">
        <v>85</v>
      </c>
      <c r="P26" s="36">
        <v>12</v>
      </c>
      <c r="Q26" s="37">
        <f t="shared" si="12"/>
        <v>-10</v>
      </c>
      <c r="R26" s="36">
        <v>7038</v>
      </c>
      <c r="S26" s="36">
        <v>7048</v>
      </c>
      <c r="T26" s="87">
        <f t="shared" si="13"/>
        <v>-55</v>
      </c>
      <c r="U26" s="36">
        <v>6983</v>
      </c>
      <c r="V26" s="38"/>
      <c r="W26" s="38"/>
      <c r="X26" s="36">
        <v>1291</v>
      </c>
      <c r="Y26" s="106">
        <f t="shared" si="0"/>
        <v>0</v>
      </c>
      <c r="Z26" s="107">
        <f t="shared" si="1"/>
        <v>585900</v>
      </c>
      <c r="AA26" s="107">
        <f t="shared" si="2"/>
        <v>585900</v>
      </c>
      <c r="AB26" s="109">
        <v>9600</v>
      </c>
      <c r="AC26" s="110">
        <f t="shared" si="3"/>
        <v>-379400</v>
      </c>
      <c r="AD26" s="111">
        <f t="shared" si="4"/>
        <v>3870900</v>
      </c>
      <c r="AE26" s="111">
        <f t="shared" si="5"/>
        <v>3491500</v>
      </c>
      <c r="AF26" s="36">
        <v>11</v>
      </c>
      <c r="AG26" s="125">
        <f t="shared" si="6"/>
        <v>206500</v>
      </c>
      <c r="AH26" s="111">
        <f t="shared" si="7"/>
        <v>4077400</v>
      </c>
      <c r="AI26" s="111">
        <f t="shared" si="8"/>
        <v>3870900</v>
      </c>
    </row>
    <row r="27" spans="1:35" s="1" customFormat="1" ht="14.5">
      <c r="A27" s="36">
        <v>58</v>
      </c>
      <c r="B27" s="37">
        <f t="shared" si="9"/>
        <v>0</v>
      </c>
      <c r="C27" s="36">
        <v>58</v>
      </c>
      <c r="D27" s="36">
        <v>58</v>
      </c>
      <c r="E27" s="38">
        <v>4146</v>
      </c>
      <c r="F27" s="36">
        <v>0</v>
      </c>
      <c r="G27" s="36">
        <v>0</v>
      </c>
      <c r="H27" s="37">
        <f t="shared" si="10"/>
        <v>0</v>
      </c>
      <c r="I27" s="36">
        <v>1205</v>
      </c>
      <c r="J27" s="38"/>
      <c r="K27" s="38">
        <v>9700</v>
      </c>
      <c r="L27" s="38"/>
      <c r="M27" s="36">
        <v>13</v>
      </c>
      <c r="N27" s="37">
        <f t="shared" si="11"/>
        <v>-102</v>
      </c>
      <c r="O27" s="36">
        <v>212</v>
      </c>
      <c r="P27" s="36">
        <v>314</v>
      </c>
      <c r="Q27" s="37">
        <f t="shared" si="12"/>
        <v>-46</v>
      </c>
      <c r="R27" s="36">
        <v>1059</v>
      </c>
      <c r="S27" s="36">
        <v>1105</v>
      </c>
      <c r="T27" s="87">
        <f t="shared" si="13"/>
        <v>210</v>
      </c>
      <c r="U27" s="36">
        <v>1269</v>
      </c>
      <c r="V27" s="38"/>
      <c r="W27" s="38"/>
      <c r="X27" s="36">
        <v>1194</v>
      </c>
      <c r="Y27" s="106">
        <f t="shared" si="0"/>
        <v>0</v>
      </c>
      <c r="Z27" s="107">
        <f t="shared" si="1"/>
        <v>3494500</v>
      </c>
      <c r="AA27" s="108">
        <f t="shared" si="2"/>
        <v>3494500</v>
      </c>
      <c r="AB27" s="109">
        <v>9700</v>
      </c>
      <c r="AC27" s="110">
        <f t="shared" si="3"/>
        <v>30600</v>
      </c>
      <c r="AD27" s="111">
        <f t="shared" si="4"/>
        <v>794250</v>
      </c>
      <c r="AE27" s="111">
        <f t="shared" si="5"/>
        <v>824850</v>
      </c>
      <c r="AF27" s="36">
        <v>15</v>
      </c>
      <c r="AG27" s="125">
        <f t="shared" si="6"/>
        <v>3525100</v>
      </c>
      <c r="AH27" s="111">
        <f t="shared" si="7"/>
        <v>4319350</v>
      </c>
      <c r="AI27" s="111">
        <f t="shared" si="8"/>
        <v>794250</v>
      </c>
    </row>
    <row r="28" spans="1:35" s="1" customFormat="1" ht="14.5">
      <c r="A28" s="36">
        <v>526</v>
      </c>
      <c r="B28" s="37">
        <f t="shared" si="9"/>
        <v>0</v>
      </c>
      <c r="C28" s="36">
        <v>526</v>
      </c>
      <c r="D28" s="36">
        <v>526</v>
      </c>
      <c r="E28" s="38">
        <v>1235</v>
      </c>
      <c r="F28" s="36">
        <v>0</v>
      </c>
      <c r="G28" s="36">
        <v>0</v>
      </c>
      <c r="H28" s="37">
        <f t="shared" si="10"/>
        <v>0</v>
      </c>
      <c r="I28" s="36">
        <v>1109</v>
      </c>
      <c r="J28" s="38"/>
      <c r="K28" s="38">
        <v>9800</v>
      </c>
      <c r="L28" s="38"/>
      <c r="M28" s="36">
        <v>17</v>
      </c>
      <c r="N28" s="37">
        <f t="shared" si="11"/>
        <v>-698</v>
      </c>
      <c r="O28" s="36">
        <v>47</v>
      </c>
      <c r="P28" s="36">
        <v>745</v>
      </c>
      <c r="Q28" s="37">
        <f t="shared" si="12"/>
        <v>-392</v>
      </c>
      <c r="R28" s="36">
        <v>7337</v>
      </c>
      <c r="S28" s="36">
        <v>7729</v>
      </c>
      <c r="T28" s="87">
        <f t="shared" si="13"/>
        <v>17</v>
      </c>
      <c r="U28" s="36">
        <v>7354</v>
      </c>
      <c r="V28" s="38"/>
      <c r="W28" s="38"/>
      <c r="X28" s="36">
        <v>1099</v>
      </c>
      <c r="Y28" s="106">
        <f t="shared" si="0"/>
        <v>0</v>
      </c>
      <c r="Z28" s="107">
        <f t="shared" si="1"/>
        <v>29166700</v>
      </c>
      <c r="AA28" s="112">
        <f t="shared" si="2"/>
        <v>29166700</v>
      </c>
      <c r="AB28" s="109">
        <v>9800</v>
      </c>
      <c r="AC28" s="110">
        <f t="shared" si="3"/>
        <v>-719250</v>
      </c>
      <c r="AD28" s="111">
        <f t="shared" si="4"/>
        <v>6970150</v>
      </c>
      <c r="AE28" s="111">
        <f t="shared" si="5"/>
        <v>6250900</v>
      </c>
      <c r="AF28" s="36">
        <v>19</v>
      </c>
      <c r="AG28" s="126">
        <f t="shared" si="6"/>
        <v>28447450</v>
      </c>
      <c r="AH28" s="111">
        <f t="shared" si="7"/>
        <v>35417600</v>
      </c>
      <c r="AI28" s="111">
        <f t="shared" si="8"/>
        <v>6970150</v>
      </c>
    </row>
    <row r="29" spans="1:35" s="2" customFormat="1" ht="14.5">
      <c r="A29" s="36">
        <v>31</v>
      </c>
      <c r="B29" s="37">
        <f t="shared" si="9"/>
        <v>0</v>
      </c>
      <c r="C29" s="36">
        <v>31</v>
      </c>
      <c r="D29" s="36">
        <v>31</v>
      </c>
      <c r="E29" s="38">
        <v>1070</v>
      </c>
      <c r="F29" s="36">
        <v>0</v>
      </c>
      <c r="G29" s="36">
        <v>0</v>
      </c>
      <c r="H29" s="37">
        <f t="shared" si="10"/>
        <v>0</v>
      </c>
      <c r="I29" s="36">
        <v>1012</v>
      </c>
      <c r="J29" s="38"/>
      <c r="K29" s="38">
        <v>9900</v>
      </c>
      <c r="L29" s="38"/>
      <c r="M29" s="36">
        <v>22</v>
      </c>
      <c r="N29" s="37">
        <f t="shared" si="11"/>
        <v>-806</v>
      </c>
      <c r="O29" s="36">
        <v>38</v>
      </c>
      <c r="P29" s="36">
        <v>844</v>
      </c>
      <c r="Q29" s="37">
        <f t="shared" si="12"/>
        <v>324</v>
      </c>
      <c r="R29" s="36">
        <v>1455</v>
      </c>
      <c r="S29" s="36">
        <v>1131</v>
      </c>
      <c r="T29" s="87">
        <f t="shared" si="13"/>
        <v>13</v>
      </c>
      <c r="U29" s="36">
        <v>1468</v>
      </c>
      <c r="V29" s="38"/>
      <c r="W29" s="38"/>
      <c r="X29" s="36">
        <v>1007</v>
      </c>
      <c r="Y29" s="106">
        <f t="shared" si="0"/>
        <v>0</v>
      </c>
      <c r="Z29" s="107">
        <f t="shared" si="1"/>
        <v>1568600</v>
      </c>
      <c r="AA29" s="108">
        <f t="shared" si="2"/>
        <v>1568600</v>
      </c>
      <c r="AB29" s="109">
        <v>9900</v>
      </c>
      <c r="AC29" s="110">
        <f t="shared" si="3"/>
        <v>-203950</v>
      </c>
      <c r="AD29" s="111">
        <f t="shared" si="4"/>
        <v>1818750</v>
      </c>
      <c r="AE29" s="111">
        <f t="shared" si="5"/>
        <v>1614800</v>
      </c>
      <c r="AF29" s="36">
        <v>25</v>
      </c>
      <c r="AG29" s="125">
        <f t="shared" si="6"/>
        <v>1364650</v>
      </c>
      <c r="AH29" s="111">
        <f t="shared" si="7"/>
        <v>3183400</v>
      </c>
      <c r="AI29" s="111">
        <f t="shared" si="8"/>
        <v>1818750</v>
      </c>
    </row>
    <row r="30" spans="1:35" s="2" customFormat="1" ht="14.5">
      <c r="A30" s="36">
        <v>3142</v>
      </c>
      <c r="B30" s="37">
        <f t="shared" si="9"/>
        <v>0</v>
      </c>
      <c r="C30" s="36">
        <v>3142</v>
      </c>
      <c r="D30" s="36">
        <v>3142</v>
      </c>
      <c r="E30" s="38">
        <v>278</v>
      </c>
      <c r="F30" s="36">
        <v>0</v>
      </c>
      <c r="G30" s="36">
        <v>0</v>
      </c>
      <c r="H30" s="37">
        <f t="shared" si="10"/>
        <v>0</v>
      </c>
      <c r="I30" s="36">
        <v>919</v>
      </c>
      <c r="J30" s="38"/>
      <c r="K30" s="38">
        <v>10000</v>
      </c>
      <c r="L30" s="38"/>
      <c r="M30" s="36">
        <v>28</v>
      </c>
      <c r="N30" s="37">
        <f t="shared" si="11"/>
        <v>-1590</v>
      </c>
      <c r="O30" s="36">
        <v>218</v>
      </c>
      <c r="P30" s="36">
        <v>1808</v>
      </c>
      <c r="Q30" s="37">
        <f t="shared" si="12"/>
        <v>-655</v>
      </c>
      <c r="R30" s="36">
        <v>10603</v>
      </c>
      <c r="S30" s="36">
        <v>11258</v>
      </c>
      <c r="T30" s="87">
        <f t="shared" si="13"/>
        <v>-16</v>
      </c>
      <c r="U30" s="36">
        <v>10587</v>
      </c>
      <c r="V30" s="38"/>
      <c r="W30" s="38"/>
      <c r="X30" s="36">
        <v>908</v>
      </c>
      <c r="Y30" s="106">
        <f t="shared" si="0"/>
        <v>0</v>
      </c>
      <c r="Z30" s="107">
        <f t="shared" si="1"/>
        <v>144374900</v>
      </c>
      <c r="AA30" s="108">
        <f t="shared" si="2"/>
        <v>144374900</v>
      </c>
      <c r="AB30" s="109">
        <v>10000</v>
      </c>
      <c r="AC30" s="110">
        <f t="shared" si="3"/>
        <v>-2143000</v>
      </c>
      <c r="AD30" s="111">
        <f t="shared" si="4"/>
        <v>16964800</v>
      </c>
      <c r="AE30" s="111">
        <f t="shared" si="5"/>
        <v>14821800</v>
      </c>
      <c r="AF30" s="36">
        <v>32</v>
      </c>
      <c r="AG30" s="125">
        <f t="shared" si="6"/>
        <v>142231900</v>
      </c>
      <c r="AH30" s="111">
        <f t="shared" si="7"/>
        <v>159196700</v>
      </c>
      <c r="AI30" s="111">
        <f t="shared" si="8"/>
        <v>16964800</v>
      </c>
    </row>
    <row r="31" spans="1:35" s="2" customFormat="1" ht="14.5">
      <c r="A31" s="36">
        <v>359</v>
      </c>
      <c r="B31" s="37">
        <f t="shared" si="9"/>
        <v>0</v>
      </c>
      <c r="C31" s="36">
        <v>359</v>
      </c>
      <c r="D31" s="36">
        <v>359</v>
      </c>
      <c r="E31" s="38">
        <v>4696</v>
      </c>
      <c r="F31" s="36">
        <v>0</v>
      </c>
      <c r="G31" s="36">
        <v>0</v>
      </c>
      <c r="H31" s="37">
        <f t="shared" si="10"/>
        <v>0</v>
      </c>
      <c r="I31" s="36">
        <v>828</v>
      </c>
      <c r="J31" s="38"/>
      <c r="K31" s="38">
        <v>10100</v>
      </c>
      <c r="L31" s="38"/>
      <c r="M31" s="36">
        <v>35</v>
      </c>
      <c r="N31" s="37">
        <f t="shared" si="11"/>
        <v>-361</v>
      </c>
      <c r="O31" s="36">
        <v>206</v>
      </c>
      <c r="P31" s="36">
        <v>567</v>
      </c>
      <c r="Q31" s="37">
        <f t="shared" si="12"/>
        <v>-251</v>
      </c>
      <c r="R31" s="36">
        <v>4451</v>
      </c>
      <c r="S31" s="36">
        <v>4702</v>
      </c>
      <c r="T31" s="87">
        <f t="shared" si="13"/>
        <v>56</v>
      </c>
      <c r="U31" s="36">
        <v>4507</v>
      </c>
      <c r="V31" s="38"/>
      <c r="W31" s="38"/>
      <c r="X31" s="36">
        <v>822</v>
      </c>
      <c r="Y31" s="106">
        <f t="shared" si="0"/>
        <v>0</v>
      </c>
      <c r="Z31" s="107">
        <f t="shared" si="1"/>
        <v>14862600</v>
      </c>
      <c r="AA31" s="108">
        <f t="shared" si="2"/>
        <v>14862600</v>
      </c>
      <c r="AB31" s="109">
        <v>10100</v>
      </c>
      <c r="AC31" s="110">
        <f t="shared" si="3"/>
        <v>-792200</v>
      </c>
      <c r="AD31" s="111">
        <f t="shared" si="4"/>
        <v>8679450</v>
      </c>
      <c r="AE31" s="111">
        <f t="shared" si="5"/>
        <v>7887250</v>
      </c>
      <c r="AF31" s="36">
        <v>39</v>
      </c>
      <c r="AG31" s="125">
        <f t="shared" si="6"/>
        <v>14070400</v>
      </c>
      <c r="AH31" s="111">
        <f t="shared" si="7"/>
        <v>22749850</v>
      </c>
      <c r="AI31" s="111">
        <f t="shared" si="8"/>
        <v>8679450</v>
      </c>
    </row>
    <row r="32" spans="1:35" s="2" customFormat="1" ht="14.5">
      <c r="A32" s="36">
        <v>3863</v>
      </c>
      <c r="B32" s="37">
        <f t="shared" si="9"/>
        <v>0</v>
      </c>
      <c r="C32" s="36">
        <v>3863</v>
      </c>
      <c r="D32" s="36">
        <v>3863</v>
      </c>
      <c r="E32" s="38">
        <v>395</v>
      </c>
      <c r="F32" s="36">
        <v>1</v>
      </c>
      <c r="G32" s="36">
        <v>0</v>
      </c>
      <c r="H32" s="37">
        <f t="shared" si="10"/>
        <v>-1</v>
      </c>
      <c r="I32" s="36">
        <v>737</v>
      </c>
      <c r="J32" s="38"/>
      <c r="K32" s="38">
        <v>10200</v>
      </c>
      <c r="L32" s="38"/>
      <c r="M32" s="36">
        <v>46</v>
      </c>
      <c r="N32" s="37">
        <f t="shared" si="11"/>
        <v>-1099</v>
      </c>
      <c r="O32" s="36">
        <v>337</v>
      </c>
      <c r="P32" s="36">
        <v>1436</v>
      </c>
      <c r="Q32" s="37">
        <f t="shared" si="12"/>
        <v>-190</v>
      </c>
      <c r="R32" s="36">
        <v>3477</v>
      </c>
      <c r="S32" s="36">
        <v>3667</v>
      </c>
      <c r="T32" s="87">
        <f t="shared" si="13"/>
        <v>289</v>
      </c>
      <c r="U32" s="36">
        <v>3766</v>
      </c>
      <c r="V32" s="38"/>
      <c r="W32" s="38"/>
      <c r="X32" s="36">
        <v>727</v>
      </c>
      <c r="Y32" s="106">
        <f t="shared" si="0"/>
        <v>36350</v>
      </c>
      <c r="Z32" s="107">
        <f t="shared" si="1"/>
        <v>142351550</v>
      </c>
      <c r="AA32" s="108">
        <f t="shared" si="2"/>
        <v>142315200</v>
      </c>
      <c r="AB32" s="109">
        <v>10200</v>
      </c>
      <c r="AC32" s="113">
        <f t="shared" si="3"/>
        <v>-204550</v>
      </c>
      <c r="AD32" s="111">
        <f t="shared" si="4"/>
        <v>8866350</v>
      </c>
      <c r="AE32" s="111">
        <f t="shared" si="5"/>
        <v>8661800</v>
      </c>
      <c r="AF32" s="36">
        <v>51</v>
      </c>
      <c r="AG32" s="125">
        <f t="shared" si="6"/>
        <v>142110650</v>
      </c>
      <c r="AH32" s="111">
        <f t="shared" si="7"/>
        <v>151013350</v>
      </c>
      <c r="AI32" s="111">
        <f t="shared" si="8"/>
        <v>8902700</v>
      </c>
    </row>
    <row r="33" spans="1:35" s="2" customFormat="1" ht="14.5">
      <c r="A33" s="36">
        <v>2118</v>
      </c>
      <c r="B33" s="37">
        <f t="shared" si="9"/>
        <v>0</v>
      </c>
      <c r="C33" s="36">
        <v>2116</v>
      </c>
      <c r="D33" s="36">
        <v>2118</v>
      </c>
      <c r="E33" s="38">
        <v>1741</v>
      </c>
      <c r="F33" s="36">
        <v>2</v>
      </c>
      <c r="G33" s="36">
        <v>0</v>
      </c>
      <c r="H33" s="37">
        <f t="shared" si="10"/>
        <v>-2</v>
      </c>
      <c r="I33" s="36">
        <v>649</v>
      </c>
      <c r="J33" s="38"/>
      <c r="K33" s="38">
        <v>10300</v>
      </c>
      <c r="L33" s="38"/>
      <c r="M33" s="36">
        <v>59</v>
      </c>
      <c r="N33" s="37">
        <f t="shared" si="11"/>
        <v>-4</v>
      </c>
      <c r="O33" s="36">
        <v>208</v>
      </c>
      <c r="P33" s="36">
        <v>212</v>
      </c>
      <c r="Q33" s="37">
        <f t="shared" si="12"/>
        <v>140</v>
      </c>
      <c r="R33" s="36">
        <v>5807</v>
      </c>
      <c r="S33" s="36">
        <v>5667</v>
      </c>
      <c r="T33" s="87">
        <f t="shared" si="13"/>
        <v>31</v>
      </c>
      <c r="U33" s="36">
        <v>5838</v>
      </c>
      <c r="V33" s="38"/>
      <c r="W33" s="38"/>
      <c r="X33" s="36">
        <v>643</v>
      </c>
      <c r="Y33" s="106">
        <f t="shared" si="0"/>
        <v>64300</v>
      </c>
      <c r="Z33" s="107">
        <f t="shared" si="1"/>
        <v>68729100</v>
      </c>
      <c r="AA33" s="107">
        <f t="shared" si="2"/>
        <v>68664800</v>
      </c>
      <c r="AB33" s="109">
        <v>10300</v>
      </c>
      <c r="AC33" s="110">
        <f t="shared" si="3"/>
        <v>-1360300</v>
      </c>
      <c r="AD33" s="111">
        <f t="shared" si="4"/>
        <v>18582400</v>
      </c>
      <c r="AE33" s="111">
        <f t="shared" si="5"/>
        <v>17222100</v>
      </c>
      <c r="AF33" s="36">
        <v>64</v>
      </c>
      <c r="AG33" s="125">
        <f t="shared" si="6"/>
        <v>67304500</v>
      </c>
      <c r="AH33" s="111">
        <f t="shared" si="7"/>
        <v>85951200</v>
      </c>
      <c r="AI33" s="111">
        <f t="shared" si="8"/>
        <v>18646700</v>
      </c>
    </row>
    <row r="34" spans="1:35" s="2" customFormat="1" ht="14.5">
      <c r="A34" s="36">
        <v>3902</v>
      </c>
      <c r="B34" s="37">
        <f t="shared" si="9"/>
        <v>-4</v>
      </c>
      <c r="C34" s="36">
        <v>3910</v>
      </c>
      <c r="D34" s="36">
        <v>3906</v>
      </c>
      <c r="E34" s="38">
        <v>94</v>
      </c>
      <c r="F34" s="36">
        <v>4</v>
      </c>
      <c r="G34" s="36">
        <v>4</v>
      </c>
      <c r="H34" s="37">
        <f t="shared" si="10"/>
        <v>0</v>
      </c>
      <c r="I34" s="36">
        <v>565</v>
      </c>
      <c r="J34" s="38"/>
      <c r="K34" s="38">
        <v>10400</v>
      </c>
      <c r="L34" s="38"/>
      <c r="M34" s="36">
        <v>75</v>
      </c>
      <c r="N34" s="37">
        <f t="shared" si="11"/>
        <v>44</v>
      </c>
      <c r="O34" s="39">
        <v>570</v>
      </c>
      <c r="P34" s="36">
        <v>526</v>
      </c>
      <c r="Q34" s="37">
        <f t="shared" si="12"/>
        <v>307</v>
      </c>
      <c r="R34" s="36">
        <v>5299</v>
      </c>
      <c r="S34" s="36">
        <v>4992</v>
      </c>
      <c r="T34" s="87">
        <f t="shared" si="13"/>
        <v>-31</v>
      </c>
      <c r="U34" s="36">
        <v>5268</v>
      </c>
      <c r="V34" s="38"/>
      <c r="W34" s="38"/>
      <c r="X34" s="36">
        <v>560</v>
      </c>
      <c r="Y34" s="106">
        <f t="shared" si="0"/>
        <v>112000</v>
      </c>
      <c r="Z34" s="107">
        <f t="shared" si="1"/>
        <v>110231500</v>
      </c>
      <c r="AA34" s="108">
        <f t="shared" si="2"/>
        <v>110119500</v>
      </c>
      <c r="AB34" s="109">
        <v>10400</v>
      </c>
      <c r="AC34" s="113">
        <f t="shared" si="3"/>
        <v>-2235850</v>
      </c>
      <c r="AD34" s="111">
        <f t="shared" si="4"/>
        <v>21990850</v>
      </c>
      <c r="AE34" s="111">
        <f t="shared" si="5"/>
        <v>19755000</v>
      </c>
      <c r="AF34" s="36">
        <v>83</v>
      </c>
      <c r="AG34" s="125">
        <f t="shared" si="6"/>
        <v>107883650</v>
      </c>
      <c r="AH34" s="111">
        <f t="shared" si="7"/>
        <v>129986500</v>
      </c>
      <c r="AI34" s="111">
        <f t="shared" si="8"/>
        <v>22102850</v>
      </c>
    </row>
    <row r="35" spans="1:35" s="2" customFormat="1" ht="14.5">
      <c r="A35" s="36">
        <v>4433</v>
      </c>
      <c r="B35" s="37">
        <f t="shared" si="9"/>
        <v>-2</v>
      </c>
      <c r="C35" s="36">
        <v>4436</v>
      </c>
      <c r="D35" s="36">
        <v>4435</v>
      </c>
      <c r="E35" s="38">
        <v>17</v>
      </c>
      <c r="F35" s="36">
        <v>8</v>
      </c>
      <c r="G35" s="36">
        <v>2</v>
      </c>
      <c r="H35" s="37">
        <f t="shared" si="10"/>
        <v>-6</v>
      </c>
      <c r="I35" s="36">
        <v>485</v>
      </c>
      <c r="J35" s="38"/>
      <c r="K35" s="38">
        <v>10500</v>
      </c>
      <c r="L35" s="38"/>
      <c r="M35" s="36">
        <v>94</v>
      </c>
      <c r="N35" s="37">
        <f t="shared" si="11"/>
        <v>-1030</v>
      </c>
      <c r="O35" s="40">
        <v>226</v>
      </c>
      <c r="P35" s="36">
        <v>1256</v>
      </c>
      <c r="Q35" s="37">
        <f t="shared" si="12"/>
        <v>1112</v>
      </c>
      <c r="R35" s="36">
        <v>4749</v>
      </c>
      <c r="S35" s="36">
        <v>3637</v>
      </c>
      <c r="T35" s="87">
        <f t="shared" si="13"/>
        <v>-191</v>
      </c>
      <c r="U35" s="36">
        <v>4558</v>
      </c>
      <c r="V35" s="38"/>
      <c r="W35" s="38"/>
      <c r="X35" s="36">
        <v>483</v>
      </c>
      <c r="Y35" s="106">
        <f t="shared" si="0"/>
        <v>193200</v>
      </c>
      <c r="Z35" s="107">
        <f t="shared" si="1"/>
        <v>107500250</v>
      </c>
      <c r="AA35" s="108">
        <f t="shared" si="2"/>
        <v>107307050</v>
      </c>
      <c r="AB35" s="109">
        <v>10500</v>
      </c>
      <c r="AC35" s="110">
        <f t="shared" si="3"/>
        <v>-2797300</v>
      </c>
      <c r="AD35" s="111">
        <f t="shared" si="4"/>
        <v>24219900</v>
      </c>
      <c r="AE35" s="111">
        <f t="shared" si="5"/>
        <v>21422600</v>
      </c>
      <c r="AF35" s="36">
        <v>102</v>
      </c>
      <c r="AG35" s="125">
        <f t="shared" si="6"/>
        <v>104509750</v>
      </c>
      <c r="AH35" s="111">
        <f t="shared" si="7"/>
        <v>128922850</v>
      </c>
      <c r="AI35" s="111">
        <f t="shared" si="8"/>
        <v>24413100</v>
      </c>
    </row>
    <row r="36" spans="1:35" s="2" customFormat="1" ht="14.5">
      <c r="A36" s="36">
        <v>5088</v>
      </c>
      <c r="B36" s="37">
        <f t="shared" si="9"/>
        <v>5</v>
      </c>
      <c r="C36" s="36">
        <v>5227</v>
      </c>
      <c r="D36" s="36">
        <v>5083</v>
      </c>
      <c r="E36" s="38">
        <v>81</v>
      </c>
      <c r="F36" s="36">
        <v>171</v>
      </c>
      <c r="G36" s="36">
        <v>38</v>
      </c>
      <c r="H36" s="37">
        <f t="shared" si="10"/>
        <v>-133</v>
      </c>
      <c r="I36" s="36">
        <v>412</v>
      </c>
      <c r="J36" s="38"/>
      <c r="K36" s="38">
        <v>10600</v>
      </c>
      <c r="L36" s="38"/>
      <c r="M36" s="36">
        <v>119</v>
      </c>
      <c r="N36" s="37">
        <f t="shared" si="11"/>
        <v>-618</v>
      </c>
      <c r="O36" s="40">
        <v>474</v>
      </c>
      <c r="P36" s="36">
        <v>1092</v>
      </c>
      <c r="Q36" s="37">
        <f t="shared" si="12"/>
        <v>-321</v>
      </c>
      <c r="R36" s="36">
        <v>2499</v>
      </c>
      <c r="S36" s="36">
        <v>2820</v>
      </c>
      <c r="T36" s="87">
        <f t="shared" si="13"/>
        <v>-93</v>
      </c>
      <c r="U36" s="36">
        <v>2406</v>
      </c>
      <c r="V36" s="38"/>
      <c r="W36" s="38"/>
      <c r="X36" s="36">
        <v>412</v>
      </c>
      <c r="Y36" s="106">
        <f t="shared" si="0"/>
        <v>3522600</v>
      </c>
      <c r="Z36" s="107">
        <f t="shared" si="1"/>
        <v>104812800</v>
      </c>
      <c r="AA36" s="108">
        <f t="shared" si="2"/>
        <v>101290200</v>
      </c>
      <c r="AB36" s="109">
        <v>10600</v>
      </c>
      <c r="AC36" s="110">
        <f t="shared" si="3"/>
        <v>-1802850</v>
      </c>
      <c r="AD36" s="111">
        <f t="shared" si="4"/>
        <v>16118550</v>
      </c>
      <c r="AE36" s="111">
        <f t="shared" si="5"/>
        <v>14315700</v>
      </c>
      <c r="AF36" s="36">
        <v>129</v>
      </c>
      <c r="AG36" s="125">
        <f t="shared" si="6"/>
        <v>99487350</v>
      </c>
      <c r="AH36" s="111">
        <f t="shared" si="7"/>
        <v>119128500</v>
      </c>
      <c r="AI36" s="111">
        <f t="shared" si="8"/>
        <v>19641150</v>
      </c>
    </row>
    <row r="37" spans="1:35" s="1" customFormat="1" ht="14.5">
      <c r="A37" s="36">
        <v>3863</v>
      </c>
      <c r="B37" s="37">
        <f t="shared" si="9"/>
        <v>196</v>
      </c>
      <c r="C37" s="36">
        <v>3582</v>
      </c>
      <c r="D37" s="36">
        <v>3667</v>
      </c>
      <c r="E37" s="38">
        <v>403</v>
      </c>
      <c r="F37" s="36">
        <v>388</v>
      </c>
      <c r="G37" s="39">
        <v>867</v>
      </c>
      <c r="H37" s="186">
        <f t="shared" si="10"/>
        <v>479</v>
      </c>
      <c r="I37" s="174">
        <v>340</v>
      </c>
      <c r="J37" s="165"/>
      <c r="K37" s="238">
        <v>10700</v>
      </c>
      <c r="L37" s="165" t="s">
        <v>119</v>
      </c>
      <c r="M37" s="174">
        <v>150</v>
      </c>
      <c r="N37" s="239">
        <f t="shared" si="11"/>
        <v>-117</v>
      </c>
      <c r="O37" s="40">
        <v>343</v>
      </c>
      <c r="P37" s="36">
        <v>460</v>
      </c>
      <c r="Q37" s="37">
        <f t="shared" si="12"/>
        <v>68</v>
      </c>
      <c r="R37" s="36">
        <v>850</v>
      </c>
      <c r="S37" s="36">
        <v>782</v>
      </c>
      <c r="T37" s="87">
        <f t="shared" si="13"/>
        <v>144</v>
      </c>
      <c r="U37" s="36">
        <v>994</v>
      </c>
      <c r="V37" s="38"/>
      <c r="W37" s="38"/>
      <c r="X37" s="36">
        <v>339</v>
      </c>
      <c r="Y37" s="106">
        <f t="shared" si="0"/>
        <v>6576600</v>
      </c>
      <c r="Z37" s="107">
        <f t="shared" si="1"/>
        <v>65671000</v>
      </c>
      <c r="AA37" s="108">
        <f t="shared" si="2"/>
        <v>59094400</v>
      </c>
      <c r="AB37" s="114">
        <v>10700</v>
      </c>
      <c r="AC37" s="113">
        <f t="shared" si="3"/>
        <v>655000</v>
      </c>
      <c r="AD37" s="111">
        <f t="shared" si="4"/>
        <v>6800000</v>
      </c>
      <c r="AE37" s="111">
        <f t="shared" si="5"/>
        <v>7455000</v>
      </c>
      <c r="AF37" s="36">
        <v>160</v>
      </c>
      <c r="AG37" s="125">
        <f t="shared" si="6"/>
        <v>59749400</v>
      </c>
      <c r="AH37" s="111">
        <f t="shared" si="7"/>
        <v>73126000</v>
      </c>
      <c r="AI37" s="111">
        <f t="shared" si="8"/>
        <v>13376600</v>
      </c>
    </row>
    <row r="38" spans="1:35" s="1" customFormat="1" ht="14.5">
      <c r="A38" s="36">
        <v>5983</v>
      </c>
      <c r="B38" s="37">
        <f t="shared" si="9"/>
        <v>412</v>
      </c>
      <c r="C38" s="36">
        <v>5560</v>
      </c>
      <c r="D38" s="36">
        <v>5571</v>
      </c>
      <c r="E38" s="38">
        <v>2</v>
      </c>
      <c r="F38" s="36">
        <v>101</v>
      </c>
      <c r="G38" s="40">
        <v>1025</v>
      </c>
      <c r="H38" s="212">
        <f t="shared" si="10"/>
        <v>924</v>
      </c>
      <c r="I38" s="177">
        <v>279</v>
      </c>
      <c r="J38" s="169"/>
      <c r="K38" s="169">
        <v>10800</v>
      </c>
      <c r="L38" s="169" t="s">
        <v>119</v>
      </c>
      <c r="M38" s="177">
        <v>186</v>
      </c>
      <c r="N38" s="240">
        <f t="shared" si="11"/>
        <v>2151</v>
      </c>
      <c r="O38" s="42">
        <v>2740</v>
      </c>
      <c r="P38" s="36">
        <v>589</v>
      </c>
      <c r="Q38" s="37">
        <f t="shared" si="12"/>
        <v>368</v>
      </c>
      <c r="R38" s="36">
        <v>1897</v>
      </c>
      <c r="S38" s="36">
        <v>1529</v>
      </c>
      <c r="T38" s="88">
        <f t="shared" si="13"/>
        <v>1837</v>
      </c>
      <c r="U38" s="36">
        <v>3734</v>
      </c>
      <c r="V38" s="38"/>
      <c r="W38" s="38"/>
      <c r="X38" s="36">
        <v>278</v>
      </c>
      <c r="Y38" s="106">
        <f t="shared" si="0"/>
        <v>1403900</v>
      </c>
      <c r="Z38" s="107">
        <f t="shared" si="1"/>
        <v>83462850</v>
      </c>
      <c r="AA38" s="108">
        <f t="shared" si="2"/>
        <v>82058950</v>
      </c>
      <c r="AB38" s="109">
        <v>10800</v>
      </c>
      <c r="AC38" s="113">
        <f t="shared" si="3"/>
        <v>15756200</v>
      </c>
      <c r="AD38" s="111">
        <f t="shared" si="4"/>
        <v>18970000</v>
      </c>
      <c r="AE38" s="111">
        <f t="shared" si="5"/>
        <v>34726200</v>
      </c>
      <c r="AF38" s="36">
        <v>200</v>
      </c>
      <c r="AG38" s="125">
        <f t="shared" si="6"/>
        <v>97815150</v>
      </c>
      <c r="AH38" s="111">
        <f t="shared" si="7"/>
        <v>118189050</v>
      </c>
      <c r="AI38" s="111">
        <f t="shared" si="8"/>
        <v>20373900</v>
      </c>
    </row>
    <row r="39" spans="1:35" s="1" customFormat="1" ht="14.5">
      <c r="A39" s="36">
        <v>1500</v>
      </c>
      <c r="B39" s="41">
        <f t="shared" si="9"/>
        <v>43</v>
      </c>
      <c r="C39" s="36">
        <v>1118</v>
      </c>
      <c r="D39" s="36">
        <v>1457</v>
      </c>
      <c r="E39" s="37">
        <f t="shared" ref="E39:E52" si="14">D39-C39</f>
        <v>339</v>
      </c>
      <c r="F39" s="36">
        <v>498</v>
      </c>
      <c r="G39" s="40">
        <v>173</v>
      </c>
      <c r="H39" s="37">
        <f t="shared" si="10"/>
        <v>-325</v>
      </c>
      <c r="I39" s="36">
        <v>223</v>
      </c>
      <c r="J39" s="38"/>
      <c r="K39" s="241">
        <v>10900</v>
      </c>
      <c r="L39" s="38"/>
      <c r="M39" s="36">
        <v>230</v>
      </c>
      <c r="N39" s="37">
        <f t="shared" si="11"/>
        <v>-628</v>
      </c>
      <c r="O39" s="36">
        <v>127</v>
      </c>
      <c r="P39" s="36">
        <v>755</v>
      </c>
      <c r="Q39" s="37">
        <f t="shared" si="12"/>
        <v>620</v>
      </c>
      <c r="R39" s="36">
        <v>941</v>
      </c>
      <c r="S39" s="36">
        <v>321</v>
      </c>
      <c r="T39" s="87">
        <f t="shared" si="13"/>
        <v>48</v>
      </c>
      <c r="U39" s="36">
        <v>989</v>
      </c>
      <c r="V39" s="38"/>
      <c r="W39" s="38"/>
      <c r="X39" s="36">
        <v>224</v>
      </c>
      <c r="Y39" s="106">
        <f t="shared" si="0"/>
        <v>5577600</v>
      </c>
      <c r="Z39" s="107">
        <f t="shared" si="1"/>
        <v>16725000</v>
      </c>
      <c r="AA39" s="108">
        <f t="shared" si="2"/>
        <v>11147400</v>
      </c>
      <c r="AB39" s="115">
        <v>10900</v>
      </c>
      <c r="AC39" s="110">
        <f t="shared" si="3"/>
        <v>-59650</v>
      </c>
      <c r="AD39" s="111">
        <f t="shared" si="4"/>
        <v>11433150</v>
      </c>
      <c r="AE39" s="111">
        <f t="shared" si="5"/>
        <v>11373500</v>
      </c>
      <c r="AF39" s="36">
        <v>243</v>
      </c>
      <c r="AG39" s="125">
        <f t="shared" si="6"/>
        <v>11087750</v>
      </c>
      <c r="AH39" s="111">
        <f t="shared" si="7"/>
        <v>28098500</v>
      </c>
      <c r="AI39" s="111">
        <f t="shared" si="8"/>
        <v>17010750</v>
      </c>
    </row>
    <row r="40" spans="1:35" s="1" customFormat="1" ht="14.5">
      <c r="A40" s="36">
        <v>8127</v>
      </c>
      <c r="B40" s="37">
        <f t="shared" si="9"/>
        <v>156</v>
      </c>
      <c r="C40" s="36">
        <v>7784</v>
      </c>
      <c r="D40" s="36">
        <v>7971</v>
      </c>
      <c r="E40" s="37">
        <f t="shared" si="14"/>
        <v>187</v>
      </c>
      <c r="F40" s="36">
        <v>1045</v>
      </c>
      <c r="G40" s="42">
        <v>1388</v>
      </c>
      <c r="H40" s="37">
        <f t="shared" si="10"/>
        <v>343</v>
      </c>
      <c r="I40" s="36">
        <v>175</v>
      </c>
      <c r="J40" s="38"/>
      <c r="K40" s="38">
        <v>11000</v>
      </c>
      <c r="L40" s="38"/>
      <c r="M40" s="36">
        <v>284</v>
      </c>
      <c r="N40" s="37">
        <f t="shared" si="11"/>
        <v>-579</v>
      </c>
      <c r="O40" s="36">
        <v>24</v>
      </c>
      <c r="P40" s="36">
        <v>603</v>
      </c>
      <c r="Q40" s="37">
        <f t="shared" si="12"/>
        <v>536</v>
      </c>
      <c r="R40" s="36">
        <v>708</v>
      </c>
      <c r="S40" s="36">
        <v>172</v>
      </c>
      <c r="T40" s="87">
        <f t="shared" si="13"/>
        <v>3</v>
      </c>
      <c r="U40" s="36">
        <v>711</v>
      </c>
      <c r="V40" s="38"/>
      <c r="W40" s="38"/>
      <c r="X40" s="36">
        <v>178</v>
      </c>
      <c r="Y40" s="106">
        <f t="shared" si="0"/>
        <v>9300500</v>
      </c>
      <c r="Z40" s="107">
        <f t="shared" si="1"/>
        <v>71111250</v>
      </c>
      <c r="AA40" s="108">
        <f t="shared" si="2"/>
        <v>61810750</v>
      </c>
      <c r="AB40" s="109">
        <v>11000</v>
      </c>
      <c r="AC40" s="110">
        <f t="shared" si="3"/>
        <v>-453000</v>
      </c>
      <c r="AD40" s="111">
        <f t="shared" si="4"/>
        <v>10549200</v>
      </c>
      <c r="AE40" s="111">
        <f t="shared" si="5"/>
        <v>10096200</v>
      </c>
      <c r="AF40" s="36">
        <v>298</v>
      </c>
      <c r="AG40" s="125">
        <f t="shared" si="6"/>
        <v>61357750</v>
      </c>
      <c r="AH40" s="111">
        <f t="shared" si="7"/>
        <v>81207450</v>
      </c>
      <c r="AI40" s="111">
        <f t="shared" si="8"/>
        <v>19849700</v>
      </c>
    </row>
    <row r="41" spans="1:35" s="1" customFormat="1" ht="14.5">
      <c r="A41" s="36">
        <v>2212</v>
      </c>
      <c r="B41" s="37">
        <f t="shared" si="9"/>
        <v>-191</v>
      </c>
      <c r="C41" s="36">
        <v>2437</v>
      </c>
      <c r="D41" s="36">
        <v>2403</v>
      </c>
      <c r="E41" s="37">
        <f t="shared" si="14"/>
        <v>-34</v>
      </c>
      <c r="F41" s="36">
        <v>153</v>
      </c>
      <c r="G41" s="36">
        <v>370</v>
      </c>
      <c r="H41" s="37">
        <f t="shared" si="10"/>
        <v>217</v>
      </c>
      <c r="I41" s="36">
        <v>134</v>
      </c>
      <c r="J41" s="38"/>
      <c r="K41" s="38">
        <v>11100</v>
      </c>
      <c r="L41" s="38"/>
      <c r="M41" s="36">
        <v>344</v>
      </c>
      <c r="N41" s="37">
        <f t="shared" si="11"/>
        <v>-27</v>
      </c>
      <c r="O41" s="36">
        <v>20</v>
      </c>
      <c r="P41" s="36">
        <v>47</v>
      </c>
      <c r="Q41" s="37">
        <f t="shared" si="12"/>
        <v>2</v>
      </c>
      <c r="R41" s="36">
        <v>171</v>
      </c>
      <c r="S41" s="36">
        <v>169</v>
      </c>
      <c r="T41" s="87">
        <f t="shared" si="13"/>
        <v>0</v>
      </c>
      <c r="U41" s="36">
        <v>171</v>
      </c>
      <c r="V41" s="38"/>
      <c r="W41" s="38"/>
      <c r="X41" s="36">
        <v>139</v>
      </c>
      <c r="Y41" s="106">
        <f t="shared" si="0"/>
        <v>1063350</v>
      </c>
      <c r="Z41" s="107">
        <f t="shared" si="1"/>
        <v>14820400</v>
      </c>
      <c r="AA41" s="108">
        <f t="shared" si="2"/>
        <v>13757050</v>
      </c>
      <c r="AB41" s="109">
        <v>11100</v>
      </c>
      <c r="AC41" s="110">
        <f t="shared" si="3"/>
        <v>-111150</v>
      </c>
      <c r="AD41" s="111">
        <f t="shared" si="4"/>
        <v>3052350</v>
      </c>
      <c r="AE41" s="111">
        <f t="shared" si="5"/>
        <v>2941200</v>
      </c>
      <c r="AF41" s="36">
        <v>357</v>
      </c>
      <c r="AG41" s="125">
        <f t="shared" si="6"/>
        <v>13645900</v>
      </c>
      <c r="AH41" s="111">
        <f t="shared" si="7"/>
        <v>17761600</v>
      </c>
      <c r="AI41" s="111">
        <f t="shared" si="8"/>
        <v>4115700</v>
      </c>
    </row>
    <row r="42" spans="1:35" s="1" customFormat="1" ht="14.5">
      <c r="A42" s="36">
        <v>5946</v>
      </c>
      <c r="B42" s="37">
        <f t="shared" si="9"/>
        <v>45</v>
      </c>
      <c r="C42" s="36">
        <v>6000</v>
      </c>
      <c r="D42" s="36">
        <v>5901</v>
      </c>
      <c r="E42" s="37">
        <f t="shared" si="14"/>
        <v>-99</v>
      </c>
      <c r="F42" s="36">
        <v>311</v>
      </c>
      <c r="G42" s="36">
        <v>178</v>
      </c>
      <c r="H42" s="37">
        <f t="shared" si="10"/>
        <v>-133</v>
      </c>
      <c r="I42" s="36">
        <v>99</v>
      </c>
      <c r="J42" s="38"/>
      <c r="K42" s="38">
        <v>11200</v>
      </c>
      <c r="L42" s="38"/>
      <c r="M42" s="36">
        <v>409</v>
      </c>
      <c r="N42" s="37">
        <f t="shared" si="11"/>
        <v>-24</v>
      </c>
      <c r="O42" s="36">
        <v>0</v>
      </c>
      <c r="P42" s="36">
        <v>24</v>
      </c>
      <c r="Q42" s="37">
        <f t="shared" si="12"/>
        <v>12</v>
      </c>
      <c r="R42" s="36">
        <v>22</v>
      </c>
      <c r="S42" s="36">
        <v>10</v>
      </c>
      <c r="T42" s="87">
        <f t="shared" si="13"/>
        <v>0</v>
      </c>
      <c r="U42" s="36">
        <v>22</v>
      </c>
      <c r="V42" s="38"/>
      <c r="W42" s="38"/>
      <c r="X42" s="36">
        <v>103</v>
      </c>
      <c r="Y42" s="106">
        <f t="shared" si="0"/>
        <v>1601650</v>
      </c>
      <c r="Z42" s="107">
        <f t="shared" si="1"/>
        <v>29432700</v>
      </c>
      <c r="AA42" s="108">
        <f t="shared" si="2"/>
        <v>27831050</v>
      </c>
      <c r="AB42" s="109">
        <v>11200</v>
      </c>
      <c r="AC42" s="110">
        <f t="shared" si="3"/>
        <v>-15400</v>
      </c>
      <c r="AD42" s="111">
        <f t="shared" si="4"/>
        <v>465300</v>
      </c>
      <c r="AE42" s="111">
        <f t="shared" si="5"/>
        <v>449900</v>
      </c>
      <c r="AF42" s="36">
        <v>423</v>
      </c>
      <c r="AG42" s="125">
        <f t="shared" si="6"/>
        <v>27815650</v>
      </c>
      <c r="AH42" s="111">
        <f t="shared" si="7"/>
        <v>29882600</v>
      </c>
      <c r="AI42" s="111">
        <f t="shared" si="8"/>
        <v>2066950</v>
      </c>
    </row>
    <row r="43" spans="1:35" s="1" customFormat="1" ht="14.5">
      <c r="A43" s="36">
        <v>6610</v>
      </c>
      <c r="B43" s="37">
        <f t="shared" si="9"/>
        <v>624</v>
      </c>
      <c r="C43" s="36">
        <v>6056</v>
      </c>
      <c r="D43" s="36">
        <v>5986</v>
      </c>
      <c r="E43" s="37">
        <f t="shared" si="14"/>
        <v>-70</v>
      </c>
      <c r="F43" s="36">
        <v>257</v>
      </c>
      <c r="G43" s="36">
        <v>677</v>
      </c>
      <c r="H43" s="37">
        <f t="shared" si="10"/>
        <v>420</v>
      </c>
      <c r="I43" s="36">
        <v>74</v>
      </c>
      <c r="J43" s="38"/>
      <c r="K43" s="38">
        <v>11300</v>
      </c>
      <c r="L43" s="38"/>
      <c r="M43" s="36">
        <v>481</v>
      </c>
      <c r="N43" s="37">
        <f t="shared" si="11"/>
        <v>-7</v>
      </c>
      <c r="O43" s="36">
        <v>0</v>
      </c>
      <c r="P43" s="36">
        <v>7</v>
      </c>
      <c r="Q43" s="37">
        <f t="shared" si="12"/>
        <v>1</v>
      </c>
      <c r="R43" s="36">
        <v>5</v>
      </c>
      <c r="S43" s="36">
        <v>4</v>
      </c>
      <c r="T43" s="87">
        <f t="shared" si="13"/>
        <v>0</v>
      </c>
      <c r="U43" s="36">
        <v>5</v>
      </c>
      <c r="V43" s="38"/>
      <c r="W43" s="38"/>
      <c r="X43" s="36">
        <v>76</v>
      </c>
      <c r="Y43" s="106">
        <f t="shared" si="0"/>
        <v>976600</v>
      </c>
      <c r="Z43" s="107">
        <f t="shared" si="1"/>
        <v>24457000</v>
      </c>
      <c r="AA43" s="108">
        <f t="shared" si="2"/>
        <v>23480400</v>
      </c>
      <c r="AB43" s="109">
        <v>11300</v>
      </c>
      <c r="AC43" s="110">
        <f t="shared" si="3"/>
        <v>-4000</v>
      </c>
      <c r="AD43" s="111">
        <f t="shared" si="4"/>
        <v>124250</v>
      </c>
      <c r="AE43" s="111">
        <f t="shared" si="5"/>
        <v>120250</v>
      </c>
      <c r="AF43" s="36">
        <v>497</v>
      </c>
      <c r="AG43" s="125">
        <f t="shared" si="6"/>
        <v>23476400</v>
      </c>
      <c r="AH43" s="111">
        <f t="shared" si="7"/>
        <v>24577250</v>
      </c>
      <c r="AI43" s="111">
        <f t="shared" si="8"/>
        <v>1100850</v>
      </c>
    </row>
    <row r="44" spans="1:35" s="1" customFormat="1" ht="14.5">
      <c r="A44" s="36">
        <v>3485</v>
      </c>
      <c r="B44" s="37">
        <f t="shared" si="9"/>
        <v>70</v>
      </c>
      <c r="C44" s="36">
        <v>3760</v>
      </c>
      <c r="D44" s="36">
        <v>3415</v>
      </c>
      <c r="E44" s="37">
        <f t="shared" si="14"/>
        <v>-345</v>
      </c>
      <c r="F44" s="36">
        <v>578</v>
      </c>
      <c r="G44" s="36">
        <v>440</v>
      </c>
      <c r="H44" s="37">
        <f t="shared" si="10"/>
        <v>-138</v>
      </c>
      <c r="I44" s="36">
        <v>53</v>
      </c>
      <c r="J44" s="38"/>
      <c r="K44" s="38">
        <v>11400</v>
      </c>
      <c r="L44" s="38"/>
      <c r="M44" s="36">
        <v>561</v>
      </c>
      <c r="N44" s="37">
        <f t="shared" si="11"/>
        <v>0</v>
      </c>
      <c r="O44" s="36">
        <v>0</v>
      </c>
      <c r="P44" s="36">
        <v>0</v>
      </c>
      <c r="Q44" s="37">
        <f t="shared" si="12"/>
        <v>0</v>
      </c>
      <c r="R44" s="36">
        <v>0</v>
      </c>
      <c r="S44" s="36">
        <v>0</v>
      </c>
      <c r="T44" s="87">
        <f t="shared" si="13"/>
        <v>0</v>
      </c>
      <c r="U44" s="36">
        <v>0</v>
      </c>
      <c r="V44" s="38"/>
      <c r="W44" s="38"/>
      <c r="X44" s="36">
        <v>55</v>
      </c>
      <c r="Y44" s="106">
        <f t="shared" si="0"/>
        <v>1589500</v>
      </c>
      <c r="Z44" s="107">
        <f t="shared" si="1"/>
        <v>9235250</v>
      </c>
      <c r="AA44" s="108">
        <f t="shared" si="2"/>
        <v>7645750</v>
      </c>
      <c r="AB44" s="109">
        <v>11400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6">
        <v>577</v>
      </c>
      <c r="AG44" s="125">
        <f t="shared" si="6"/>
        <v>7645750</v>
      </c>
      <c r="AH44" s="111">
        <f t="shared" si="7"/>
        <v>9235250</v>
      </c>
      <c r="AI44" s="111">
        <f t="shared" si="8"/>
        <v>1589500</v>
      </c>
    </row>
    <row r="45" spans="1:35" s="1" customFormat="1" ht="14.5">
      <c r="A45" s="36">
        <v>8584</v>
      </c>
      <c r="B45" s="37">
        <f t="shared" si="9"/>
        <v>1075</v>
      </c>
      <c r="C45" s="36">
        <v>7505</v>
      </c>
      <c r="D45" s="36">
        <v>7509</v>
      </c>
      <c r="E45" s="37">
        <f t="shared" si="14"/>
        <v>4</v>
      </c>
      <c r="F45" s="36">
        <v>112</v>
      </c>
      <c r="G45" s="36">
        <v>1199</v>
      </c>
      <c r="H45" s="37">
        <f t="shared" si="10"/>
        <v>1087</v>
      </c>
      <c r="I45" s="36">
        <v>36</v>
      </c>
      <c r="J45" s="38"/>
      <c r="K45" s="38">
        <v>11500</v>
      </c>
      <c r="L45" s="38"/>
      <c r="M45" s="36">
        <v>649</v>
      </c>
      <c r="N45" s="37">
        <f t="shared" si="11"/>
        <v>0</v>
      </c>
      <c r="O45" s="36">
        <v>0</v>
      </c>
      <c r="P45" s="36">
        <v>0</v>
      </c>
      <c r="Q45" s="37">
        <f t="shared" si="12"/>
        <v>0</v>
      </c>
      <c r="R45" s="36">
        <v>1</v>
      </c>
      <c r="S45" s="36">
        <v>1</v>
      </c>
      <c r="T45" s="87">
        <f t="shared" si="13"/>
        <v>0</v>
      </c>
      <c r="U45" s="36">
        <v>1</v>
      </c>
      <c r="V45" s="38"/>
      <c r="W45" s="38"/>
      <c r="X45" s="36">
        <v>39</v>
      </c>
      <c r="Y45" s="106">
        <f t="shared" si="0"/>
        <v>218400</v>
      </c>
      <c r="Z45" s="107">
        <f t="shared" si="1"/>
        <v>15451200</v>
      </c>
      <c r="AA45" s="108">
        <f t="shared" si="2"/>
        <v>15232800</v>
      </c>
      <c r="AB45" s="109">
        <v>11500</v>
      </c>
      <c r="AC45" s="110">
        <f t="shared" si="3"/>
        <v>-650</v>
      </c>
      <c r="AD45" s="111">
        <f t="shared" si="4"/>
        <v>33100</v>
      </c>
      <c r="AE45" s="111">
        <f t="shared" si="5"/>
        <v>32450</v>
      </c>
      <c r="AF45" s="36">
        <v>662</v>
      </c>
      <c r="AG45" s="125">
        <f t="shared" si="6"/>
        <v>15232150</v>
      </c>
      <c r="AH45" s="111">
        <f t="shared" si="7"/>
        <v>15483650</v>
      </c>
      <c r="AI45" s="111">
        <f t="shared" si="8"/>
        <v>251500</v>
      </c>
    </row>
    <row r="46" spans="1:35" s="1" customFormat="1" ht="14.5">
      <c r="A46" s="36">
        <v>1628</v>
      </c>
      <c r="B46" s="37">
        <f t="shared" si="9"/>
        <v>140</v>
      </c>
      <c r="C46" s="36">
        <v>1506</v>
      </c>
      <c r="D46" s="36">
        <v>1488</v>
      </c>
      <c r="E46" s="37">
        <f t="shared" si="14"/>
        <v>-18</v>
      </c>
      <c r="F46" s="36">
        <v>117</v>
      </c>
      <c r="G46" s="36">
        <v>598</v>
      </c>
      <c r="H46" s="37">
        <f t="shared" si="10"/>
        <v>481</v>
      </c>
      <c r="I46" s="36">
        <v>26</v>
      </c>
      <c r="J46" s="38"/>
      <c r="K46" s="38">
        <v>11600</v>
      </c>
      <c r="L46" s="38"/>
      <c r="M46" s="36">
        <v>739</v>
      </c>
      <c r="N46" s="37">
        <f t="shared" si="11"/>
        <v>0</v>
      </c>
      <c r="O46" s="36">
        <v>0</v>
      </c>
      <c r="P46" s="36">
        <v>0</v>
      </c>
      <c r="Q46" s="37">
        <f t="shared" si="12"/>
        <v>0</v>
      </c>
      <c r="R46" s="36">
        <v>0</v>
      </c>
      <c r="S46" s="36">
        <v>0</v>
      </c>
      <c r="T46" s="87">
        <f t="shared" si="13"/>
        <v>0</v>
      </c>
      <c r="U46" s="36">
        <v>0</v>
      </c>
      <c r="V46" s="38"/>
      <c r="W46" s="38"/>
      <c r="X46" s="36">
        <v>27</v>
      </c>
      <c r="Y46" s="106">
        <f t="shared" si="0"/>
        <v>157950</v>
      </c>
      <c r="Z46" s="107">
        <f t="shared" si="1"/>
        <v>2116400</v>
      </c>
      <c r="AA46" s="108">
        <f t="shared" si="2"/>
        <v>1958450</v>
      </c>
      <c r="AB46" s="109">
        <v>11600</v>
      </c>
      <c r="AC46" s="110">
        <f t="shared" si="3"/>
        <v>0</v>
      </c>
      <c r="AD46" s="111">
        <f t="shared" si="4"/>
        <v>0</v>
      </c>
      <c r="AE46" s="111">
        <f t="shared" si="5"/>
        <v>0</v>
      </c>
      <c r="AF46" s="36">
        <v>745</v>
      </c>
      <c r="AG46" s="125">
        <f t="shared" si="6"/>
        <v>1958450</v>
      </c>
      <c r="AH46" s="111">
        <f t="shared" si="7"/>
        <v>2116400</v>
      </c>
      <c r="AI46" s="111">
        <f t="shared" si="8"/>
        <v>157950</v>
      </c>
    </row>
    <row r="47" spans="1:35" s="1" customFormat="1" ht="14.5">
      <c r="A47" s="36">
        <v>694</v>
      </c>
      <c r="B47" s="37">
        <f t="shared" si="9"/>
        <v>99</v>
      </c>
      <c r="C47" s="36">
        <v>486</v>
      </c>
      <c r="D47" s="36">
        <v>595</v>
      </c>
      <c r="E47" s="37">
        <f t="shared" si="14"/>
        <v>109</v>
      </c>
      <c r="F47" s="36">
        <v>176</v>
      </c>
      <c r="G47" s="36">
        <v>206</v>
      </c>
      <c r="H47" s="37">
        <f t="shared" si="10"/>
        <v>30</v>
      </c>
      <c r="I47" s="36">
        <v>17</v>
      </c>
      <c r="J47" s="38"/>
      <c r="K47" s="38">
        <v>11700</v>
      </c>
      <c r="L47" s="38"/>
      <c r="M47" s="36">
        <v>829</v>
      </c>
      <c r="N47" s="37">
        <f t="shared" si="11"/>
        <v>0</v>
      </c>
      <c r="O47" s="36">
        <v>0</v>
      </c>
      <c r="P47" s="36">
        <v>0</v>
      </c>
      <c r="Q47" s="37">
        <f t="shared" si="12"/>
        <v>0</v>
      </c>
      <c r="R47" s="36">
        <v>0</v>
      </c>
      <c r="S47" s="36">
        <v>0</v>
      </c>
      <c r="T47" s="87">
        <f t="shared" si="13"/>
        <v>0</v>
      </c>
      <c r="U47" s="36">
        <v>0</v>
      </c>
      <c r="V47" s="38"/>
      <c r="W47" s="38"/>
      <c r="X47" s="36">
        <v>19</v>
      </c>
      <c r="Y47" s="106">
        <f t="shared" si="0"/>
        <v>167200</v>
      </c>
      <c r="Z47" s="107">
        <f t="shared" si="1"/>
        <v>589900</v>
      </c>
      <c r="AA47" s="108">
        <f t="shared" si="2"/>
        <v>422700</v>
      </c>
      <c r="AB47" s="109">
        <v>11700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6">
        <v>840</v>
      </c>
      <c r="AG47" s="125">
        <f t="shared" si="6"/>
        <v>422700</v>
      </c>
      <c r="AH47" s="111">
        <f t="shared" si="7"/>
        <v>589900</v>
      </c>
      <c r="AI47" s="111">
        <f t="shared" si="8"/>
        <v>167200</v>
      </c>
    </row>
    <row r="48" spans="1:35" s="1" customFormat="1" ht="14.5">
      <c r="A48" s="36">
        <v>578</v>
      </c>
      <c r="B48" s="37">
        <f t="shared" si="9"/>
        <v>0</v>
      </c>
      <c r="C48" s="36">
        <v>561</v>
      </c>
      <c r="D48" s="36">
        <v>578</v>
      </c>
      <c r="E48" s="37">
        <f t="shared" si="14"/>
        <v>17</v>
      </c>
      <c r="F48" s="36">
        <v>19</v>
      </c>
      <c r="G48" s="36">
        <v>16</v>
      </c>
      <c r="H48" s="37">
        <f t="shared" si="10"/>
        <v>-3</v>
      </c>
      <c r="I48" s="36">
        <v>11</v>
      </c>
      <c r="J48" s="38"/>
      <c r="K48" s="38">
        <v>11800</v>
      </c>
      <c r="L48" s="66"/>
      <c r="M48" s="36">
        <v>923</v>
      </c>
      <c r="N48" s="37">
        <f t="shared" si="11"/>
        <v>0</v>
      </c>
      <c r="O48" s="36">
        <v>0</v>
      </c>
      <c r="P48" s="36">
        <v>0</v>
      </c>
      <c r="Q48" s="37">
        <f t="shared" si="12"/>
        <v>0</v>
      </c>
      <c r="R48" s="36">
        <v>0</v>
      </c>
      <c r="S48" s="36">
        <v>0</v>
      </c>
      <c r="T48" s="87">
        <f t="shared" si="13"/>
        <v>0</v>
      </c>
      <c r="U48" s="36">
        <v>0</v>
      </c>
      <c r="V48" s="38"/>
      <c r="W48" s="38"/>
      <c r="X48" s="36">
        <v>13</v>
      </c>
      <c r="Y48" s="106">
        <f t="shared" si="0"/>
        <v>12350</v>
      </c>
      <c r="Z48" s="107">
        <f t="shared" si="1"/>
        <v>317900</v>
      </c>
      <c r="AA48" s="108">
        <f t="shared" si="2"/>
        <v>305550</v>
      </c>
      <c r="AB48" s="109">
        <v>11800</v>
      </c>
      <c r="AC48" s="110">
        <f t="shared" si="3"/>
        <v>0</v>
      </c>
      <c r="AD48" s="111">
        <f t="shared" si="4"/>
        <v>0</v>
      </c>
      <c r="AE48" s="111">
        <f t="shared" si="5"/>
        <v>0</v>
      </c>
      <c r="AF48" s="36">
        <v>937</v>
      </c>
      <c r="AG48" s="125">
        <f t="shared" si="6"/>
        <v>305550</v>
      </c>
      <c r="AH48" s="111">
        <f t="shared" si="7"/>
        <v>317900</v>
      </c>
      <c r="AI48" s="111">
        <f t="shared" si="8"/>
        <v>12350</v>
      </c>
    </row>
    <row r="49" spans="1:35" s="1" customFormat="1" ht="14.5">
      <c r="A49" s="36">
        <v>110</v>
      </c>
      <c r="B49" s="37">
        <f t="shared" si="9"/>
        <v>0</v>
      </c>
      <c r="C49" s="36">
        <v>127</v>
      </c>
      <c r="D49" s="36">
        <v>110</v>
      </c>
      <c r="E49" s="37">
        <f t="shared" si="14"/>
        <v>-17</v>
      </c>
      <c r="F49" s="36">
        <v>17</v>
      </c>
      <c r="G49" s="36">
        <v>0</v>
      </c>
      <c r="H49" s="37">
        <f t="shared" si="10"/>
        <v>-17</v>
      </c>
      <c r="I49" s="36">
        <v>7</v>
      </c>
      <c r="J49" s="38"/>
      <c r="K49" s="38">
        <v>11900</v>
      </c>
      <c r="L49" s="66"/>
      <c r="M49" s="36">
        <v>1014</v>
      </c>
      <c r="N49" s="37">
        <f t="shared" si="11"/>
        <v>0</v>
      </c>
      <c r="O49" s="36">
        <v>0</v>
      </c>
      <c r="P49" s="36">
        <v>0</v>
      </c>
      <c r="Q49" s="37">
        <f t="shared" si="12"/>
        <v>0</v>
      </c>
      <c r="R49" s="36">
        <v>0</v>
      </c>
      <c r="S49" s="36">
        <v>0</v>
      </c>
      <c r="T49" s="87">
        <f t="shared" si="13"/>
        <v>0</v>
      </c>
      <c r="U49" s="36">
        <v>0</v>
      </c>
      <c r="V49" s="38"/>
      <c r="W49" s="38"/>
      <c r="X49" s="36">
        <v>8</v>
      </c>
      <c r="Y49" s="106">
        <f t="shared" si="0"/>
        <v>6800</v>
      </c>
      <c r="Z49" s="107">
        <f t="shared" si="1"/>
        <v>38500</v>
      </c>
      <c r="AA49" s="108">
        <f t="shared" si="2"/>
        <v>31700</v>
      </c>
      <c r="AB49" s="109">
        <v>11900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6">
        <v>1028</v>
      </c>
      <c r="AG49" s="125">
        <f t="shared" si="6"/>
        <v>31700</v>
      </c>
      <c r="AH49" s="111">
        <f t="shared" si="7"/>
        <v>38500</v>
      </c>
      <c r="AI49" s="111">
        <f t="shared" si="8"/>
        <v>6800</v>
      </c>
    </row>
    <row r="50" spans="1:35" s="1" customFormat="1" ht="14.5">
      <c r="A50" s="36">
        <v>3145</v>
      </c>
      <c r="B50" s="37">
        <f t="shared" si="9"/>
        <v>1</v>
      </c>
      <c r="C50" s="36">
        <v>3246</v>
      </c>
      <c r="D50" s="36">
        <v>3144</v>
      </c>
      <c r="E50" s="37">
        <f t="shared" si="14"/>
        <v>-102</v>
      </c>
      <c r="F50" s="36">
        <v>142</v>
      </c>
      <c r="G50" s="36">
        <v>321</v>
      </c>
      <c r="H50" s="37">
        <f t="shared" si="10"/>
        <v>179</v>
      </c>
      <c r="I50" s="36">
        <v>4</v>
      </c>
      <c r="J50" s="38"/>
      <c r="K50" s="38">
        <v>12000</v>
      </c>
      <c r="L50" s="66"/>
      <c r="M50" s="36">
        <v>1112</v>
      </c>
      <c r="N50" s="37">
        <f t="shared" si="11"/>
        <v>0</v>
      </c>
      <c r="O50" s="36">
        <v>0</v>
      </c>
      <c r="P50" s="36">
        <v>0</v>
      </c>
      <c r="Q50" s="37">
        <f t="shared" si="12"/>
        <v>0</v>
      </c>
      <c r="R50" s="36">
        <v>1</v>
      </c>
      <c r="S50" s="36">
        <v>1</v>
      </c>
      <c r="T50" s="87">
        <f t="shared" si="13"/>
        <v>0</v>
      </c>
      <c r="U50" s="36">
        <v>1</v>
      </c>
      <c r="V50" s="38"/>
      <c r="W50" s="38"/>
      <c r="X50" s="36">
        <v>5</v>
      </c>
      <c r="Y50" s="106">
        <f t="shared" si="0"/>
        <v>35500</v>
      </c>
      <c r="Z50" s="107">
        <f t="shared" si="1"/>
        <v>629000</v>
      </c>
      <c r="AA50" s="108">
        <f t="shared" si="2"/>
        <v>593500</v>
      </c>
      <c r="AB50" s="109">
        <v>12000</v>
      </c>
      <c r="AC50" s="110">
        <f t="shared" si="3"/>
        <v>-650</v>
      </c>
      <c r="AD50" s="111">
        <f t="shared" si="4"/>
        <v>56250</v>
      </c>
      <c r="AE50" s="111">
        <f t="shared" si="5"/>
        <v>55600</v>
      </c>
      <c r="AF50" s="36">
        <v>1125</v>
      </c>
      <c r="AG50" s="125">
        <f t="shared" si="6"/>
        <v>592850</v>
      </c>
      <c r="AH50" s="111">
        <f t="shared" si="7"/>
        <v>684600</v>
      </c>
      <c r="AI50" s="111">
        <f t="shared" si="8"/>
        <v>91750</v>
      </c>
    </row>
    <row r="51" spans="1:35" s="1" customFormat="1" ht="14.5">
      <c r="A51" s="36">
        <v>96</v>
      </c>
      <c r="B51" s="37">
        <f t="shared" si="9"/>
        <v>-2</v>
      </c>
      <c r="C51" s="36">
        <v>99</v>
      </c>
      <c r="D51" s="36">
        <v>98</v>
      </c>
      <c r="E51" s="37">
        <f t="shared" si="14"/>
        <v>-1</v>
      </c>
      <c r="F51" s="36">
        <v>35</v>
      </c>
      <c r="G51" s="36">
        <v>2</v>
      </c>
      <c r="H51" s="37">
        <f t="shared" si="10"/>
        <v>-33</v>
      </c>
      <c r="I51" s="36">
        <v>3</v>
      </c>
      <c r="J51" s="38"/>
      <c r="K51" s="38">
        <v>12100</v>
      </c>
      <c r="L51" s="66"/>
      <c r="M51" s="36">
        <v>1210</v>
      </c>
      <c r="N51" s="37">
        <f t="shared" si="11"/>
        <v>0</v>
      </c>
      <c r="O51" s="36">
        <v>0</v>
      </c>
      <c r="P51" s="36">
        <v>0</v>
      </c>
      <c r="Q51" s="37">
        <f t="shared" si="12"/>
        <v>0</v>
      </c>
      <c r="R51" s="36">
        <v>0</v>
      </c>
      <c r="S51" s="36">
        <v>0</v>
      </c>
      <c r="T51" s="87">
        <f t="shared" si="13"/>
        <v>0</v>
      </c>
      <c r="U51" s="36">
        <v>0</v>
      </c>
      <c r="V51" s="38"/>
      <c r="W51" s="38"/>
      <c r="X51" s="36">
        <v>3</v>
      </c>
      <c r="Y51" s="106">
        <f t="shared" si="0"/>
        <v>5250</v>
      </c>
      <c r="Z51" s="107">
        <f t="shared" si="1"/>
        <v>14400</v>
      </c>
      <c r="AA51" s="108">
        <f t="shared" si="2"/>
        <v>9150</v>
      </c>
      <c r="AB51" s="109">
        <v>12100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6">
        <v>1223</v>
      </c>
      <c r="AG51" s="125">
        <f t="shared" si="6"/>
        <v>9150</v>
      </c>
      <c r="AH51" s="111">
        <f t="shared" si="7"/>
        <v>14400</v>
      </c>
      <c r="AI51" s="111">
        <f t="shared" si="8"/>
        <v>5250</v>
      </c>
    </row>
    <row r="52" spans="1:35" s="1" customFormat="1" ht="14.5">
      <c r="A52" s="36">
        <v>59</v>
      </c>
      <c r="B52" s="37">
        <f t="shared" si="9"/>
        <v>1</v>
      </c>
      <c r="C52" s="36">
        <v>58</v>
      </c>
      <c r="D52" s="36">
        <v>58</v>
      </c>
      <c r="E52" s="37">
        <f t="shared" si="14"/>
        <v>0</v>
      </c>
      <c r="F52" s="36">
        <v>0</v>
      </c>
      <c r="G52" s="36">
        <v>1</v>
      </c>
      <c r="H52" s="37">
        <f t="shared" si="10"/>
        <v>1</v>
      </c>
      <c r="I52" s="36">
        <v>2</v>
      </c>
      <c r="J52" s="38"/>
      <c r="K52" s="38">
        <v>12200</v>
      </c>
      <c r="L52" s="66"/>
      <c r="M52" s="36">
        <v>1309</v>
      </c>
      <c r="N52" s="37">
        <f t="shared" si="11"/>
        <v>0</v>
      </c>
      <c r="O52" s="36">
        <v>0</v>
      </c>
      <c r="P52" s="36">
        <v>0</v>
      </c>
      <c r="Q52" s="37">
        <f t="shared" si="12"/>
        <v>0</v>
      </c>
      <c r="R52" s="36">
        <v>0</v>
      </c>
      <c r="S52" s="36">
        <v>0</v>
      </c>
      <c r="T52" s="87">
        <f t="shared" si="13"/>
        <v>0</v>
      </c>
      <c r="U52" s="36">
        <v>0</v>
      </c>
      <c r="V52" s="38"/>
      <c r="W52" s="38"/>
      <c r="X52" s="36">
        <v>2</v>
      </c>
      <c r="Y52" s="106">
        <f t="shared" si="0"/>
        <v>0</v>
      </c>
      <c r="Z52" s="107">
        <f t="shared" si="1"/>
        <v>5900</v>
      </c>
      <c r="AA52" s="108">
        <f t="shared" si="2"/>
        <v>5900</v>
      </c>
      <c r="AB52" s="109">
        <v>12200</v>
      </c>
      <c r="AC52" s="110">
        <f t="shared" si="3"/>
        <v>0</v>
      </c>
      <c r="AD52" s="111">
        <f t="shared" si="4"/>
        <v>0</v>
      </c>
      <c r="AE52" s="111">
        <f t="shared" si="5"/>
        <v>0</v>
      </c>
      <c r="AF52" s="36">
        <v>1322</v>
      </c>
      <c r="AG52" s="125">
        <f t="shared" si="6"/>
        <v>5900</v>
      </c>
      <c r="AH52" s="111">
        <f t="shared" si="7"/>
        <v>5900</v>
      </c>
      <c r="AI52" s="111">
        <f t="shared" si="8"/>
        <v>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4135</v>
      </c>
      <c r="G53" s="45">
        <f>SUM(G8:G52)</f>
        <v>7505</v>
      </c>
      <c r="H53" s="46">
        <f>SUM(H8:H52)</f>
        <v>3370</v>
      </c>
      <c r="I53" s="67"/>
      <c r="J53" s="43"/>
      <c r="K53" s="36"/>
      <c r="L53" s="43"/>
      <c r="M53" s="67"/>
      <c r="N53" s="46">
        <f>SUM(N8:N52)</f>
        <v>-6152</v>
      </c>
      <c r="O53" s="42">
        <f>SUM(O8:O52)</f>
        <v>6948</v>
      </c>
      <c r="P53" s="45">
        <f>SUM(P8:P52)</f>
        <v>13100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36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36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115</v>
      </c>
      <c r="D57" s="28"/>
      <c r="E57" s="28" t="s">
        <v>120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/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/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/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/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/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/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0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-10880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0</v>
      </c>
      <c r="I67" s="134">
        <f>H66-C62</f>
        <v>0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zoomScale="70" zoomScaleNormal="70" workbookViewId="0">
      <pane ySplit="7" topLeftCell="A8" activePane="bottomLeft" state="frozen"/>
      <selection pane="bottomLeft" activeCell="L29" sqref="L29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6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121</v>
      </c>
      <c r="B1" s="6"/>
      <c r="C1" s="6"/>
      <c r="D1" s="6"/>
      <c r="E1" s="6"/>
      <c r="F1" s="7" t="s">
        <v>109</v>
      </c>
      <c r="G1" s="8" t="s">
        <v>2</v>
      </c>
      <c r="H1" s="8"/>
      <c r="I1" s="8"/>
      <c r="J1" s="54"/>
      <c r="K1" s="55" t="s">
        <v>3</v>
      </c>
      <c r="L1" s="55"/>
      <c r="M1" s="266" t="s">
        <v>122</v>
      </c>
      <c r="N1" s="267"/>
      <c r="O1" s="268"/>
      <c r="P1" s="56" t="s">
        <v>4</v>
      </c>
      <c r="Q1" s="74"/>
      <c r="R1" s="257" t="s">
        <v>123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6</v>
      </c>
      <c r="B2" s="10"/>
      <c r="C2" s="11">
        <v>27642</v>
      </c>
      <c r="D2" s="10" t="s">
        <v>7</v>
      </c>
      <c r="E2" s="12">
        <v>111</v>
      </c>
      <c r="F2" s="13" t="s">
        <v>8</v>
      </c>
      <c r="G2" s="14" t="s">
        <v>9</v>
      </c>
      <c r="H2" s="15"/>
      <c r="I2" s="57"/>
      <c r="J2" s="58"/>
      <c r="K2" s="58" t="s">
        <v>10</v>
      </c>
      <c r="L2" s="58"/>
      <c r="M2" s="258" t="s">
        <v>124</v>
      </c>
      <c r="N2" s="259"/>
      <c r="O2" s="260"/>
      <c r="P2" s="58" t="s">
        <v>12</v>
      </c>
      <c r="Q2" s="58"/>
      <c r="R2" s="261"/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27552</v>
      </c>
      <c r="D3" s="17" t="s">
        <v>15</v>
      </c>
      <c r="E3" s="19">
        <v>14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  <c r="AE3" s="150" t="s">
        <v>114</v>
      </c>
    </row>
    <row r="4" spans="1:36">
      <c r="A4" s="22" t="s">
        <v>20</v>
      </c>
      <c r="B4" s="23"/>
      <c r="C4" s="24">
        <v>27638</v>
      </c>
      <c r="D4" s="23" t="s">
        <v>7</v>
      </c>
      <c r="E4" s="25">
        <v>103</v>
      </c>
      <c r="F4" s="23" t="s">
        <v>8</v>
      </c>
      <c r="G4" s="26" t="s">
        <v>21</v>
      </c>
      <c r="H4" s="27"/>
      <c r="I4" s="61">
        <f>I2-I3</f>
        <v>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151">
        <v>47484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s="136" customFormat="1" ht="21.65" customHeight="1">
      <c r="A7" s="216">
        <v>1</v>
      </c>
      <c r="B7" s="216">
        <v>2</v>
      </c>
      <c r="C7" s="216">
        <v>3</v>
      </c>
      <c r="D7" s="216">
        <v>4</v>
      </c>
      <c r="E7" s="216">
        <v>5</v>
      </c>
      <c r="F7" s="216">
        <v>6</v>
      </c>
      <c r="G7" s="216">
        <v>7</v>
      </c>
      <c r="H7" s="216">
        <v>8</v>
      </c>
      <c r="I7" s="216">
        <v>9</v>
      </c>
      <c r="J7" s="216"/>
      <c r="K7" s="216">
        <v>10</v>
      </c>
      <c r="L7" s="216"/>
      <c r="M7" s="217">
        <v>11</v>
      </c>
      <c r="N7" s="216">
        <v>12</v>
      </c>
      <c r="O7" s="216">
        <v>13</v>
      </c>
      <c r="P7" s="216">
        <v>14</v>
      </c>
      <c r="Q7" s="216">
        <v>15</v>
      </c>
      <c r="R7" s="216">
        <v>16</v>
      </c>
      <c r="S7" s="216">
        <v>17</v>
      </c>
      <c r="T7" s="216">
        <v>18</v>
      </c>
      <c r="U7" s="216">
        <v>19</v>
      </c>
      <c r="V7" s="78"/>
      <c r="W7" s="78"/>
      <c r="X7" s="149">
        <v>20</v>
      </c>
      <c r="Y7" s="101"/>
      <c r="Z7" s="102"/>
      <c r="AA7" s="102"/>
      <c r="AB7" s="152"/>
      <c r="AC7" s="152"/>
      <c r="AD7" s="153"/>
      <c r="AE7" s="153"/>
      <c r="AF7" s="154">
        <v>21</v>
      </c>
      <c r="AG7" s="163"/>
      <c r="AH7" s="163"/>
      <c r="AI7" s="153"/>
    </row>
    <row r="8" spans="1:36" s="1" customFormat="1" ht="15.65" customHeight="1">
      <c r="A8" s="36">
        <v>2</v>
      </c>
      <c r="B8" s="37">
        <f>A8-D8</f>
        <v>0</v>
      </c>
      <c r="C8" s="38">
        <v>2</v>
      </c>
      <c r="D8" s="38">
        <v>2</v>
      </c>
      <c r="E8" s="37">
        <f>D8-C8</f>
        <v>0</v>
      </c>
      <c r="F8" s="38">
        <v>0</v>
      </c>
      <c r="G8" s="36">
        <v>0</v>
      </c>
      <c r="H8" s="37">
        <f>G8-F8</f>
        <v>0</v>
      </c>
      <c r="I8" s="36">
        <v>5640</v>
      </c>
      <c r="J8" s="38"/>
      <c r="K8" s="141">
        <v>22000</v>
      </c>
      <c r="L8" s="38"/>
      <c r="M8" s="36">
        <v>1</v>
      </c>
      <c r="N8" s="234">
        <f>O8-P8</f>
        <v>42</v>
      </c>
      <c r="O8" s="36">
        <v>52</v>
      </c>
      <c r="P8" s="38">
        <v>10</v>
      </c>
      <c r="Q8" s="37">
        <f>R8-S8</f>
        <v>360</v>
      </c>
      <c r="R8" s="38">
        <v>431</v>
      </c>
      <c r="S8" s="38">
        <v>71</v>
      </c>
      <c r="T8" s="87">
        <f>U8-R8</f>
        <v>52</v>
      </c>
      <c r="U8" s="36">
        <v>483</v>
      </c>
      <c r="V8" s="38"/>
      <c r="W8" s="38"/>
      <c r="X8" s="38">
        <v>5537</v>
      </c>
      <c r="Y8" s="106">
        <f>X8*F8*50</f>
        <v>0</v>
      </c>
      <c r="Z8" s="107">
        <f>A8*I8*50</f>
        <v>564000</v>
      </c>
      <c r="AA8" s="108">
        <f>Z8-Y8</f>
        <v>564000</v>
      </c>
      <c r="AB8" s="155">
        <v>22000</v>
      </c>
      <c r="AC8" s="110">
        <f>AE8-AD8</f>
        <v>2600</v>
      </c>
      <c r="AD8" s="111">
        <f>AF8*R8*50</f>
        <v>21550</v>
      </c>
      <c r="AE8" s="111">
        <f>U8*M8*50</f>
        <v>24150</v>
      </c>
      <c r="AF8" s="38">
        <v>1</v>
      </c>
      <c r="AG8" s="125">
        <f>AH8-AI8</f>
        <v>566600</v>
      </c>
      <c r="AH8" s="111">
        <f>Z8+AE8</f>
        <v>588150</v>
      </c>
      <c r="AI8" s="111">
        <f>Y8+AD8</f>
        <v>21550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7">
        <f>D9-C9</f>
        <v>0</v>
      </c>
      <c r="F9" s="38">
        <v>0</v>
      </c>
      <c r="G9" s="36">
        <v>0</v>
      </c>
      <c r="H9" s="37">
        <f>G9-F9</f>
        <v>0</v>
      </c>
      <c r="I9" s="36">
        <v>5441</v>
      </c>
      <c r="J9" s="38"/>
      <c r="K9" s="141">
        <v>22200</v>
      </c>
      <c r="L9" s="38"/>
      <c r="M9" s="36">
        <v>2</v>
      </c>
      <c r="N9" s="234">
        <f>O9-P9</f>
        <v>149</v>
      </c>
      <c r="O9" s="36">
        <v>152</v>
      </c>
      <c r="P9" s="38">
        <v>3</v>
      </c>
      <c r="Q9" s="37">
        <f>R9-S9</f>
        <v>240</v>
      </c>
      <c r="R9" s="38">
        <v>241</v>
      </c>
      <c r="S9" s="38">
        <v>1</v>
      </c>
      <c r="T9" s="87">
        <f>U9-R9</f>
        <v>151</v>
      </c>
      <c r="U9" s="36">
        <v>392</v>
      </c>
      <c r="V9" s="38"/>
      <c r="W9" s="38"/>
      <c r="X9" s="38">
        <v>5338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55">
        <v>22200</v>
      </c>
      <c r="AC9" s="110">
        <f t="shared" ref="AC9:AC52" si="3">AE9-AD9</f>
        <v>15100</v>
      </c>
      <c r="AD9" s="111">
        <f t="shared" ref="AD9:AD52" si="4">AF9*R9*50</f>
        <v>24100</v>
      </c>
      <c r="AE9" s="111">
        <f t="shared" ref="AE9:AE52" si="5">U9*M9*50</f>
        <v>39200</v>
      </c>
      <c r="AF9" s="38">
        <v>2</v>
      </c>
      <c r="AG9" s="125">
        <f t="shared" ref="AG9:AG52" si="6">AH9-AI9</f>
        <v>15100</v>
      </c>
      <c r="AH9" s="111">
        <f t="shared" ref="AH9:AH52" si="7">Z9+AE9</f>
        <v>39200</v>
      </c>
      <c r="AI9" s="111">
        <f t="shared" ref="AI9:AI52" si="8">Y9+AD9</f>
        <v>24100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7">
        <f>D10-C10</f>
        <v>0</v>
      </c>
      <c r="F10" s="38">
        <v>0</v>
      </c>
      <c r="G10" s="36">
        <v>0</v>
      </c>
      <c r="H10" s="37">
        <f>G10-F10</f>
        <v>0</v>
      </c>
      <c r="I10" s="36">
        <v>5241</v>
      </c>
      <c r="J10" s="38"/>
      <c r="K10" s="141">
        <v>22400</v>
      </c>
      <c r="L10" s="38"/>
      <c r="M10" s="36">
        <v>3</v>
      </c>
      <c r="N10" s="234">
        <f>O10-P10</f>
        <v>371</v>
      </c>
      <c r="O10" s="36">
        <v>395</v>
      </c>
      <c r="P10" s="38">
        <v>24</v>
      </c>
      <c r="Q10" s="37">
        <f>R10-S10</f>
        <v>327</v>
      </c>
      <c r="R10" s="38">
        <v>345</v>
      </c>
      <c r="S10" s="38">
        <v>18</v>
      </c>
      <c r="T10" s="87">
        <f>U10-R10</f>
        <v>267</v>
      </c>
      <c r="U10" s="36">
        <v>612</v>
      </c>
      <c r="V10" s="38"/>
      <c r="W10" s="38"/>
      <c r="X10" s="38">
        <v>5138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55">
        <v>22400</v>
      </c>
      <c r="AC10" s="110">
        <f t="shared" si="3"/>
        <v>40050</v>
      </c>
      <c r="AD10" s="111">
        <f t="shared" si="4"/>
        <v>51750</v>
      </c>
      <c r="AE10" s="111">
        <f t="shared" si="5"/>
        <v>91800</v>
      </c>
      <c r="AF10" s="38">
        <v>3</v>
      </c>
      <c r="AG10" s="125">
        <f t="shared" si="6"/>
        <v>40050</v>
      </c>
      <c r="AH10" s="111">
        <f t="shared" si="7"/>
        <v>91800</v>
      </c>
      <c r="AI10" s="111">
        <f t="shared" si="8"/>
        <v>51750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7">
        <f>D11-C11</f>
        <v>0</v>
      </c>
      <c r="F11" s="38">
        <v>0</v>
      </c>
      <c r="G11" s="36">
        <v>0</v>
      </c>
      <c r="H11" s="37">
        <f>G11-F11</f>
        <v>0</v>
      </c>
      <c r="I11" s="36">
        <v>5042</v>
      </c>
      <c r="J11" s="38"/>
      <c r="K11" s="141">
        <v>22600</v>
      </c>
      <c r="L11" s="38"/>
      <c r="M11" s="36">
        <v>4</v>
      </c>
      <c r="N11" s="234">
        <f>O11-P11</f>
        <v>337</v>
      </c>
      <c r="O11" s="36">
        <v>339</v>
      </c>
      <c r="P11" s="38">
        <v>2</v>
      </c>
      <c r="Q11" s="37">
        <f>R11-S11</f>
        <v>441</v>
      </c>
      <c r="R11" s="38">
        <v>453</v>
      </c>
      <c r="S11" s="38">
        <v>12</v>
      </c>
      <c r="T11" s="87">
        <f>U11-R11</f>
        <v>122</v>
      </c>
      <c r="U11" s="36">
        <v>575</v>
      </c>
      <c r="V11" s="38"/>
      <c r="W11" s="38"/>
      <c r="X11" s="38">
        <v>4939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55">
        <v>22600</v>
      </c>
      <c r="AC11" s="110">
        <f t="shared" si="3"/>
        <v>24400</v>
      </c>
      <c r="AD11" s="111">
        <f t="shared" si="4"/>
        <v>90600</v>
      </c>
      <c r="AE11" s="111">
        <f t="shared" si="5"/>
        <v>115000</v>
      </c>
      <c r="AF11" s="38">
        <v>4</v>
      </c>
      <c r="AG11" s="125">
        <f t="shared" si="6"/>
        <v>24400</v>
      </c>
      <c r="AH11" s="111">
        <f t="shared" si="7"/>
        <v>115000</v>
      </c>
      <c r="AI11" s="111">
        <f t="shared" si="8"/>
        <v>90600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7">
        <f>D12-C12</f>
        <v>0</v>
      </c>
      <c r="F12" s="38">
        <v>0</v>
      </c>
      <c r="G12" s="36">
        <v>0</v>
      </c>
      <c r="H12" s="37">
        <f>G12-F12</f>
        <v>0</v>
      </c>
      <c r="I12" s="36">
        <v>4843</v>
      </c>
      <c r="J12" s="38"/>
      <c r="K12" s="141">
        <v>22800</v>
      </c>
      <c r="L12" s="38"/>
      <c r="M12" s="36">
        <v>5</v>
      </c>
      <c r="N12" s="234">
        <f>O12-P12</f>
        <v>259</v>
      </c>
      <c r="O12" s="36">
        <v>265</v>
      </c>
      <c r="P12" s="38">
        <v>6</v>
      </c>
      <c r="Q12" s="37">
        <f>R12-S12</f>
        <v>497</v>
      </c>
      <c r="R12" s="38">
        <v>500</v>
      </c>
      <c r="S12" s="38">
        <v>3</v>
      </c>
      <c r="T12" s="87">
        <f>U12-R12</f>
        <v>34</v>
      </c>
      <c r="U12" s="36">
        <v>534</v>
      </c>
      <c r="V12" s="38"/>
      <c r="W12" s="38"/>
      <c r="X12" s="38">
        <v>4740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55">
        <v>22800</v>
      </c>
      <c r="AC12" s="110">
        <f t="shared" si="3"/>
        <v>8500</v>
      </c>
      <c r="AD12" s="111">
        <f t="shared" si="4"/>
        <v>125000</v>
      </c>
      <c r="AE12" s="111">
        <f t="shared" si="5"/>
        <v>133500</v>
      </c>
      <c r="AF12" s="38">
        <v>5</v>
      </c>
      <c r="AG12" s="125">
        <f t="shared" si="6"/>
        <v>8500</v>
      </c>
      <c r="AH12" s="111">
        <f t="shared" si="7"/>
        <v>133500</v>
      </c>
      <c r="AI12" s="111">
        <f t="shared" si="8"/>
        <v>125000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7">
        <f t="shared" ref="E13:E52" si="10">D13-C13</f>
        <v>0</v>
      </c>
      <c r="F13" s="38">
        <v>0</v>
      </c>
      <c r="G13" s="36">
        <v>0</v>
      </c>
      <c r="H13" s="37">
        <f t="shared" ref="H13:H52" si="11">G13-F13</f>
        <v>0</v>
      </c>
      <c r="I13" s="36">
        <v>4644</v>
      </c>
      <c r="J13" s="38"/>
      <c r="K13" s="141">
        <v>23000</v>
      </c>
      <c r="L13" s="38"/>
      <c r="M13" s="36">
        <v>7</v>
      </c>
      <c r="N13" s="234">
        <f t="shared" ref="N13:N52" si="12">O13-P13</f>
        <v>204</v>
      </c>
      <c r="O13" s="36">
        <v>239</v>
      </c>
      <c r="P13" s="38">
        <v>35</v>
      </c>
      <c r="Q13" s="37">
        <f t="shared" ref="Q13:Q52" si="13">R13-S13</f>
        <v>617</v>
      </c>
      <c r="R13" s="38">
        <v>529</v>
      </c>
      <c r="S13" s="38">
        <v>-88</v>
      </c>
      <c r="T13" s="87">
        <f t="shared" ref="T13:T52" si="14">U13-R13</f>
        <v>34</v>
      </c>
      <c r="U13" s="36">
        <v>563</v>
      </c>
      <c r="V13" s="38"/>
      <c r="W13" s="38"/>
      <c r="X13" s="38">
        <v>4541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55">
        <v>23000</v>
      </c>
      <c r="AC13" s="110">
        <f t="shared" si="3"/>
        <v>11900</v>
      </c>
      <c r="AD13" s="111">
        <f t="shared" si="4"/>
        <v>185150</v>
      </c>
      <c r="AE13" s="111">
        <f t="shared" si="5"/>
        <v>197050</v>
      </c>
      <c r="AF13" s="38">
        <v>7</v>
      </c>
      <c r="AG13" s="125">
        <f t="shared" si="6"/>
        <v>11900</v>
      </c>
      <c r="AH13" s="111">
        <f t="shared" si="7"/>
        <v>197050</v>
      </c>
      <c r="AI13" s="111">
        <f t="shared" si="8"/>
        <v>185150</v>
      </c>
    </row>
    <row r="14" spans="1:36" s="1" customFormat="1" ht="15.65" customHeight="1">
      <c r="A14" s="36">
        <v>1</v>
      </c>
      <c r="B14" s="37">
        <f t="shared" si="9"/>
        <v>0</v>
      </c>
      <c r="C14" s="38">
        <v>1</v>
      </c>
      <c r="D14" s="38">
        <v>1</v>
      </c>
      <c r="E14" s="37">
        <f t="shared" si="10"/>
        <v>0</v>
      </c>
      <c r="F14" s="38">
        <v>0</v>
      </c>
      <c r="G14" s="36">
        <v>0</v>
      </c>
      <c r="H14" s="37">
        <f t="shared" si="11"/>
        <v>0</v>
      </c>
      <c r="I14" s="36">
        <v>4445</v>
      </c>
      <c r="J14" s="38"/>
      <c r="K14" s="141">
        <v>23200</v>
      </c>
      <c r="L14" s="38"/>
      <c r="M14" s="36">
        <v>8</v>
      </c>
      <c r="N14" s="234">
        <f t="shared" si="12"/>
        <v>1</v>
      </c>
      <c r="O14" s="36">
        <v>175</v>
      </c>
      <c r="P14" s="38">
        <v>174</v>
      </c>
      <c r="Q14" s="37">
        <f t="shared" si="13"/>
        <v>2121</v>
      </c>
      <c r="R14" s="38">
        <v>2008</v>
      </c>
      <c r="S14" s="38">
        <v>-113</v>
      </c>
      <c r="T14" s="87">
        <f t="shared" si="14"/>
        <v>61</v>
      </c>
      <c r="U14" s="36">
        <v>2069</v>
      </c>
      <c r="V14" s="38"/>
      <c r="W14" s="38"/>
      <c r="X14" s="38">
        <v>4342</v>
      </c>
      <c r="Y14" s="106">
        <f t="shared" si="0"/>
        <v>0</v>
      </c>
      <c r="Z14" s="107">
        <f t="shared" si="1"/>
        <v>222250</v>
      </c>
      <c r="AA14" s="108">
        <f t="shared" si="2"/>
        <v>222250</v>
      </c>
      <c r="AB14" s="155">
        <v>23200</v>
      </c>
      <c r="AC14" s="110">
        <f t="shared" si="3"/>
        <v>24400</v>
      </c>
      <c r="AD14" s="111">
        <f t="shared" si="4"/>
        <v>803200</v>
      </c>
      <c r="AE14" s="111">
        <f t="shared" si="5"/>
        <v>827600</v>
      </c>
      <c r="AF14" s="38">
        <v>8</v>
      </c>
      <c r="AG14" s="125">
        <f t="shared" si="6"/>
        <v>246650</v>
      </c>
      <c r="AH14" s="111">
        <f t="shared" si="7"/>
        <v>1049850</v>
      </c>
      <c r="AI14" s="111">
        <f t="shared" si="8"/>
        <v>803200</v>
      </c>
    </row>
    <row r="15" spans="1:36" s="1" customFormat="1" ht="15.65" customHeight="1">
      <c r="A15" s="36">
        <v>2</v>
      </c>
      <c r="B15" s="37">
        <f t="shared" si="9"/>
        <v>0</v>
      </c>
      <c r="C15" s="38">
        <v>2</v>
      </c>
      <c r="D15" s="38">
        <v>2</v>
      </c>
      <c r="E15" s="37">
        <f t="shared" si="10"/>
        <v>0</v>
      </c>
      <c r="F15" s="38">
        <v>0</v>
      </c>
      <c r="G15" s="36">
        <v>0</v>
      </c>
      <c r="H15" s="37">
        <f t="shared" si="11"/>
        <v>0</v>
      </c>
      <c r="I15" s="36">
        <v>4247</v>
      </c>
      <c r="J15" s="38"/>
      <c r="K15" s="141">
        <v>23400</v>
      </c>
      <c r="L15" s="38"/>
      <c r="M15" s="36">
        <v>10</v>
      </c>
      <c r="N15" s="234">
        <f t="shared" si="12"/>
        <v>-179</v>
      </c>
      <c r="O15" s="36">
        <v>54</v>
      </c>
      <c r="P15" s="38">
        <v>233</v>
      </c>
      <c r="Q15" s="37">
        <f t="shared" si="13"/>
        <v>826</v>
      </c>
      <c r="R15" s="38">
        <v>830</v>
      </c>
      <c r="S15" s="38">
        <v>4</v>
      </c>
      <c r="T15" s="87">
        <f t="shared" si="14"/>
        <v>37</v>
      </c>
      <c r="U15" s="36">
        <v>867</v>
      </c>
      <c r="V15" s="38"/>
      <c r="W15" s="38"/>
      <c r="X15" s="38">
        <v>4144</v>
      </c>
      <c r="Y15" s="106">
        <f t="shared" si="0"/>
        <v>0</v>
      </c>
      <c r="Z15" s="107">
        <f t="shared" si="1"/>
        <v>424700</v>
      </c>
      <c r="AA15" s="108">
        <f t="shared" si="2"/>
        <v>424700</v>
      </c>
      <c r="AB15" s="155">
        <v>23400</v>
      </c>
      <c r="AC15" s="110">
        <f t="shared" si="3"/>
        <v>18500</v>
      </c>
      <c r="AD15" s="111">
        <f t="shared" si="4"/>
        <v>415000</v>
      </c>
      <c r="AE15" s="111">
        <f t="shared" si="5"/>
        <v>433500</v>
      </c>
      <c r="AF15" s="38">
        <v>10</v>
      </c>
      <c r="AG15" s="125">
        <f t="shared" si="6"/>
        <v>443200</v>
      </c>
      <c r="AH15" s="111">
        <f t="shared" si="7"/>
        <v>858200</v>
      </c>
      <c r="AI15" s="111">
        <f t="shared" si="8"/>
        <v>415000</v>
      </c>
    </row>
    <row r="16" spans="1:36" s="1" customFormat="1" ht="15.65" customHeight="1">
      <c r="A16" s="36">
        <v>8</v>
      </c>
      <c r="B16" s="37">
        <f t="shared" si="9"/>
        <v>0</v>
      </c>
      <c r="C16" s="38">
        <v>8</v>
      </c>
      <c r="D16" s="38">
        <v>8</v>
      </c>
      <c r="E16" s="37">
        <f t="shared" si="10"/>
        <v>0</v>
      </c>
      <c r="F16" s="38">
        <v>0</v>
      </c>
      <c r="G16" s="36">
        <v>0</v>
      </c>
      <c r="H16" s="37">
        <f t="shared" si="11"/>
        <v>0</v>
      </c>
      <c r="I16" s="36">
        <v>4049</v>
      </c>
      <c r="J16" s="38"/>
      <c r="K16" s="141">
        <v>23600</v>
      </c>
      <c r="L16" s="38"/>
      <c r="M16" s="36">
        <v>12</v>
      </c>
      <c r="N16" s="234">
        <f t="shared" si="12"/>
        <v>16</v>
      </c>
      <c r="O16" s="36">
        <v>200</v>
      </c>
      <c r="P16" s="38">
        <v>184</v>
      </c>
      <c r="Q16" s="37">
        <f t="shared" si="13"/>
        <v>491</v>
      </c>
      <c r="R16" s="38">
        <v>482</v>
      </c>
      <c r="S16" s="38">
        <v>-9</v>
      </c>
      <c r="T16" s="87">
        <f t="shared" si="14"/>
        <v>73</v>
      </c>
      <c r="U16" s="36">
        <v>555</v>
      </c>
      <c r="V16" s="38"/>
      <c r="W16" s="38"/>
      <c r="X16" s="38">
        <v>3946</v>
      </c>
      <c r="Y16" s="106">
        <f t="shared" si="0"/>
        <v>0</v>
      </c>
      <c r="Z16" s="107">
        <f t="shared" si="1"/>
        <v>1619600</v>
      </c>
      <c r="AA16" s="108">
        <f t="shared" si="2"/>
        <v>1619600</v>
      </c>
      <c r="AB16" s="155">
        <v>23600</v>
      </c>
      <c r="AC16" s="110">
        <f t="shared" si="3"/>
        <v>43800</v>
      </c>
      <c r="AD16" s="111">
        <f t="shared" si="4"/>
        <v>289200</v>
      </c>
      <c r="AE16" s="111">
        <f t="shared" si="5"/>
        <v>333000</v>
      </c>
      <c r="AF16" s="38">
        <v>12</v>
      </c>
      <c r="AG16" s="125">
        <f t="shared" si="6"/>
        <v>1663400</v>
      </c>
      <c r="AH16" s="111">
        <f t="shared" si="7"/>
        <v>1952600</v>
      </c>
      <c r="AI16" s="111">
        <f t="shared" si="8"/>
        <v>289200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7">
        <f t="shared" si="10"/>
        <v>0</v>
      </c>
      <c r="F17" s="38">
        <v>0</v>
      </c>
      <c r="G17" s="36">
        <v>0</v>
      </c>
      <c r="H17" s="37">
        <f t="shared" si="11"/>
        <v>0</v>
      </c>
      <c r="I17" s="36">
        <v>3851</v>
      </c>
      <c r="J17" s="38"/>
      <c r="K17" s="141">
        <v>23800</v>
      </c>
      <c r="L17" s="38"/>
      <c r="M17" s="36">
        <v>14</v>
      </c>
      <c r="N17" s="234">
        <f t="shared" si="12"/>
        <v>-38</v>
      </c>
      <c r="O17" s="36">
        <v>217</v>
      </c>
      <c r="P17" s="38">
        <v>255</v>
      </c>
      <c r="Q17" s="37">
        <f t="shared" si="13"/>
        <v>1366</v>
      </c>
      <c r="R17" s="38">
        <v>1356</v>
      </c>
      <c r="S17" s="38">
        <v>-10</v>
      </c>
      <c r="T17" s="87">
        <f t="shared" si="14"/>
        <v>55</v>
      </c>
      <c r="U17" s="36">
        <v>1411</v>
      </c>
      <c r="V17" s="38"/>
      <c r="W17" s="38"/>
      <c r="X17" s="38">
        <v>3749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55">
        <v>23800</v>
      </c>
      <c r="AC17" s="110">
        <f t="shared" si="3"/>
        <v>-29300</v>
      </c>
      <c r="AD17" s="111">
        <f t="shared" si="4"/>
        <v>1017000</v>
      </c>
      <c r="AE17" s="111">
        <f t="shared" si="5"/>
        <v>987700</v>
      </c>
      <c r="AF17" s="38">
        <v>15</v>
      </c>
      <c r="AG17" s="125">
        <f t="shared" si="6"/>
        <v>-29300</v>
      </c>
      <c r="AH17" s="111">
        <f t="shared" si="7"/>
        <v>987700</v>
      </c>
      <c r="AI17" s="111">
        <f t="shared" si="8"/>
        <v>1017000</v>
      </c>
    </row>
    <row r="18" spans="1:35" s="1" customFormat="1" ht="14.5">
      <c r="A18" s="36">
        <v>2</v>
      </c>
      <c r="B18" s="37">
        <f t="shared" si="9"/>
        <v>0</v>
      </c>
      <c r="C18" s="38">
        <v>2</v>
      </c>
      <c r="D18" s="38">
        <v>2</v>
      </c>
      <c r="E18" s="37">
        <f t="shared" si="10"/>
        <v>0</v>
      </c>
      <c r="F18" s="38">
        <v>0</v>
      </c>
      <c r="G18" s="36">
        <v>0</v>
      </c>
      <c r="H18" s="37">
        <f t="shared" si="11"/>
        <v>0</v>
      </c>
      <c r="I18" s="36">
        <v>3654</v>
      </c>
      <c r="J18" s="38"/>
      <c r="K18" s="143">
        <v>24000</v>
      </c>
      <c r="L18" s="38"/>
      <c r="M18" s="36">
        <v>17</v>
      </c>
      <c r="N18" s="234">
        <f t="shared" si="12"/>
        <v>16</v>
      </c>
      <c r="O18" s="36">
        <v>159</v>
      </c>
      <c r="P18" s="38">
        <v>143</v>
      </c>
      <c r="Q18" s="37">
        <f t="shared" si="13"/>
        <v>2337</v>
      </c>
      <c r="R18" s="38">
        <v>2074</v>
      </c>
      <c r="S18" s="38">
        <v>-263</v>
      </c>
      <c r="T18" s="87">
        <f t="shared" si="14"/>
        <v>-25</v>
      </c>
      <c r="U18" s="36">
        <v>2049</v>
      </c>
      <c r="V18" s="38"/>
      <c r="W18" s="38"/>
      <c r="X18" s="38">
        <v>3552</v>
      </c>
      <c r="Y18" s="106">
        <f t="shared" si="0"/>
        <v>0</v>
      </c>
      <c r="Z18" s="107">
        <f t="shared" si="1"/>
        <v>365400</v>
      </c>
      <c r="AA18" s="108">
        <f t="shared" si="2"/>
        <v>365400</v>
      </c>
      <c r="AB18" s="156">
        <v>24000</v>
      </c>
      <c r="AC18" s="110">
        <f t="shared" si="3"/>
        <v>-124950</v>
      </c>
      <c r="AD18" s="111">
        <f t="shared" si="4"/>
        <v>1866600</v>
      </c>
      <c r="AE18" s="111">
        <f t="shared" si="5"/>
        <v>1741650</v>
      </c>
      <c r="AF18" s="38">
        <v>18</v>
      </c>
      <c r="AG18" s="125">
        <f t="shared" si="6"/>
        <v>240450</v>
      </c>
      <c r="AH18" s="111">
        <f t="shared" si="7"/>
        <v>2107050</v>
      </c>
      <c r="AI18" s="111">
        <f t="shared" si="8"/>
        <v>1866600</v>
      </c>
    </row>
    <row r="19" spans="1:35" s="1" customFormat="1" ht="14.5">
      <c r="A19" s="36">
        <v>1</v>
      </c>
      <c r="B19" s="37">
        <f t="shared" si="9"/>
        <v>0</v>
      </c>
      <c r="C19" s="38">
        <v>1</v>
      </c>
      <c r="D19" s="38">
        <v>1</v>
      </c>
      <c r="E19" s="37">
        <f t="shared" si="10"/>
        <v>0</v>
      </c>
      <c r="F19" s="38">
        <v>0</v>
      </c>
      <c r="G19" s="36">
        <v>0</v>
      </c>
      <c r="H19" s="37">
        <f t="shared" si="11"/>
        <v>0</v>
      </c>
      <c r="I19" s="36">
        <v>3458</v>
      </c>
      <c r="J19" s="38"/>
      <c r="K19" s="144">
        <v>24200</v>
      </c>
      <c r="L19" s="38"/>
      <c r="M19" s="36">
        <v>20</v>
      </c>
      <c r="N19" s="234">
        <f t="shared" si="12"/>
        <v>39</v>
      </c>
      <c r="O19" s="36">
        <v>188</v>
      </c>
      <c r="P19" s="38">
        <v>149</v>
      </c>
      <c r="Q19" s="37">
        <f t="shared" si="13"/>
        <v>624</v>
      </c>
      <c r="R19" s="38">
        <v>521</v>
      </c>
      <c r="S19" s="38">
        <v>-103</v>
      </c>
      <c r="T19" s="87">
        <f t="shared" si="14"/>
        <v>-46</v>
      </c>
      <c r="U19" s="36">
        <v>475</v>
      </c>
      <c r="V19" s="38"/>
      <c r="W19" s="38"/>
      <c r="X19" s="38">
        <v>3356</v>
      </c>
      <c r="Y19" s="106">
        <f t="shared" si="0"/>
        <v>0</v>
      </c>
      <c r="Z19" s="107">
        <f t="shared" si="1"/>
        <v>172900</v>
      </c>
      <c r="AA19" s="108">
        <f t="shared" si="2"/>
        <v>172900</v>
      </c>
      <c r="AB19" s="157">
        <v>24200</v>
      </c>
      <c r="AC19" s="110">
        <f t="shared" si="3"/>
        <v>-98100</v>
      </c>
      <c r="AD19" s="111">
        <f t="shared" si="4"/>
        <v>573100</v>
      </c>
      <c r="AE19" s="111">
        <f t="shared" si="5"/>
        <v>475000</v>
      </c>
      <c r="AF19" s="38">
        <v>22</v>
      </c>
      <c r="AG19" s="125">
        <f t="shared" si="6"/>
        <v>74800</v>
      </c>
      <c r="AH19" s="111">
        <f t="shared" si="7"/>
        <v>647900</v>
      </c>
      <c r="AI19" s="111">
        <f t="shared" si="8"/>
        <v>573100</v>
      </c>
    </row>
    <row r="20" spans="1:35" s="1" customFormat="1" ht="14.5">
      <c r="A20" s="36">
        <v>3</v>
      </c>
      <c r="B20" s="37">
        <f t="shared" si="9"/>
        <v>0</v>
      </c>
      <c r="C20" s="38">
        <v>3</v>
      </c>
      <c r="D20" s="38">
        <v>3</v>
      </c>
      <c r="E20" s="37">
        <f t="shared" si="10"/>
        <v>0</v>
      </c>
      <c r="F20" s="38">
        <v>0</v>
      </c>
      <c r="G20" s="36">
        <v>0</v>
      </c>
      <c r="H20" s="37">
        <f t="shared" si="11"/>
        <v>0</v>
      </c>
      <c r="I20" s="36">
        <v>3262</v>
      </c>
      <c r="J20" s="38"/>
      <c r="K20" s="144">
        <v>24400</v>
      </c>
      <c r="L20" s="38"/>
      <c r="M20" s="36">
        <v>24</v>
      </c>
      <c r="N20" s="234">
        <f t="shared" si="12"/>
        <v>-90</v>
      </c>
      <c r="O20" s="36">
        <v>117</v>
      </c>
      <c r="P20" s="38">
        <v>207</v>
      </c>
      <c r="Q20" s="37">
        <f t="shared" si="13"/>
        <v>1245</v>
      </c>
      <c r="R20" s="38">
        <v>1211</v>
      </c>
      <c r="S20" s="38">
        <v>-34</v>
      </c>
      <c r="T20" s="87">
        <f t="shared" si="14"/>
        <v>20</v>
      </c>
      <c r="U20" s="36">
        <v>1231</v>
      </c>
      <c r="V20" s="38"/>
      <c r="W20" s="38"/>
      <c r="X20" s="38">
        <v>3161</v>
      </c>
      <c r="Y20" s="106">
        <f t="shared" si="0"/>
        <v>0</v>
      </c>
      <c r="Z20" s="107">
        <f t="shared" si="1"/>
        <v>489300</v>
      </c>
      <c r="AA20" s="108">
        <f t="shared" si="2"/>
        <v>489300</v>
      </c>
      <c r="AB20" s="157">
        <v>24400</v>
      </c>
      <c r="AC20" s="110">
        <f t="shared" si="3"/>
        <v>-157650</v>
      </c>
      <c r="AD20" s="111">
        <f t="shared" si="4"/>
        <v>1634850</v>
      </c>
      <c r="AE20" s="111">
        <f t="shared" si="5"/>
        <v>1477200</v>
      </c>
      <c r="AF20" s="38">
        <v>27</v>
      </c>
      <c r="AG20" s="125">
        <f t="shared" si="6"/>
        <v>331650</v>
      </c>
      <c r="AH20" s="111">
        <f t="shared" si="7"/>
        <v>1966500</v>
      </c>
      <c r="AI20" s="111">
        <f t="shared" si="8"/>
        <v>1634850</v>
      </c>
    </row>
    <row r="21" spans="1:35" s="1" customFormat="1" ht="14.5">
      <c r="A21" s="36">
        <v>11</v>
      </c>
      <c r="B21" s="37">
        <f t="shared" si="9"/>
        <v>0</v>
      </c>
      <c r="C21" s="38">
        <v>11</v>
      </c>
      <c r="D21" s="38">
        <v>11</v>
      </c>
      <c r="E21" s="37">
        <f t="shared" si="10"/>
        <v>0</v>
      </c>
      <c r="F21" s="38">
        <v>0</v>
      </c>
      <c r="G21" s="36">
        <v>0</v>
      </c>
      <c r="H21" s="37">
        <f t="shared" si="11"/>
        <v>0</v>
      </c>
      <c r="I21" s="36">
        <v>3068</v>
      </c>
      <c r="J21" s="38"/>
      <c r="K21" s="144">
        <v>24600</v>
      </c>
      <c r="L21" s="38"/>
      <c r="M21" s="36">
        <v>29</v>
      </c>
      <c r="N21" s="234">
        <f t="shared" si="12"/>
        <v>80</v>
      </c>
      <c r="O21" s="36">
        <v>379</v>
      </c>
      <c r="P21" s="38">
        <v>299</v>
      </c>
      <c r="Q21" s="37">
        <f t="shared" si="13"/>
        <v>811</v>
      </c>
      <c r="R21" s="38">
        <v>835</v>
      </c>
      <c r="S21" s="38">
        <v>24</v>
      </c>
      <c r="T21" s="87">
        <f t="shared" si="14"/>
        <v>-93</v>
      </c>
      <c r="U21" s="36">
        <v>742</v>
      </c>
      <c r="V21" s="38"/>
      <c r="W21" s="38"/>
      <c r="X21" s="38">
        <v>2967</v>
      </c>
      <c r="Y21" s="106">
        <f t="shared" si="0"/>
        <v>0</v>
      </c>
      <c r="Z21" s="107">
        <f t="shared" si="1"/>
        <v>1687400</v>
      </c>
      <c r="AA21" s="108">
        <f t="shared" si="2"/>
        <v>1687400</v>
      </c>
      <c r="AB21" s="157">
        <v>24600</v>
      </c>
      <c r="AC21" s="110">
        <f t="shared" si="3"/>
        <v>-260100</v>
      </c>
      <c r="AD21" s="111">
        <f t="shared" si="4"/>
        <v>1336000</v>
      </c>
      <c r="AE21" s="111">
        <f t="shared" si="5"/>
        <v>1075900</v>
      </c>
      <c r="AF21" s="38">
        <v>32</v>
      </c>
      <c r="AG21" s="125">
        <f t="shared" si="6"/>
        <v>1427300</v>
      </c>
      <c r="AH21" s="111">
        <f t="shared" si="7"/>
        <v>2763300</v>
      </c>
      <c r="AI21" s="111">
        <f t="shared" si="8"/>
        <v>1336000</v>
      </c>
    </row>
    <row r="22" spans="1:35" s="1" customFormat="1" ht="14.5">
      <c r="A22" s="36">
        <v>17</v>
      </c>
      <c r="B22" s="37">
        <f t="shared" si="9"/>
        <v>0</v>
      </c>
      <c r="C22" s="38">
        <v>17</v>
      </c>
      <c r="D22" s="38">
        <v>17</v>
      </c>
      <c r="E22" s="37">
        <f t="shared" si="10"/>
        <v>0</v>
      </c>
      <c r="F22" s="38">
        <v>0</v>
      </c>
      <c r="G22" s="36">
        <v>3</v>
      </c>
      <c r="H22" s="37">
        <f t="shared" si="11"/>
        <v>3</v>
      </c>
      <c r="I22" s="36">
        <v>2872</v>
      </c>
      <c r="J22" s="38"/>
      <c r="K22" s="145">
        <v>24800</v>
      </c>
      <c r="L22" s="38"/>
      <c r="M22" s="36">
        <v>35</v>
      </c>
      <c r="N22" s="234">
        <f t="shared" si="12"/>
        <v>21</v>
      </c>
      <c r="O22" s="36">
        <v>532</v>
      </c>
      <c r="P22" s="38">
        <v>511</v>
      </c>
      <c r="Q22" s="37">
        <f t="shared" si="13"/>
        <v>1041</v>
      </c>
      <c r="R22" s="38">
        <v>1104</v>
      </c>
      <c r="S22" s="38">
        <v>63</v>
      </c>
      <c r="T22" s="87">
        <f t="shared" si="14"/>
        <v>163</v>
      </c>
      <c r="U22" s="36">
        <v>1267</v>
      </c>
      <c r="V22" s="38"/>
      <c r="W22" s="38"/>
      <c r="X22" s="38">
        <v>2775</v>
      </c>
      <c r="Y22" s="106">
        <f t="shared" si="0"/>
        <v>0</v>
      </c>
      <c r="Z22" s="107">
        <f t="shared" si="1"/>
        <v>2441200</v>
      </c>
      <c r="AA22" s="107">
        <f t="shared" si="2"/>
        <v>2441200</v>
      </c>
      <c r="AB22" s="158">
        <v>24800</v>
      </c>
      <c r="AC22" s="110">
        <f t="shared" si="3"/>
        <v>9250</v>
      </c>
      <c r="AD22" s="111">
        <f t="shared" si="4"/>
        <v>2208000</v>
      </c>
      <c r="AE22" s="111">
        <f t="shared" si="5"/>
        <v>2217250</v>
      </c>
      <c r="AF22" s="38">
        <v>40</v>
      </c>
      <c r="AG22" s="125">
        <f t="shared" si="6"/>
        <v>2450450</v>
      </c>
      <c r="AH22" s="111">
        <f t="shared" si="7"/>
        <v>4658450</v>
      </c>
      <c r="AI22" s="111">
        <f t="shared" si="8"/>
        <v>2208000</v>
      </c>
    </row>
    <row r="23" spans="1:35" s="1" customFormat="1" ht="14.5">
      <c r="A23" s="36">
        <v>73</v>
      </c>
      <c r="B23" s="37">
        <f t="shared" si="9"/>
        <v>-3</v>
      </c>
      <c r="C23" s="38">
        <v>75</v>
      </c>
      <c r="D23" s="38">
        <v>76</v>
      </c>
      <c r="E23" s="37">
        <f t="shared" si="10"/>
        <v>1</v>
      </c>
      <c r="F23" s="38">
        <v>2</v>
      </c>
      <c r="G23" s="36">
        <v>10</v>
      </c>
      <c r="H23" s="37">
        <f t="shared" si="11"/>
        <v>8</v>
      </c>
      <c r="I23" s="36">
        <v>2680</v>
      </c>
      <c r="J23" s="38"/>
      <c r="K23" s="145">
        <v>25000</v>
      </c>
      <c r="L23" s="38"/>
      <c r="M23" s="36">
        <v>43</v>
      </c>
      <c r="N23" s="234">
        <f t="shared" si="12"/>
        <v>528</v>
      </c>
      <c r="O23" s="36">
        <v>917</v>
      </c>
      <c r="P23" s="38">
        <v>389</v>
      </c>
      <c r="Q23" s="37">
        <f t="shared" si="13"/>
        <v>2236</v>
      </c>
      <c r="R23" s="38">
        <v>2225</v>
      </c>
      <c r="S23" s="38">
        <v>-11</v>
      </c>
      <c r="T23" s="87">
        <f t="shared" si="14"/>
        <v>245</v>
      </c>
      <c r="U23" s="36">
        <v>2470</v>
      </c>
      <c r="V23" s="38"/>
      <c r="W23" s="38"/>
      <c r="X23" s="38">
        <v>2589</v>
      </c>
      <c r="Y23" s="106">
        <f t="shared" si="0"/>
        <v>258900</v>
      </c>
      <c r="Z23" s="107">
        <f t="shared" si="1"/>
        <v>9782000</v>
      </c>
      <c r="AA23" s="112">
        <f t="shared" si="2"/>
        <v>9523100</v>
      </c>
      <c r="AB23" s="158">
        <v>25000</v>
      </c>
      <c r="AC23" s="110">
        <f t="shared" si="3"/>
        <v>81750</v>
      </c>
      <c r="AD23" s="111">
        <f t="shared" si="4"/>
        <v>5228750</v>
      </c>
      <c r="AE23" s="111">
        <f t="shared" si="5"/>
        <v>5310500</v>
      </c>
      <c r="AF23" s="38">
        <v>47</v>
      </c>
      <c r="AG23" s="126">
        <f t="shared" si="6"/>
        <v>9604850</v>
      </c>
      <c r="AH23" s="111">
        <f t="shared" si="7"/>
        <v>15092500</v>
      </c>
      <c r="AI23" s="111">
        <f t="shared" si="8"/>
        <v>5487650</v>
      </c>
    </row>
    <row r="24" spans="1:35" s="1" customFormat="1" ht="14.5">
      <c r="A24" s="36">
        <v>34</v>
      </c>
      <c r="B24" s="37">
        <f t="shared" si="9"/>
        <v>0</v>
      </c>
      <c r="C24" s="38">
        <v>34</v>
      </c>
      <c r="D24" s="38">
        <v>34</v>
      </c>
      <c r="E24" s="37">
        <f t="shared" si="10"/>
        <v>0</v>
      </c>
      <c r="F24" s="38">
        <v>0</v>
      </c>
      <c r="G24" s="36">
        <v>1</v>
      </c>
      <c r="H24" s="37">
        <f t="shared" si="11"/>
        <v>1</v>
      </c>
      <c r="I24" s="36">
        <v>2489</v>
      </c>
      <c r="J24" s="38"/>
      <c r="K24" s="145">
        <v>25200</v>
      </c>
      <c r="L24" s="38"/>
      <c r="M24" s="36">
        <v>52</v>
      </c>
      <c r="N24" s="234">
        <f t="shared" si="12"/>
        <v>567</v>
      </c>
      <c r="O24" s="36">
        <v>604</v>
      </c>
      <c r="P24" s="38">
        <v>37</v>
      </c>
      <c r="Q24" s="37">
        <f t="shared" si="13"/>
        <v>701</v>
      </c>
      <c r="R24" s="38">
        <v>659</v>
      </c>
      <c r="S24" s="38">
        <v>-42</v>
      </c>
      <c r="T24" s="87">
        <f t="shared" si="14"/>
        <v>96</v>
      </c>
      <c r="U24" s="36">
        <v>755</v>
      </c>
      <c r="V24" s="38"/>
      <c r="W24" s="38"/>
      <c r="X24" s="38">
        <v>2400</v>
      </c>
      <c r="Y24" s="106">
        <f t="shared" si="0"/>
        <v>0</v>
      </c>
      <c r="Z24" s="107">
        <f t="shared" si="1"/>
        <v>4231300</v>
      </c>
      <c r="AA24" s="108">
        <f t="shared" si="2"/>
        <v>4231300</v>
      </c>
      <c r="AB24" s="158">
        <v>25200</v>
      </c>
      <c r="AC24" s="110">
        <f t="shared" si="3"/>
        <v>51900</v>
      </c>
      <c r="AD24" s="111">
        <f t="shared" si="4"/>
        <v>1911100</v>
      </c>
      <c r="AE24" s="111">
        <f t="shared" si="5"/>
        <v>1963000</v>
      </c>
      <c r="AF24" s="38">
        <v>58</v>
      </c>
      <c r="AG24" s="125">
        <f t="shared" si="6"/>
        <v>4283200</v>
      </c>
      <c r="AH24" s="111">
        <f t="shared" si="7"/>
        <v>6194300</v>
      </c>
      <c r="AI24" s="111">
        <f t="shared" si="8"/>
        <v>1911100</v>
      </c>
    </row>
    <row r="25" spans="1:35" s="1" customFormat="1" ht="14.5">
      <c r="A25" s="36">
        <v>54</v>
      </c>
      <c r="B25" s="37">
        <f t="shared" si="9"/>
        <v>2</v>
      </c>
      <c r="C25" s="38">
        <v>52</v>
      </c>
      <c r="D25" s="38">
        <v>52</v>
      </c>
      <c r="E25" s="37">
        <f t="shared" si="10"/>
        <v>0</v>
      </c>
      <c r="F25" s="38">
        <v>0</v>
      </c>
      <c r="G25" s="36">
        <v>4</v>
      </c>
      <c r="H25" s="37">
        <f t="shared" si="11"/>
        <v>4</v>
      </c>
      <c r="I25" s="36">
        <v>2299</v>
      </c>
      <c r="J25" s="38"/>
      <c r="K25" s="145">
        <v>25400</v>
      </c>
      <c r="L25" s="38"/>
      <c r="M25" s="36">
        <v>63</v>
      </c>
      <c r="N25" s="234">
        <f t="shared" si="12"/>
        <v>137</v>
      </c>
      <c r="O25" s="36">
        <v>257</v>
      </c>
      <c r="P25" s="38">
        <v>120</v>
      </c>
      <c r="Q25" s="37">
        <f t="shared" si="13"/>
        <v>787</v>
      </c>
      <c r="R25" s="38">
        <v>1015</v>
      </c>
      <c r="S25" s="38">
        <v>228</v>
      </c>
      <c r="T25" s="87">
        <f t="shared" si="14"/>
        <v>48</v>
      </c>
      <c r="U25" s="36">
        <v>1063</v>
      </c>
      <c r="V25" s="38"/>
      <c r="W25" s="38"/>
      <c r="X25" s="38">
        <v>2212</v>
      </c>
      <c r="Y25" s="106">
        <f t="shared" si="0"/>
        <v>0</v>
      </c>
      <c r="Z25" s="107">
        <f t="shared" si="1"/>
        <v>6207300</v>
      </c>
      <c r="AA25" s="108">
        <f t="shared" si="2"/>
        <v>6207300</v>
      </c>
      <c r="AB25" s="158">
        <v>25400</v>
      </c>
      <c r="AC25" s="110">
        <f t="shared" si="3"/>
        <v>-254800</v>
      </c>
      <c r="AD25" s="111">
        <f t="shared" si="4"/>
        <v>3603250</v>
      </c>
      <c r="AE25" s="111">
        <f t="shared" si="5"/>
        <v>3348450</v>
      </c>
      <c r="AF25" s="38">
        <v>71</v>
      </c>
      <c r="AG25" s="125">
        <f t="shared" si="6"/>
        <v>5952500</v>
      </c>
      <c r="AH25" s="111">
        <f t="shared" si="7"/>
        <v>9555750</v>
      </c>
      <c r="AI25" s="111">
        <f t="shared" si="8"/>
        <v>3603250</v>
      </c>
    </row>
    <row r="26" spans="1:35" s="1" customFormat="1" ht="14.5">
      <c r="A26" s="36">
        <v>1905</v>
      </c>
      <c r="B26" s="37">
        <f t="shared" si="9"/>
        <v>0</v>
      </c>
      <c r="C26" s="38">
        <v>1905</v>
      </c>
      <c r="D26" s="38">
        <v>1905</v>
      </c>
      <c r="E26" s="37">
        <f t="shared" si="10"/>
        <v>0</v>
      </c>
      <c r="F26" s="38">
        <v>0</v>
      </c>
      <c r="G26" s="36">
        <v>0</v>
      </c>
      <c r="H26" s="37">
        <f t="shared" si="11"/>
        <v>0</v>
      </c>
      <c r="I26" s="36">
        <v>2113</v>
      </c>
      <c r="J26" s="38"/>
      <c r="K26" s="145">
        <v>25600</v>
      </c>
      <c r="L26" s="38"/>
      <c r="M26" s="36">
        <v>77</v>
      </c>
      <c r="N26" s="234">
        <f t="shared" si="12"/>
        <v>8</v>
      </c>
      <c r="O26" s="36">
        <v>335</v>
      </c>
      <c r="P26" s="38">
        <v>327</v>
      </c>
      <c r="Q26" s="37">
        <f t="shared" si="13"/>
        <v>1767</v>
      </c>
      <c r="R26" s="38">
        <v>1637</v>
      </c>
      <c r="S26" s="38">
        <v>-130</v>
      </c>
      <c r="T26" s="87">
        <f t="shared" si="14"/>
        <v>27</v>
      </c>
      <c r="U26" s="36">
        <v>1664</v>
      </c>
      <c r="V26" s="38"/>
      <c r="W26" s="38"/>
      <c r="X26" s="38">
        <v>2028</v>
      </c>
      <c r="Y26" s="106">
        <f t="shared" si="0"/>
        <v>0</v>
      </c>
      <c r="Z26" s="107">
        <f t="shared" si="1"/>
        <v>201263250</v>
      </c>
      <c r="AA26" s="107">
        <f t="shared" si="2"/>
        <v>201263250</v>
      </c>
      <c r="AB26" s="158">
        <v>25600</v>
      </c>
      <c r="AC26" s="110">
        <f t="shared" si="3"/>
        <v>-714550</v>
      </c>
      <c r="AD26" s="111">
        <f t="shared" si="4"/>
        <v>7120950</v>
      </c>
      <c r="AE26" s="111">
        <f t="shared" si="5"/>
        <v>6406400</v>
      </c>
      <c r="AF26" s="38">
        <v>87</v>
      </c>
      <c r="AG26" s="125">
        <f t="shared" si="6"/>
        <v>200548700</v>
      </c>
      <c r="AH26" s="111">
        <f t="shared" si="7"/>
        <v>207669650</v>
      </c>
      <c r="AI26" s="111">
        <f t="shared" si="8"/>
        <v>7120950</v>
      </c>
    </row>
    <row r="27" spans="1:35" s="1" customFormat="1" ht="14.5">
      <c r="A27" s="36">
        <v>243</v>
      </c>
      <c r="B27" s="37">
        <f t="shared" si="9"/>
        <v>-4</v>
      </c>
      <c r="C27" s="38">
        <v>247</v>
      </c>
      <c r="D27" s="38">
        <v>247</v>
      </c>
      <c r="E27" s="37">
        <f t="shared" si="10"/>
        <v>0</v>
      </c>
      <c r="F27" s="38">
        <v>4</v>
      </c>
      <c r="G27" s="36">
        <v>8</v>
      </c>
      <c r="H27" s="37">
        <f t="shared" si="11"/>
        <v>4</v>
      </c>
      <c r="I27" s="36">
        <v>1928</v>
      </c>
      <c r="J27" s="38"/>
      <c r="K27" s="145">
        <v>25800</v>
      </c>
      <c r="L27" s="38"/>
      <c r="M27" s="36">
        <v>93</v>
      </c>
      <c r="N27" s="234">
        <f t="shared" si="12"/>
        <v>162</v>
      </c>
      <c r="O27" s="36">
        <v>353</v>
      </c>
      <c r="P27" s="38">
        <v>191</v>
      </c>
      <c r="Q27" s="37">
        <f t="shared" si="13"/>
        <v>1543</v>
      </c>
      <c r="R27" s="38">
        <v>1538</v>
      </c>
      <c r="S27" s="38">
        <v>-5</v>
      </c>
      <c r="T27" s="87">
        <f t="shared" si="14"/>
        <v>52</v>
      </c>
      <c r="U27" s="36">
        <v>1590</v>
      </c>
      <c r="V27" s="38"/>
      <c r="W27" s="38"/>
      <c r="X27" s="38">
        <v>1846</v>
      </c>
      <c r="Y27" s="106">
        <f t="shared" si="0"/>
        <v>369200</v>
      </c>
      <c r="Z27" s="107">
        <f t="shared" si="1"/>
        <v>23425200</v>
      </c>
      <c r="AA27" s="108">
        <f t="shared" si="2"/>
        <v>23056000</v>
      </c>
      <c r="AB27" s="158">
        <v>25800</v>
      </c>
      <c r="AC27" s="110">
        <f t="shared" si="3"/>
        <v>-681000</v>
      </c>
      <c r="AD27" s="111">
        <f t="shared" si="4"/>
        <v>8074500</v>
      </c>
      <c r="AE27" s="111">
        <f t="shared" si="5"/>
        <v>7393500</v>
      </c>
      <c r="AF27" s="38">
        <v>105</v>
      </c>
      <c r="AG27" s="125">
        <f t="shared" si="6"/>
        <v>22375000</v>
      </c>
      <c r="AH27" s="111">
        <f t="shared" si="7"/>
        <v>30818700</v>
      </c>
      <c r="AI27" s="111">
        <f t="shared" si="8"/>
        <v>8443700</v>
      </c>
    </row>
    <row r="28" spans="1:35" s="1" customFormat="1" ht="14.5">
      <c r="A28" s="36">
        <v>376</v>
      </c>
      <c r="B28" s="37">
        <f t="shared" si="9"/>
        <v>8</v>
      </c>
      <c r="C28" s="38">
        <v>393</v>
      </c>
      <c r="D28" s="38">
        <v>368</v>
      </c>
      <c r="E28" s="37">
        <f t="shared" si="10"/>
        <v>-25</v>
      </c>
      <c r="F28" s="38">
        <v>5</v>
      </c>
      <c r="G28" s="36">
        <v>25</v>
      </c>
      <c r="H28" s="37">
        <f t="shared" si="11"/>
        <v>20</v>
      </c>
      <c r="I28" s="36">
        <v>1749</v>
      </c>
      <c r="J28" s="38"/>
      <c r="K28" s="145">
        <v>26000</v>
      </c>
      <c r="L28" s="38"/>
      <c r="M28" s="36">
        <v>113</v>
      </c>
      <c r="N28" s="234">
        <f t="shared" si="12"/>
        <v>437</v>
      </c>
      <c r="O28" s="39">
        <v>955</v>
      </c>
      <c r="P28" s="38">
        <v>518</v>
      </c>
      <c r="Q28" s="37">
        <f t="shared" si="13"/>
        <v>1790</v>
      </c>
      <c r="R28" s="38">
        <v>2021</v>
      </c>
      <c r="S28" s="38">
        <v>231</v>
      </c>
      <c r="T28" s="87">
        <f t="shared" si="14"/>
        <v>82</v>
      </c>
      <c r="U28" s="36">
        <v>2103</v>
      </c>
      <c r="V28" s="38"/>
      <c r="W28" s="38"/>
      <c r="X28" s="38">
        <v>1669</v>
      </c>
      <c r="Y28" s="106">
        <f t="shared" si="0"/>
        <v>417250</v>
      </c>
      <c r="Z28" s="107">
        <f t="shared" si="1"/>
        <v>32881200</v>
      </c>
      <c r="AA28" s="112">
        <f t="shared" si="2"/>
        <v>32463950</v>
      </c>
      <c r="AB28" s="158">
        <v>26000</v>
      </c>
      <c r="AC28" s="110">
        <f t="shared" si="3"/>
        <v>-1052450</v>
      </c>
      <c r="AD28" s="111">
        <f t="shared" si="4"/>
        <v>12934400</v>
      </c>
      <c r="AE28" s="111">
        <f t="shared" si="5"/>
        <v>11881950</v>
      </c>
      <c r="AF28" s="38">
        <v>128</v>
      </c>
      <c r="AG28" s="126">
        <f t="shared" si="6"/>
        <v>31411500</v>
      </c>
      <c r="AH28" s="111">
        <f t="shared" si="7"/>
        <v>44763150</v>
      </c>
      <c r="AI28" s="111">
        <f t="shared" si="8"/>
        <v>13351650</v>
      </c>
    </row>
    <row r="29" spans="1:35" s="2" customFormat="1" ht="14.5">
      <c r="A29" s="36">
        <v>189</v>
      </c>
      <c r="B29" s="37">
        <f t="shared" si="9"/>
        <v>0</v>
      </c>
      <c r="C29" s="38">
        <v>188</v>
      </c>
      <c r="D29" s="38">
        <v>189</v>
      </c>
      <c r="E29" s="37">
        <f t="shared" si="10"/>
        <v>1</v>
      </c>
      <c r="F29" s="38">
        <v>1</v>
      </c>
      <c r="G29" s="36">
        <v>1</v>
      </c>
      <c r="H29" s="37">
        <f t="shared" si="11"/>
        <v>0</v>
      </c>
      <c r="I29" s="36">
        <v>1573</v>
      </c>
      <c r="J29" s="38"/>
      <c r="K29" s="145">
        <v>26200</v>
      </c>
      <c r="L29" s="38"/>
      <c r="M29" s="36">
        <v>137</v>
      </c>
      <c r="N29" s="234">
        <f t="shared" si="12"/>
        <v>389</v>
      </c>
      <c r="O29" s="40">
        <v>742</v>
      </c>
      <c r="P29" s="38">
        <v>353</v>
      </c>
      <c r="Q29" s="37">
        <f t="shared" si="13"/>
        <v>907</v>
      </c>
      <c r="R29" s="38">
        <v>976</v>
      </c>
      <c r="S29" s="38">
        <v>69</v>
      </c>
      <c r="T29" s="87">
        <f t="shared" si="14"/>
        <v>251</v>
      </c>
      <c r="U29" s="36">
        <v>1227</v>
      </c>
      <c r="V29" s="38"/>
      <c r="W29" s="38"/>
      <c r="X29" s="38">
        <v>1496</v>
      </c>
      <c r="Y29" s="106">
        <f t="shared" si="0"/>
        <v>74800</v>
      </c>
      <c r="Z29" s="107">
        <f t="shared" si="1"/>
        <v>14864850</v>
      </c>
      <c r="AA29" s="108">
        <f t="shared" si="2"/>
        <v>14790050</v>
      </c>
      <c r="AB29" s="158">
        <v>26200</v>
      </c>
      <c r="AC29" s="110">
        <f t="shared" si="3"/>
        <v>840950</v>
      </c>
      <c r="AD29" s="111">
        <f t="shared" si="4"/>
        <v>7564000</v>
      </c>
      <c r="AE29" s="111">
        <f t="shared" si="5"/>
        <v>8404950</v>
      </c>
      <c r="AF29" s="38">
        <v>155</v>
      </c>
      <c r="AG29" s="125">
        <f t="shared" si="6"/>
        <v>15631000</v>
      </c>
      <c r="AH29" s="111">
        <f t="shared" si="7"/>
        <v>23269800</v>
      </c>
      <c r="AI29" s="111">
        <f t="shared" si="8"/>
        <v>7638800</v>
      </c>
    </row>
    <row r="30" spans="1:35" s="2" customFormat="1" ht="14.5">
      <c r="A30" s="36">
        <v>4049</v>
      </c>
      <c r="B30" s="37">
        <f t="shared" si="9"/>
        <v>-1</v>
      </c>
      <c r="C30" s="38">
        <v>4050</v>
      </c>
      <c r="D30" s="38">
        <v>4050</v>
      </c>
      <c r="E30" s="37">
        <f t="shared" si="10"/>
        <v>0</v>
      </c>
      <c r="F30" s="38">
        <v>1</v>
      </c>
      <c r="G30" s="36">
        <v>9</v>
      </c>
      <c r="H30" s="37">
        <f t="shared" si="11"/>
        <v>8</v>
      </c>
      <c r="I30" s="36">
        <v>1410</v>
      </c>
      <c r="J30" s="38"/>
      <c r="K30" s="145">
        <v>26400</v>
      </c>
      <c r="L30" s="38"/>
      <c r="M30" s="36">
        <v>165</v>
      </c>
      <c r="N30" s="234">
        <f t="shared" si="12"/>
        <v>292</v>
      </c>
      <c r="O30" s="40">
        <v>799</v>
      </c>
      <c r="P30" s="38">
        <v>507</v>
      </c>
      <c r="Q30" s="37">
        <f t="shared" si="13"/>
        <v>1974</v>
      </c>
      <c r="R30" s="38">
        <v>3289</v>
      </c>
      <c r="S30" s="38">
        <v>1315</v>
      </c>
      <c r="T30" s="87">
        <f t="shared" si="14"/>
        <v>193</v>
      </c>
      <c r="U30" s="36">
        <v>3482</v>
      </c>
      <c r="V30" s="38"/>
      <c r="W30" s="38"/>
      <c r="X30" s="38">
        <v>1329</v>
      </c>
      <c r="Y30" s="106">
        <f t="shared" si="0"/>
        <v>66450</v>
      </c>
      <c r="Z30" s="107">
        <f t="shared" si="1"/>
        <v>285454500</v>
      </c>
      <c r="AA30" s="108">
        <f t="shared" si="2"/>
        <v>285388050</v>
      </c>
      <c r="AB30" s="158">
        <v>26400</v>
      </c>
      <c r="AC30" s="110">
        <f t="shared" si="3"/>
        <v>-2025650</v>
      </c>
      <c r="AD30" s="111">
        <f t="shared" si="4"/>
        <v>30752150</v>
      </c>
      <c r="AE30" s="111">
        <f t="shared" si="5"/>
        <v>28726500</v>
      </c>
      <c r="AF30" s="38">
        <v>187</v>
      </c>
      <c r="AG30" s="125">
        <f t="shared" si="6"/>
        <v>283362400</v>
      </c>
      <c r="AH30" s="111">
        <f t="shared" si="7"/>
        <v>314181000</v>
      </c>
      <c r="AI30" s="111">
        <f t="shared" si="8"/>
        <v>30818600</v>
      </c>
    </row>
    <row r="31" spans="1:35" s="2" customFormat="1" ht="14.5">
      <c r="A31" s="36">
        <v>434</v>
      </c>
      <c r="B31" s="37">
        <f t="shared" si="9"/>
        <v>0</v>
      </c>
      <c r="C31" s="38">
        <v>434</v>
      </c>
      <c r="D31" s="38">
        <v>434</v>
      </c>
      <c r="E31" s="37">
        <f t="shared" si="10"/>
        <v>0</v>
      </c>
      <c r="F31" s="38">
        <v>4</v>
      </c>
      <c r="G31" s="36">
        <v>9</v>
      </c>
      <c r="H31" s="37">
        <f t="shared" si="11"/>
        <v>5</v>
      </c>
      <c r="I31" s="36">
        <v>1238</v>
      </c>
      <c r="J31" s="38"/>
      <c r="K31" s="145">
        <v>26600</v>
      </c>
      <c r="L31" s="38"/>
      <c r="M31" s="36">
        <v>200</v>
      </c>
      <c r="N31" s="234">
        <f t="shared" si="12"/>
        <v>425</v>
      </c>
      <c r="O31" s="40">
        <v>973</v>
      </c>
      <c r="P31" s="38">
        <v>548</v>
      </c>
      <c r="Q31" s="37">
        <f t="shared" si="13"/>
        <v>1225</v>
      </c>
      <c r="R31" s="38">
        <v>1367</v>
      </c>
      <c r="S31" s="38">
        <v>142</v>
      </c>
      <c r="T31" s="87">
        <f t="shared" si="14"/>
        <v>42</v>
      </c>
      <c r="U31" s="36">
        <v>1409</v>
      </c>
      <c r="V31" s="38"/>
      <c r="W31" s="38"/>
      <c r="X31" s="38">
        <v>1168</v>
      </c>
      <c r="Y31" s="106">
        <f t="shared" si="0"/>
        <v>233600</v>
      </c>
      <c r="Z31" s="107">
        <f t="shared" si="1"/>
        <v>26864600</v>
      </c>
      <c r="AA31" s="108">
        <f t="shared" si="2"/>
        <v>26631000</v>
      </c>
      <c r="AB31" s="158">
        <v>26600</v>
      </c>
      <c r="AC31" s="110">
        <f t="shared" si="3"/>
        <v>-1357100</v>
      </c>
      <c r="AD31" s="111">
        <f t="shared" si="4"/>
        <v>15447100</v>
      </c>
      <c r="AE31" s="111">
        <f t="shared" si="5"/>
        <v>14090000</v>
      </c>
      <c r="AF31" s="38">
        <v>226</v>
      </c>
      <c r="AG31" s="125">
        <f t="shared" si="6"/>
        <v>25273900</v>
      </c>
      <c r="AH31" s="111">
        <f t="shared" si="7"/>
        <v>40954600</v>
      </c>
      <c r="AI31" s="111">
        <f t="shared" si="8"/>
        <v>15680700</v>
      </c>
    </row>
    <row r="32" spans="1:35" s="2" customFormat="1" ht="14.5">
      <c r="A32" s="36">
        <v>448</v>
      </c>
      <c r="B32" s="37">
        <f t="shared" si="9"/>
        <v>-8</v>
      </c>
      <c r="C32" s="38">
        <v>464</v>
      </c>
      <c r="D32" s="38">
        <v>456</v>
      </c>
      <c r="E32" s="37">
        <f t="shared" si="10"/>
        <v>-8</v>
      </c>
      <c r="F32" s="38">
        <v>13</v>
      </c>
      <c r="G32" s="36">
        <v>33</v>
      </c>
      <c r="H32" s="37">
        <f t="shared" si="11"/>
        <v>20</v>
      </c>
      <c r="I32" s="36">
        <v>1079</v>
      </c>
      <c r="J32" s="38"/>
      <c r="K32" s="145">
        <v>26800</v>
      </c>
      <c r="L32" s="38"/>
      <c r="M32" s="36">
        <v>241</v>
      </c>
      <c r="N32" s="234">
        <f t="shared" si="12"/>
        <v>484</v>
      </c>
      <c r="O32" s="40">
        <v>840</v>
      </c>
      <c r="P32" s="38">
        <v>356</v>
      </c>
      <c r="Q32" s="37">
        <f t="shared" si="13"/>
        <v>592</v>
      </c>
      <c r="R32" s="38">
        <v>768</v>
      </c>
      <c r="S32" s="38">
        <v>176</v>
      </c>
      <c r="T32" s="87">
        <f t="shared" si="14"/>
        <v>275</v>
      </c>
      <c r="U32" s="36">
        <v>1043</v>
      </c>
      <c r="V32" s="38"/>
      <c r="W32" s="38"/>
      <c r="X32" s="38">
        <v>1015</v>
      </c>
      <c r="Y32" s="106">
        <f t="shared" si="0"/>
        <v>659750</v>
      </c>
      <c r="Z32" s="107">
        <f t="shared" si="1"/>
        <v>24169600</v>
      </c>
      <c r="AA32" s="108">
        <f t="shared" si="2"/>
        <v>23509850</v>
      </c>
      <c r="AB32" s="158">
        <v>26800</v>
      </c>
      <c r="AC32" s="113">
        <f t="shared" si="3"/>
        <v>2008150</v>
      </c>
      <c r="AD32" s="111">
        <f t="shared" si="4"/>
        <v>10560000</v>
      </c>
      <c r="AE32" s="111">
        <f t="shared" si="5"/>
        <v>12568150</v>
      </c>
      <c r="AF32" s="38">
        <v>275</v>
      </c>
      <c r="AG32" s="125">
        <f t="shared" si="6"/>
        <v>25518000</v>
      </c>
      <c r="AH32" s="111">
        <f t="shared" si="7"/>
        <v>36737750</v>
      </c>
      <c r="AI32" s="111">
        <f t="shared" si="8"/>
        <v>11219750</v>
      </c>
    </row>
    <row r="33" spans="1:35" s="2" customFormat="1" ht="14.5">
      <c r="A33" s="36">
        <v>1122</v>
      </c>
      <c r="B33" s="37">
        <f t="shared" si="9"/>
        <v>21</v>
      </c>
      <c r="C33" s="38">
        <v>1095</v>
      </c>
      <c r="D33" s="38">
        <v>1101</v>
      </c>
      <c r="E33" s="37">
        <f t="shared" si="10"/>
        <v>6</v>
      </c>
      <c r="F33" s="38">
        <v>69</v>
      </c>
      <c r="G33" s="36">
        <v>106</v>
      </c>
      <c r="H33" s="37">
        <f t="shared" si="11"/>
        <v>37</v>
      </c>
      <c r="I33" s="36">
        <v>928</v>
      </c>
      <c r="J33" s="38"/>
      <c r="K33" s="145">
        <v>27000</v>
      </c>
      <c r="L33" s="38"/>
      <c r="M33" s="36">
        <v>293</v>
      </c>
      <c r="N33" s="234">
        <f t="shared" si="12"/>
        <v>622</v>
      </c>
      <c r="O33" s="40">
        <v>1520</v>
      </c>
      <c r="P33" s="38">
        <v>898</v>
      </c>
      <c r="Q33" s="37">
        <f t="shared" si="13"/>
        <v>1023</v>
      </c>
      <c r="R33" s="38">
        <v>1168</v>
      </c>
      <c r="S33" s="38">
        <v>145</v>
      </c>
      <c r="T33" s="87">
        <f t="shared" si="14"/>
        <v>553</v>
      </c>
      <c r="U33" s="36">
        <v>1721</v>
      </c>
      <c r="V33" s="38"/>
      <c r="W33" s="38"/>
      <c r="X33" s="38">
        <v>870</v>
      </c>
      <c r="Y33" s="106">
        <f t="shared" si="0"/>
        <v>3001500</v>
      </c>
      <c r="Z33" s="107">
        <f t="shared" si="1"/>
        <v>52060800</v>
      </c>
      <c r="AA33" s="107">
        <f t="shared" si="2"/>
        <v>49059300</v>
      </c>
      <c r="AB33" s="158">
        <v>27000</v>
      </c>
      <c r="AC33" s="110">
        <f t="shared" si="3"/>
        <v>5999050</v>
      </c>
      <c r="AD33" s="111">
        <f t="shared" si="4"/>
        <v>19213600</v>
      </c>
      <c r="AE33" s="111">
        <f t="shared" si="5"/>
        <v>25212650</v>
      </c>
      <c r="AF33" s="38">
        <v>329</v>
      </c>
      <c r="AG33" s="125">
        <f t="shared" si="6"/>
        <v>55058350</v>
      </c>
      <c r="AH33" s="111">
        <f t="shared" si="7"/>
        <v>77273450</v>
      </c>
      <c r="AI33" s="111">
        <f t="shared" si="8"/>
        <v>22215100</v>
      </c>
    </row>
    <row r="34" spans="1:35" s="2" customFormat="1" ht="14.5">
      <c r="A34" s="36">
        <v>4123</v>
      </c>
      <c r="B34" s="37">
        <f t="shared" si="9"/>
        <v>-10</v>
      </c>
      <c r="C34" s="38">
        <v>4073</v>
      </c>
      <c r="D34" s="38">
        <v>4133</v>
      </c>
      <c r="E34" s="37">
        <f t="shared" si="10"/>
        <v>60</v>
      </c>
      <c r="F34" s="38">
        <v>108</v>
      </c>
      <c r="G34" s="36">
        <v>121</v>
      </c>
      <c r="H34" s="37">
        <f t="shared" si="11"/>
        <v>13</v>
      </c>
      <c r="I34" s="36">
        <v>791</v>
      </c>
      <c r="J34" s="38"/>
      <c r="K34" s="145">
        <v>27200</v>
      </c>
      <c r="L34" s="38"/>
      <c r="M34" s="36">
        <v>351</v>
      </c>
      <c r="N34" s="234">
        <f t="shared" si="12"/>
        <v>71</v>
      </c>
      <c r="O34" s="40">
        <v>394</v>
      </c>
      <c r="P34" s="38">
        <v>323</v>
      </c>
      <c r="Q34" s="37">
        <f t="shared" si="13"/>
        <v>210</v>
      </c>
      <c r="R34" s="38">
        <v>561</v>
      </c>
      <c r="S34" s="38">
        <v>351</v>
      </c>
      <c r="T34" s="88">
        <f t="shared" si="14"/>
        <v>66</v>
      </c>
      <c r="U34" s="36">
        <v>627</v>
      </c>
      <c r="V34" s="38"/>
      <c r="W34" s="38"/>
      <c r="X34" s="38">
        <v>735</v>
      </c>
      <c r="Y34" s="106">
        <f t="shared" si="0"/>
        <v>3969000</v>
      </c>
      <c r="Z34" s="107">
        <f t="shared" si="1"/>
        <v>163064650</v>
      </c>
      <c r="AA34" s="108">
        <f t="shared" si="2"/>
        <v>159095650</v>
      </c>
      <c r="AB34" s="158">
        <v>27200</v>
      </c>
      <c r="AC34" s="113">
        <f t="shared" si="3"/>
        <v>-47850</v>
      </c>
      <c r="AD34" s="111">
        <f t="shared" si="4"/>
        <v>11051700</v>
      </c>
      <c r="AE34" s="111">
        <f t="shared" si="5"/>
        <v>11003850</v>
      </c>
      <c r="AF34" s="38">
        <v>394</v>
      </c>
      <c r="AG34" s="125">
        <f t="shared" si="6"/>
        <v>159047800</v>
      </c>
      <c r="AH34" s="111">
        <f t="shared" si="7"/>
        <v>174068500</v>
      </c>
      <c r="AI34" s="111">
        <f t="shared" si="8"/>
        <v>15020700</v>
      </c>
    </row>
    <row r="35" spans="1:35" s="2" customFormat="1" ht="14.5">
      <c r="A35" s="36">
        <v>1025</v>
      </c>
      <c r="B35" s="37">
        <f t="shared" si="9"/>
        <v>-78</v>
      </c>
      <c r="C35" s="38">
        <v>831</v>
      </c>
      <c r="D35" s="38">
        <v>1103</v>
      </c>
      <c r="E35" s="37">
        <f t="shared" si="10"/>
        <v>272</v>
      </c>
      <c r="F35" s="38">
        <v>790</v>
      </c>
      <c r="G35" s="39">
        <v>472</v>
      </c>
      <c r="H35" s="37">
        <f t="shared" si="11"/>
        <v>-318</v>
      </c>
      <c r="I35" s="36">
        <v>657</v>
      </c>
      <c r="J35" s="38"/>
      <c r="K35" s="145">
        <v>27400</v>
      </c>
      <c r="L35" s="38"/>
      <c r="M35" s="36">
        <v>423</v>
      </c>
      <c r="N35" s="234">
        <f t="shared" si="12"/>
        <v>385</v>
      </c>
      <c r="O35" s="40">
        <v>528</v>
      </c>
      <c r="P35" s="38">
        <v>143</v>
      </c>
      <c r="Q35" s="37">
        <f t="shared" si="13"/>
        <v>331</v>
      </c>
      <c r="R35" s="38">
        <v>431</v>
      </c>
      <c r="S35" s="38">
        <v>100</v>
      </c>
      <c r="T35" s="87">
        <f t="shared" si="14"/>
        <v>191</v>
      </c>
      <c r="U35" s="36">
        <v>622</v>
      </c>
      <c r="V35" s="38"/>
      <c r="W35" s="38"/>
      <c r="X35" s="38">
        <v>613</v>
      </c>
      <c r="Y35" s="106">
        <f t="shared" si="0"/>
        <v>24213500</v>
      </c>
      <c r="Z35" s="107">
        <f t="shared" si="1"/>
        <v>33671250</v>
      </c>
      <c r="AA35" s="108">
        <f t="shared" si="2"/>
        <v>9457750</v>
      </c>
      <c r="AB35" s="158">
        <v>27400</v>
      </c>
      <c r="AC35" s="110">
        <f t="shared" si="3"/>
        <v>2875950</v>
      </c>
      <c r="AD35" s="111">
        <f t="shared" si="4"/>
        <v>10279350</v>
      </c>
      <c r="AE35" s="111">
        <f t="shared" si="5"/>
        <v>13155300</v>
      </c>
      <c r="AF35" s="38">
        <v>477</v>
      </c>
      <c r="AG35" s="125">
        <f t="shared" si="6"/>
        <v>12333700</v>
      </c>
      <c r="AH35" s="111">
        <f t="shared" si="7"/>
        <v>46826550</v>
      </c>
      <c r="AI35" s="111">
        <f t="shared" si="8"/>
        <v>34492850</v>
      </c>
    </row>
    <row r="36" spans="1:35" s="2" customFormat="1" ht="14.5">
      <c r="A36" s="36">
        <v>1808</v>
      </c>
      <c r="B36" s="37">
        <f t="shared" si="9"/>
        <v>294</v>
      </c>
      <c r="C36" s="38">
        <v>1468</v>
      </c>
      <c r="D36" s="38">
        <v>1514</v>
      </c>
      <c r="E36" s="37">
        <f t="shared" si="10"/>
        <v>46</v>
      </c>
      <c r="F36" s="38">
        <v>480</v>
      </c>
      <c r="G36" s="40">
        <v>1488</v>
      </c>
      <c r="H36" s="41">
        <f t="shared" si="11"/>
        <v>1008</v>
      </c>
      <c r="I36" s="36">
        <v>543</v>
      </c>
      <c r="J36" s="38"/>
      <c r="K36" s="235">
        <v>27600</v>
      </c>
      <c r="L36" s="38" t="s">
        <v>41</v>
      </c>
      <c r="M36" s="36">
        <v>500</v>
      </c>
      <c r="N36" s="234">
        <f t="shared" si="12"/>
        <v>500</v>
      </c>
      <c r="O36" s="40">
        <v>689</v>
      </c>
      <c r="P36" s="38">
        <v>189</v>
      </c>
      <c r="Q36" s="37">
        <f t="shared" si="13"/>
        <v>112</v>
      </c>
      <c r="R36" s="38">
        <v>225</v>
      </c>
      <c r="S36" s="38">
        <v>113</v>
      </c>
      <c r="T36" s="87">
        <f t="shared" si="14"/>
        <v>443</v>
      </c>
      <c r="U36" s="36">
        <v>668</v>
      </c>
      <c r="V36" s="38"/>
      <c r="W36" s="38"/>
      <c r="X36" s="38">
        <v>500</v>
      </c>
      <c r="Y36" s="106">
        <f t="shared" si="0"/>
        <v>12000000</v>
      </c>
      <c r="Z36" s="107">
        <f t="shared" si="1"/>
        <v>49087200</v>
      </c>
      <c r="AA36" s="108">
        <f t="shared" si="2"/>
        <v>37087200</v>
      </c>
      <c r="AB36" s="147">
        <v>27600</v>
      </c>
      <c r="AC36" s="110">
        <f t="shared" si="3"/>
        <v>10433750</v>
      </c>
      <c r="AD36" s="111">
        <f t="shared" si="4"/>
        <v>6266250</v>
      </c>
      <c r="AE36" s="111">
        <f t="shared" si="5"/>
        <v>16700000</v>
      </c>
      <c r="AF36" s="38">
        <v>557</v>
      </c>
      <c r="AG36" s="125">
        <f t="shared" si="6"/>
        <v>47520950</v>
      </c>
      <c r="AH36" s="111">
        <f t="shared" si="7"/>
        <v>65787200</v>
      </c>
      <c r="AI36" s="111">
        <f t="shared" si="8"/>
        <v>18266250</v>
      </c>
    </row>
    <row r="37" spans="1:35" s="1" customFormat="1" ht="14.5">
      <c r="A37" s="36">
        <v>1536</v>
      </c>
      <c r="B37" s="186">
        <f t="shared" si="9"/>
        <v>74</v>
      </c>
      <c r="C37" s="165">
        <v>1454</v>
      </c>
      <c r="D37" s="165">
        <v>1462</v>
      </c>
      <c r="E37" s="166">
        <f t="shared" si="10"/>
        <v>8</v>
      </c>
      <c r="F37" s="165">
        <v>616</v>
      </c>
      <c r="G37" s="39">
        <v>482</v>
      </c>
      <c r="H37" s="166">
        <f t="shared" si="11"/>
        <v>-134</v>
      </c>
      <c r="I37" s="174">
        <v>436</v>
      </c>
      <c r="J37" s="175"/>
      <c r="K37" s="187">
        <v>27800</v>
      </c>
      <c r="L37" s="175"/>
      <c r="M37" s="174">
        <v>596</v>
      </c>
      <c r="N37" s="236">
        <f t="shared" si="12"/>
        <v>4</v>
      </c>
      <c r="O37" s="174">
        <v>111</v>
      </c>
      <c r="P37" s="165">
        <v>107</v>
      </c>
      <c r="Q37" s="166">
        <f t="shared" si="13"/>
        <v>84</v>
      </c>
      <c r="R37" s="165">
        <v>121</v>
      </c>
      <c r="S37" s="165">
        <v>37</v>
      </c>
      <c r="T37" s="184">
        <f t="shared" si="14"/>
        <v>31</v>
      </c>
      <c r="U37" s="36">
        <v>152</v>
      </c>
      <c r="V37" s="38"/>
      <c r="W37" s="38"/>
      <c r="X37" s="38">
        <v>402</v>
      </c>
      <c r="Y37" s="106">
        <f t="shared" si="0"/>
        <v>12381600</v>
      </c>
      <c r="Z37" s="107">
        <f t="shared" si="1"/>
        <v>33484800</v>
      </c>
      <c r="AA37" s="108">
        <f t="shared" si="2"/>
        <v>21103200</v>
      </c>
      <c r="AB37" s="158">
        <v>27800</v>
      </c>
      <c r="AC37" s="113">
        <f t="shared" si="3"/>
        <v>530550</v>
      </c>
      <c r="AD37" s="111">
        <f t="shared" si="4"/>
        <v>3999050</v>
      </c>
      <c r="AE37" s="111">
        <f t="shared" si="5"/>
        <v>4529600</v>
      </c>
      <c r="AF37" s="38">
        <v>661</v>
      </c>
      <c r="AG37" s="125">
        <f t="shared" si="6"/>
        <v>21633750</v>
      </c>
      <c r="AH37" s="111">
        <f t="shared" si="7"/>
        <v>38014400</v>
      </c>
      <c r="AI37" s="111">
        <f t="shared" si="8"/>
        <v>16380650</v>
      </c>
    </row>
    <row r="38" spans="1:35" s="1" customFormat="1" ht="14.5">
      <c r="A38" s="36">
        <v>3367</v>
      </c>
      <c r="B38" s="199">
        <f t="shared" si="9"/>
        <v>646</v>
      </c>
      <c r="C38" s="169">
        <v>2701</v>
      </c>
      <c r="D38" s="169">
        <v>2721</v>
      </c>
      <c r="E38" s="170">
        <f t="shared" si="10"/>
        <v>20</v>
      </c>
      <c r="F38" s="169">
        <v>1162</v>
      </c>
      <c r="G38" s="42">
        <v>1586</v>
      </c>
      <c r="H38" s="170">
        <f t="shared" si="11"/>
        <v>424</v>
      </c>
      <c r="I38" s="177">
        <v>340</v>
      </c>
      <c r="J38" s="178"/>
      <c r="K38" s="192">
        <v>28000</v>
      </c>
      <c r="L38" s="178"/>
      <c r="M38" s="177">
        <v>700</v>
      </c>
      <c r="N38" s="237">
        <f t="shared" si="12"/>
        <v>-110</v>
      </c>
      <c r="O38" s="177">
        <v>28</v>
      </c>
      <c r="P38" s="169">
        <v>138</v>
      </c>
      <c r="Q38" s="170">
        <f t="shared" si="13"/>
        <v>118</v>
      </c>
      <c r="R38" s="169">
        <v>137</v>
      </c>
      <c r="S38" s="169">
        <v>19</v>
      </c>
      <c r="T38" s="185">
        <f t="shared" si="14"/>
        <v>12</v>
      </c>
      <c r="U38" s="36">
        <v>149</v>
      </c>
      <c r="V38" s="38"/>
      <c r="W38" s="38"/>
      <c r="X38" s="38">
        <v>316</v>
      </c>
      <c r="Y38" s="106">
        <f t="shared" si="0"/>
        <v>18359600</v>
      </c>
      <c r="Z38" s="107">
        <f t="shared" si="1"/>
        <v>57239000</v>
      </c>
      <c r="AA38" s="108">
        <f t="shared" si="2"/>
        <v>38879400</v>
      </c>
      <c r="AB38" s="158">
        <v>28000</v>
      </c>
      <c r="AC38" s="113">
        <f t="shared" si="3"/>
        <v>-73200</v>
      </c>
      <c r="AD38" s="111">
        <f t="shared" si="4"/>
        <v>5288200</v>
      </c>
      <c r="AE38" s="111">
        <f t="shared" si="5"/>
        <v>5215000</v>
      </c>
      <c r="AF38" s="38">
        <v>772</v>
      </c>
      <c r="AG38" s="125">
        <f t="shared" si="6"/>
        <v>38806200</v>
      </c>
      <c r="AH38" s="111">
        <f t="shared" si="7"/>
        <v>62454000</v>
      </c>
      <c r="AI38" s="111">
        <f t="shared" si="8"/>
        <v>23647800</v>
      </c>
    </row>
    <row r="39" spans="1:35" s="1" customFormat="1" ht="14.5">
      <c r="A39" s="36">
        <v>2186</v>
      </c>
      <c r="B39" s="37">
        <f t="shared" si="9"/>
        <v>247</v>
      </c>
      <c r="C39" s="38">
        <v>1817</v>
      </c>
      <c r="D39" s="38">
        <v>1939</v>
      </c>
      <c r="E39" s="37">
        <f t="shared" si="10"/>
        <v>122</v>
      </c>
      <c r="F39" s="38">
        <v>796</v>
      </c>
      <c r="G39" s="40">
        <v>1135</v>
      </c>
      <c r="H39" s="37">
        <f t="shared" si="11"/>
        <v>339</v>
      </c>
      <c r="I39" s="36">
        <v>263</v>
      </c>
      <c r="J39" s="38"/>
      <c r="K39" s="145">
        <v>28200</v>
      </c>
      <c r="L39" s="38"/>
      <c r="M39" s="36">
        <v>832</v>
      </c>
      <c r="N39" s="234">
        <f t="shared" si="12"/>
        <v>38</v>
      </c>
      <c r="O39" s="36">
        <v>38</v>
      </c>
      <c r="P39" s="38">
        <v>0</v>
      </c>
      <c r="Q39" s="37">
        <f t="shared" si="13"/>
        <v>12</v>
      </c>
      <c r="R39" s="38">
        <v>12</v>
      </c>
      <c r="S39" s="38">
        <v>0</v>
      </c>
      <c r="T39" s="87">
        <f t="shared" si="14"/>
        <v>9</v>
      </c>
      <c r="U39" s="36">
        <v>21</v>
      </c>
      <c r="V39" s="38"/>
      <c r="W39" s="38"/>
      <c r="X39" s="38">
        <v>242</v>
      </c>
      <c r="Y39" s="106">
        <f t="shared" si="0"/>
        <v>9631600</v>
      </c>
      <c r="Z39" s="107">
        <f t="shared" si="1"/>
        <v>28745900</v>
      </c>
      <c r="AA39" s="108">
        <f t="shared" si="2"/>
        <v>19114300</v>
      </c>
      <c r="AB39" s="158">
        <v>28200</v>
      </c>
      <c r="AC39" s="110">
        <f t="shared" si="3"/>
        <v>334200</v>
      </c>
      <c r="AD39" s="111">
        <f t="shared" si="4"/>
        <v>539400</v>
      </c>
      <c r="AE39" s="111">
        <f t="shared" si="5"/>
        <v>873600</v>
      </c>
      <c r="AF39" s="38">
        <v>899</v>
      </c>
      <c r="AG39" s="125">
        <f t="shared" si="6"/>
        <v>19448500</v>
      </c>
      <c r="AH39" s="111">
        <f t="shared" si="7"/>
        <v>29619500</v>
      </c>
      <c r="AI39" s="111">
        <f t="shared" si="8"/>
        <v>10171000</v>
      </c>
    </row>
    <row r="40" spans="1:35" s="1" customFormat="1" ht="14.5">
      <c r="A40" s="36">
        <v>1354</v>
      </c>
      <c r="B40" s="37">
        <f t="shared" si="9"/>
        <v>164</v>
      </c>
      <c r="C40" s="38">
        <v>1069</v>
      </c>
      <c r="D40" s="38">
        <v>1190</v>
      </c>
      <c r="E40" s="37">
        <f t="shared" si="10"/>
        <v>121</v>
      </c>
      <c r="F40" s="38">
        <v>782</v>
      </c>
      <c r="G40" s="40">
        <v>1117</v>
      </c>
      <c r="H40" s="37">
        <f t="shared" si="11"/>
        <v>335</v>
      </c>
      <c r="I40" s="36">
        <v>200</v>
      </c>
      <c r="J40" s="38"/>
      <c r="K40" s="148">
        <v>28400</v>
      </c>
      <c r="L40" s="38"/>
      <c r="M40" s="36">
        <v>962</v>
      </c>
      <c r="N40" s="234">
        <f t="shared" si="12"/>
        <v>-8</v>
      </c>
      <c r="O40" s="36">
        <v>9</v>
      </c>
      <c r="P40" s="38">
        <v>17</v>
      </c>
      <c r="Q40" s="37">
        <f t="shared" si="13"/>
        <v>16</v>
      </c>
      <c r="R40" s="38">
        <v>29</v>
      </c>
      <c r="S40" s="38">
        <v>13</v>
      </c>
      <c r="T40" s="87">
        <f t="shared" si="14"/>
        <v>-3</v>
      </c>
      <c r="U40" s="36">
        <v>26</v>
      </c>
      <c r="V40" s="38"/>
      <c r="W40" s="38"/>
      <c r="X40" s="38">
        <v>183</v>
      </c>
      <c r="Y40" s="106">
        <f t="shared" si="0"/>
        <v>7155300</v>
      </c>
      <c r="Z40" s="107">
        <f t="shared" si="1"/>
        <v>13540000</v>
      </c>
      <c r="AA40" s="108">
        <f t="shared" si="2"/>
        <v>6384700</v>
      </c>
      <c r="AB40" s="162">
        <v>28400</v>
      </c>
      <c r="AC40" s="110">
        <f t="shared" si="3"/>
        <v>-289300</v>
      </c>
      <c r="AD40" s="111">
        <f t="shared" si="4"/>
        <v>1539900</v>
      </c>
      <c r="AE40" s="111">
        <f t="shared" si="5"/>
        <v>1250600</v>
      </c>
      <c r="AF40" s="38">
        <v>1062</v>
      </c>
      <c r="AG40" s="125">
        <f t="shared" si="6"/>
        <v>6095400</v>
      </c>
      <c r="AH40" s="111">
        <f t="shared" si="7"/>
        <v>14790600</v>
      </c>
      <c r="AI40" s="111">
        <f t="shared" si="8"/>
        <v>8695200</v>
      </c>
    </row>
    <row r="41" spans="1:35" s="1" customFormat="1" ht="14.5">
      <c r="A41" s="36">
        <v>1624</v>
      </c>
      <c r="B41" s="37">
        <f t="shared" si="9"/>
        <v>346</v>
      </c>
      <c r="C41" s="38">
        <v>821</v>
      </c>
      <c r="D41" s="38">
        <v>1278</v>
      </c>
      <c r="E41" s="37">
        <f t="shared" si="10"/>
        <v>457</v>
      </c>
      <c r="F41" s="38">
        <v>1173</v>
      </c>
      <c r="G41" s="40">
        <v>1371</v>
      </c>
      <c r="H41" s="37">
        <f t="shared" si="11"/>
        <v>198</v>
      </c>
      <c r="I41" s="36">
        <v>148</v>
      </c>
      <c r="J41" s="38"/>
      <c r="K41" s="145">
        <v>28600</v>
      </c>
      <c r="L41" s="38"/>
      <c r="M41" s="36">
        <v>1103</v>
      </c>
      <c r="N41" s="234">
        <f t="shared" si="12"/>
        <v>1</v>
      </c>
      <c r="O41" s="36">
        <v>2</v>
      </c>
      <c r="P41" s="38">
        <v>1</v>
      </c>
      <c r="Q41" s="37">
        <f t="shared" si="13"/>
        <v>19</v>
      </c>
      <c r="R41" s="38">
        <v>19</v>
      </c>
      <c r="S41" s="38">
        <v>0</v>
      </c>
      <c r="T41" s="87">
        <f t="shared" si="14"/>
        <v>2</v>
      </c>
      <c r="U41" s="36">
        <v>21</v>
      </c>
      <c r="V41" s="38"/>
      <c r="W41" s="38"/>
      <c r="X41" s="38">
        <v>133</v>
      </c>
      <c r="Y41" s="106">
        <f t="shared" si="0"/>
        <v>7800450</v>
      </c>
      <c r="Z41" s="107">
        <f t="shared" si="1"/>
        <v>12017600</v>
      </c>
      <c r="AA41" s="108">
        <f t="shared" si="2"/>
        <v>4217150</v>
      </c>
      <c r="AB41" s="158">
        <v>28600</v>
      </c>
      <c r="AC41" s="110">
        <f t="shared" si="3"/>
        <v>20050</v>
      </c>
      <c r="AD41" s="111">
        <f t="shared" si="4"/>
        <v>1138100</v>
      </c>
      <c r="AE41" s="111">
        <f t="shared" si="5"/>
        <v>1158150</v>
      </c>
      <c r="AF41" s="38">
        <v>1198</v>
      </c>
      <c r="AG41" s="125">
        <f t="shared" si="6"/>
        <v>4237200</v>
      </c>
      <c r="AH41" s="111">
        <f t="shared" si="7"/>
        <v>13175750</v>
      </c>
      <c r="AI41" s="111">
        <f t="shared" si="8"/>
        <v>8938550</v>
      </c>
    </row>
    <row r="42" spans="1:35" s="1" customFormat="1" ht="14.5">
      <c r="A42" s="36">
        <v>2055</v>
      </c>
      <c r="B42" s="37">
        <f t="shared" si="9"/>
        <v>185</v>
      </c>
      <c r="C42" s="38">
        <v>1928</v>
      </c>
      <c r="D42" s="38">
        <v>1870</v>
      </c>
      <c r="E42" s="37">
        <f t="shared" si="10"/>
        <v>-58</v>
      </c>
      <c r="F42" s="38">
        <v>330</v>
      </c>
      <c r="G42" s="40">
        <v>568</v>
      </c>
      <c r="H42" s="37">
        <f t="shared" si="11"/>
        <v>238</v>
      </c>
      <c r="I42" s="36">
        <v>106</v>
      </c>
      <c r="J42" s="38"/>
      <c r="K42" s="145">
        <v>28800</v>
      </c>
      <c r="L42" s="38"/>
      <c r="M42" s="36">
        <v>1260</v>
      </c>
      <c r="N42" s="234">
        <f t="shared" si="12"/>
        <v>0</v>
      </c>
      <c r="O42" s="36">
        <v>0</v>
      </c>
      <c r="P42" s="38">
        <v>0</v>
      </c>
      <c r="Q42" s="37">
        <f t="shared" si="13"/>
        <v>0</v>
      </c>
      <c r="R42" s="38">
        <v>0</v>
      </c>
      <c r="S42" s="38">
        <v>0</v>
      </c>
      <c r="T42" s="87">
        <f t="shared" si="14"/>
        <v>0</v>
      </c>
      <c r="U42" s="36">
        <v>0</v>
      </c>
      <c r="V42" s="38"/>
      <c r="W42" s="38"/>
      <c r="X42" s="38">
        <v>96</v>
      </c>
      <c r="Y42" s="106">
        <f t="shared" si="0"/>
        <v>1584000</v>
      </c>
      <c r="Z42" s="107">
        <f t="shared" si="1"/>
        <v>10891500</v>
      </c>
      <c r="AA42" s="108">
        <f t="shared" si="2"/>
        <v>9307500</v>
      </c>
      <c r="AB42" s="158">
        <v>28800</v>
      </c>
      <c r="AC42" s="110">
        <f t="shared" si="3"/>
        <v>0</v>
      </c>
      <c r="AD42" s="111">
        <f t="shared" si="4"/>
        <v>0</v>
      </c>
      <c r="AE42" s="111">
        <f t="shared" si="5"/>
        <v>0</v>
      </c>
      <c r="AF42" s="38">
        <v>1360</v>
      </c>
      <c r="AG42" s="125">
        <f t="shared" si="6"/>
        <v>9307500</v>
      </c>
      <c r="AH42" s="111">
        <f t="shared" si="7"/>
        <v>10891500</v>
      </c>
      <c r="AI42" s="111">
        <f t="shared" si="8"/>
        <v>1584000</v>
      </c>
    </row>
    <row r="43" spans="1:35" s="1" customFormat="1" ht="14.5">
      <c r="A43" s="36">
        <v>1845</v>
      </c>
      <c r="B43" s="37">
        <f t="shared" si="9"/>
        <v>389</v>
      </c>
      <c r="C43" s="38">
        <v>1191</v>
      </c>
      <c r="D43" s="38">
        <v>1456</v>
      </c>
      <c r="E43" s="37">
        <f t="shared" si="10"/>
        <v>265</v>
      </c>
      <c r="F43" s="38">
        <v>528</v>
      </c>
      <c r="G43" s="40">
        <v>700</v>
      </c>
      <c r="H43" s="37">
        <f t="shared" si="11"/>
        <v>172</v>
      </c>
      <c r="I43" s="36">
        <v>74</v>
      </c>
      <c r="J43" s="38"/>
      <c r="K43" s="145">
        <v>29000</v>
      </c>
      <c r="L43" s="38"/>
      <c r="M43" s="36">
        <v>1429</v>
      </c>
      <c r="N43" s="234">
        <f t="shared" si="12"/>
        <v>0</v>
      </c>
      <c r="O43" s="36">
        <v>0</v>
      </c>
      <c r="P43" s="38">
        <v>0</v>
      </c>
      <c r="Q43" s="37">
        <f t="shared" si="13"/>
        <v>3</v>
      </c>
      <c r="R43" s="38">
        <v>3</v>
      </c>
      <c r="S43" s="38">
        <v>0</v>
      </c>
      <c r="T43" s="87">
        <f t="shared" si="14"/>
        <v>0</v>
      </c>
      <c r="U43" s="36">
        <v>3</v>
      </c>
      <c r="V43" s="38"/>
      <c r="W43" s="38"/>
      <c r="X43" s="38">
        <v>67</v>
      </c>
      <c r="Y43" s="106">
        <f t="shared" si="0"/>
        <v>1768800</v>
      </c>
      <c r="Z43" s="107">
        <f t="shared" si="1"/>
        <v>6826500</v>
      </c>
      <c r="AA43" s="108">
        <f t="shared" si="2"/>
        <v>5057700</v>
      </c>
      <c r="AB43" s="158">
        <v>29000</v>
      </c>
      <c r="AC43" s="110">
        <f t="shared" si="3"/>
        <v>-14850</v>
      </c>
      <c r="AD43" s="111">
        <f t="shared" si="4"/>
        <v>229200</v>
      </c>
      <c r="AE43" s="111">
        <f t="shared" si="5"/>
        <v>214350</v>
      </c>
      <c r="AF43" s="38">
        <v>1528</v>
      </c>
      <c r="AG43" s="125">
        <f t="shared" si="6"/>
        <v>5042850</v>
      </c>
      <c r="AH43" s="111">
        <f t="shared" si="7"/>
        <v>7040850</v>
      </c>
      <c r="AI43" s="111">
        <f t="shared" si="8"/>
        <v>1998000</v>
      </c>
    </row>
    <row r="44" spans="1:35" s="1" customFormat="1" ht="14.5">
      <c r="A44" s="36">
        <v>818</v>
      </c>
      <c r="B44" s="37">
        <f t="shared" si="9"/>
        <v>155</v>
      </c>
      <c r="C44" s="38">
        <v>641</v>
      </c>
      <c r="D44" s="38">
        <v>663</v>
      </c>
      <c r="E44" s="37">
        <f t="shared" si="10"/>
        <v>22</v>
      </c>
      <c r="F44" s="38">
        <v>292</v>
      </c>
      <c r="G44" s="42">
        <v>406</v>
      </c>
      <c r="H44" s="37">
        <f t="shared" si="11"/>
        <v>114</v>
      </c>
      <c r="I44" s="36">
        <v>50</v>
      </c>
      <c r="J44" s="38"/>
      <c r="K44" s="145">
        <v>29200</v>
      </c>
      <c r="L44" s="38"/>
      <c r="M44" s="36">
        <v>1606</v>
      </c>
      <c r="N44" s="234">
        <f t="shared" si="12"/>
        <v>0</v>
      </c>
      <c r="O44" s="36">
        <v>0</v>
      </c>
      <c r="P44" s="38">
        <v>0</v>
      </c>
      <c r="Q44" s="37">
        <f t="shared" si="13"/>
        <v>0</v>
      </c>
      <c r="R44" s="38">
        <v>0</v>
      </c>
      <c r="S44" s="38">
        <v>0</v>
      </c>
      <c r="T44" s="87">
        <f t="shared" si="14"/>
        <v>0</v>
      </c>
      <c r="U44" s="36">
        <v>0</v>
      </c>
      <c r="V44" s="38"/>
      <c r="W44" s="38"/>
      <c r="X44" s="38">
        <v>45</v>
      </c>
      <c r="Y44" s="106">
        <f t="shared" si="0"/>
        <v>657000</v>
      </c>
      <c r="Z44" s="107">
        <f t="shared" si="1"/>
        <v>2045000</v>
      </c>
      <c r="AA44" s="108">
        <f t="shared" si="2"/>
        <v>1388000</v>
      </c>
      <c r="AB44" s="158">
        <v>29200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8">
        <v>1709</v>
      </c>
      <c r="AG44" s="125">
        <f t="shared" si="6"/>
        <v>1388000</v>
      </c>
      <c r="AH44" s="111">
        <f t="shared" si="7"/>
        <v>2045000</v>
      </c>
      <c r="AI44" s="111">
        <f t="shared" si="8"/>
        <v>657000</v>
      </c>
    </row>
    <row r="45" spans="1:35" s="1" customFormat="1" ht="14.5">
      <c r="A45" s="36">
        <v>610</v>
      </c>
      <c r="B45" s="37">
        <f t="shared" si="9"/>
        <v>57</v>
      </c>
      <c r="C45" s="38">
        <v>509</v>
      </c>
      <c r="D45" s="38">
        <v>553</v>
      </c>
      <c r="E45" s="37">
        <f t="shared" si="10"/>
        <v>44</v>
      </c>
      <c r="F45" s="38">
        <v>238</v>
      </c>
      <c r="G45" s="36">
        <v>102</v>
      </c>
      <c r="H45" s="37">
        <f t="shared" si="11"/>
        <v>-136</v>
      </c>
      <c r="I45" s="36">
        <v>32</v>
      </c>
      <c r="J45" s="38"/>
      <c r="K45" s="145">
        <v>29400</v>
      </c>
      <c r="L45" s="38"/>
      <c r="M45" s="36">
        <v>1788</v>
      </c>
      <c r="N45" s="234">
        <f t="shared" si="12"/>
        <v>-1</v>
      </c>
      <c r="O45" s="36">
        <v>0</v>
      </c>
      <c r="P45" s="38">
        <v>1</v>
      </c>
      <c r="Q45" s="37">
        <f t="shared" si="13"/>
        <v>1</v>
      </c>
      <c r="R45" s="38">
        <v>1</v>
      </c>
      <c r="S45" s="38">
        <v>0</v>
      </c>
      <c r="T45" s="87">
        <f t="shared" si="14"/>
        <v>0</v>
      </c>
      <c r="U45" s="36">
        <v>1</v>
      </c>
      <c r="V45" s="38"/>
      <c r="W45" s="38"/>
      <c r="X45" s="38">
        <v>30</v>
      </c>
      <c r="Y45" s="106">
        <f t="shared" si="0"/>
        <v>357000</v>
      </c>
      <c r="Z45" s="107">
        <f t="shared" si="1"/>
        <v>976000</v>
      </c>
      <c r="AA45" s="108">
        <f t="shared" si="2"/>
        <v>619000</v>
      </c>
      <c r="AB45" s="158">
        <v>29400</v>
      </c>
      <c r="AC45" s="110">
        <f t="shared" si="3"/>
        <v>-5200</v>
      </c>
      <c r="AD45" s="111">
        <f t="shared" si="4"/>
        <v>94600</v>
      </c>
      <c r="AE45" s="111">
        <f t="shared" si="5"/>
        <v>89400</v>
      </c>
      <c r="AF45" s="38">
        <v>1892</v>
      </c>
      <c r="AG45" s="125">
        <f t="shared" si="6"/>
        <v>613800</v>
      </c>
      <c r="AH45" s="111">
        <f t="shared" si="7"/>
        <v>1065400</v>
      </c>
      <c r="AI45" s="111">
        <f t="shared" si="8"/>
        <v>451600</v>
      </c>
    </row>
    <row r="46" spans="1:35" s="1" customFormat="1" ht="14.5">
      <c r="A46" s="36">
        <v>994</v>
      </c>
      <c r="B46" s="37">
        <f t="shared" si="9"/>
        <v>130</v>
      </c>
      <c r="C46" s="38">
        <v>840</v>
      </c>
      <c r="D46" s="38">
        <v>864</v>
      </c>
      <c r="E46" s="37">
        <f t="shared" si="10"/>
        <v>24</v>
      </c>
      <c r="F46" s="38">
        <v>42</v>
      </c>
      <c r="G46" s="36">
        <v>187</v>
      </c>
      <c r="H46" s="37">
        <f t="shared" si="11"/>
        <v>145</v>
      </c>
      <c r="I46" s="36">
        <v>21</v>
      </c>
      <c r="J46" s="38"/>
      <c r="K46" s="145">
        <v>29600</v>
      </c>
      <c r="L46" s="38"/>
      <c r="M46" s="36">
        <v>1978</v>
      </c>
      <c r="N46" s="234">
        <f t="shared" si="12"/>
        <v>0</v>
      </c>
      <c r="O46" s="36">
        <v>0</v>
      </c>
      <c r="P46" s="38">
        <v>0</v>
      </c>
      <c r="Q46" s="37">
        <f t="shared" si="13"/>
        <v>2</v>
      </c>
      <c r="R46" s="38">
        <v>2</v>
      </c>
      <c r="S46" s="38">
        <v>0</v>
      </c>
      <c r="T46" s="87">
        <f t="shared" si="14"/>
        <v>0</v>
      </c>
      <c r="U46" s="36">
        <v>2</v>
      </c>
      <c r="V46" s="38"/>
      <c r="W46" s="38"/>
      <c r="X46" s="38">
        <v>19</v>
      </c>
      <c r="Y46" s="106">
        <f t="shared" si="0"/>
        <v>39900</v>
      </c>
      <c r="Z46" s="107">
        <f t="shared" si="1"/>
        <v>1043700</v>
      </c>
      <c r="AA46" s="108">
        <f t="shared" si="2"/>
        <v>1003800</v>
      </c>
      <c r="AB46" s="158">
        <v>29600</v>
      </c>
      <c r="AC46" s="110">
        <f t="shared" si="3"/>
        <v>-10600</v>
      </c>
      <c r="AD46" s="111">
        <f t="shared" si="4"/>
        <v>208400</v>
      </c>
      <c r="AE46" s="111">
        <f t="shared" si="5"/>
        <v>197800</v>
      </c>
      <c r="AF46" s="38">
        <v>2084</v>
      </c>
      <c r="AG46" s="125">
        <f t="shared" si="6"/>
        <v>993200</v>
      </c>
      <c r="AH46" s="111">
        <f t="shared" si="7"/>
        <v>1241500</v>
      </c>
      <c r="AI46" s="111">
        <f t="shared" si="8"/>
        <v>248300</v>
      </c>
    </row>
    <row r="47" spans="1:35" s="1" customFormat="1" ht="14.5">
      <c r="A47" s="36">
        <v>330</v>
      </c>
      <c r="B47" s="37">
        <f t="shared" si="9"/>
        <v>26</v>
      </c>
      <c r="C47" s="38">
        <v>293</v>
      </c>
      <c r="D47" s="38">
        <v>304</v>
      </c>
      <c r="E47" s="37">
        <f t="shared" si="10"/>
        <v>11</v>
      </c>
      <c r="F47" s="38">
        <v>17</v>
      </c>
      <c r="G47" s="36">
        <v>50</v>
      </c>
      <c r="H47" s="37">
        <f t="shared" si="11"/>
        <v>33</v>
      </c>
      <c r="I47" s="36">
        <v>13</v>
      </c>
      <c r="J47" s="38"/>
      <c r="K47" s="145">
        <v>29800</v>
      </c>
      <c r="L47" s="38"/>
      <c r="M47" s="36">
        <v>2174</v>
      </c>
      <c r="N47" s="234">
        <f t="shared" si="12"/>
        <v>0</v>
      </c>
      <c r="O47" s="36">
        <v>0</v>
      </c>
      <c r="P47" s="38">
        <v>0</v>
      </c>
      <c r="Q47" s="37">
        <f t="shared" si="13"/>
        <v>0</v>
      </c>
      <c r="R47" s="38">
        <v>0</v>
      </c>
      <c r="S47" s="38">
        <v>0</v>
      </c>
      <c r="T47" s="87">
        <f t="shared" si="14"/>
        <v>0</v>
      </c>
      <c r="U47" s="36">
        <v>0</v>
      </c>
      <c r="V47" s="38"/>
      <c r="W47" s="38"/>
      <c r="X47" s="38">
        <v>12</v>
      </c>
      <c r="Y47" s="106">
        <f t="shared" si="0"/>
        <v>10200</v>
      </c>
      <c r="Z47" s="107">
        <f t="shared" si="1"/>
        <v>214500</v>
      </c>
      <c r="AA47" s="108">
        <f t="shared" si="2"/>
        <v>204300</v>
      </c>
      <c r="AB47" s="158">
        <v>29800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8">
        <v>2276</v>
      </c>
      <c r="AG47" s="125">
        <f t="shared" si="6"/>
        <v>204300</v>
      </c>
      <c r="AH47" s="111">
        <f t="shared" si="7"/>
        <v>214500</v>
      </c>
      <c r="AI47" s="111">
        <f t="shared" si="8"/>
        <v>10200</v>
      </c>
    </row>
    <row r="48" spans="1:35" s="1" customFormat="1" ht="14.5">
      <c r="A48" s="36">
        <v>380</v>
      </c>
      <c r="B48" s="37">
        <f t="shared" si="9"/>
        <v>36</v>
      </c>
      <c r="C48" s="38">
        <v>271</v>
      </c>
      <c r="D48" s="38">
        <v>344</v>
      </c>
      <c r="E48" s="37">
        <f t="shared" si="10"/>
        <v>73</v>
      </c>
      <c r="F48" s="38">
        <v>84</v>
      </c>
      <c r="G48" s="36">
        <v>45</v>
      </c>
      <c r="H48" s="37">
        <f t="shared" si="11"/>
        <v>-39</v>
      </c>
      <c r="I48" s="36">
        <v>7</v>
      </c>
      <c r="J48" s="38"/>
      <c r="K48" s="145">
        <v>30000</v>
      </c>
      <c r="L48" s="66"/>
      <c r="M48" s="36">
        <v>2369</v>
      </c>
      <c r="N48" s="234">
        <f t="shared" si="12"/>
        <v>0</v>
      </c>
      <c r="O48" s="36">
        <v>0</v>
      </c>
      <c r="P48" s="38">
        <v>0</v>
      </c>
      <c r="Q48" s="37">
        <f t="shared" si="13"/>
        <v>6</v>
      </c>
      <c r="R48" s="38">
        <v>6</v>
      </c>
      <c r="S48" s="38">
        <v>0</v>
      </c>
      <c r="T48" s="87">
        <f t="shared" si="14"/>
        <v>0</v>
      </c>
      <c r="U48" s="36">
        <v>6</v>
      </c>
      <c r="V48" s="38"/>
      <c r="W48" s="38"/>
      <c r="X48" s="38">
        <v>7</v>
      </c>
      <c r="Y48" s="106">
        <f t="shared" si="0"/>
        <v>29400</v>
      </c>
      <c r="Z48" s="107">
        <f t="shared" si="1"/>
        <v>133000</v>
      </c>
      <c r="AA48" s="108">
        <f t="shared" si="2"/>
        <v>103600</v>
      </c>
      <c r="AB48" s="158">
        <v>30000</v>
      </c>
      <c r="AC48" s="110">
        <f t="shared" si="3"/>
        <v>-30600</v>
      </c>
      <c r="AD48" s="111">
        <f t="shared" si="4"/>
        <v>741300</v>
      </c>
      <c r="AE48" s="111">
        <f t="shared" si="5"/>
        <v>710700</v>
      </c>
      <c r="AF48" s="38">
        <v>2471</v>
      </c>
      <c r="AG48" s="125">
        <f t="shared" si="6"/>
        <v>73000</v>
      </c>
      <c r="AH48" s="111">
        <f t="shared" si="7"/>
        <v>843700</v>
      </c>
      <c r="AI48" s="111">
        <f t="shared" si="8"/>
        <v>770700</v>
      </c>
    </row>
    <row r="49" spans="1:35" s="1" customFormat="1" ht="14.5">
      <c r="A49" s="36">
        <v>186</v>
      </c>
      <c r="B49" s="37">
        <f t="shared" si="9"/>
        <v>18</v>
      </c>
      <c r="C49" s="38">
        <v>164</v>
      </c>
      <c r="D49" s="38">
        <v>168</v>
      </c>
      <c r="E49" s="37">
        <f t="shared" si="10"/>
        <v>4</v>
      </c>
      <c r="F49" s="38">
        <v>4</v>
      </c>
      <c r="G49" s="36">
        <v>25</v>
      </c>
      <c r="H49" s="37">
        <f t="shared" si="11"/>
        <v>21</v>
      </c>
      <c r="I49" s="36">
        <v>4</v>
      </c>
      <c r="J49" s="38"/>
      <c r="K49" s="145">
        <v>30200</v>
      </c>
      <c r="L49" s="66"/>
      <c r="M49" s="36">
        <v>2566</v>
      </c>
      <c r="N49" s="234">
        <f t="shared" si="12"/>
        <v>0</v>
      </c>
      <c r="O49" s="36">
        <v>0</v>
      </c>
      <c r="P49" s="38">
        <v>0</v>
      </c>
      <c r="Q49" s="37">
        <f t="shared" si="13"/>
        <v>0</v>
      </c>
      <c r="R49" s="38">
        <v>0</v>
      </c>
      <c r="S49" s="38">
        <v>0</v>
      </c>
      <c r="T49" s="87">
        <f t="shared" si="14"/>
        <v>0</v>
      </c>
      <c r="U49" s="36">
        <v>0</v>
      </c>
      <c r="V49" s="38"/>
      <c r="W49" s="38"/>
      <c r="X49" s="38">
        <v>4</v>
      </c>
      <c r="Y49" s="106">
        <f t="shared" si="0"/>
        <v>800</v>
      </c>
      <c r="Z49" s="107">
        <f t="shared" si="1"/>
        <v>37200</v>
      </c>
      <c r="AA49" s="108">
        <f t="shared" si="2"/>
        <v>36400</v>
      </c>
      <c r="AB49" s="158">
        <v>30200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8">
        <v>2669</v>
      </c>
      <c r="AG49" s="125">
        <f t="shared" si="6"/>
        <v>36400</v>
      </c>
      <c r="AH49" s="111">
        <f t="shared" si="7"/>
        <v>37200</v>
      </c>
      <c r="AI49" s="111">
        <f t="shared" si="8"/>
        <v>800</v>
      </c>
    </row>
    <row r="50" spans="1:35" s="1" customFormat="1" ht="14.5">
      <c r="A50" s="36">
        <v>231</v>
      </c>
      <c r="B50" s="37">
        <f t="shared" si="9"/>
        <v>35</v>
      </c>
      <c r="C50" s="38">
        <v>194</v>
      </c>
      <c r="D50" s="38">
        <v>196</v>
      </c>
      <c r="E50" s="37">
        <f t="shared" si="10"/>
        <v>2</v>
      </c>
      <c r="F50" s="38">
        <v>2</v>
      </c>
      <c r="G50" s="36">
        <v>37</v>
      </c>
      <c r="H50" s="37">
        <f t="shared" si="11"/>
        <v>35</v>
      </c>
      <c r="I50" s="36">
        <v>2</v>
      </c>
      <c r="J50" s="38"/>
      <c r="K50" s="145">
        <v>30400</v>
      </c>
      <c r="L50" s="66"/>
      <c r="M50" s="36">
        <v>2764</v>
      </c>
      <c r="N50" s="234">
        <f t="shared" si="12"/>
        <v>0</v>
      </c>
      <c r="O50" s="36">
        <v>0</v>
      </c>
      <c r="P50" s="38">
        <v>0</v>
      </c>
      <c r="Q50" s="37">
        <f t="shared" si="13"/>
        <v>0</v>
      </c>
      <c r="R50" s="38">
        <v>0</v>
      </c>
      <c r="S50" s="38">
        <v>0</v>
      </c>
      <c r="T50" s="87">
        <f t="shared" si="14"/>
        <v>0</v>
      </c>
      <c r="U50" s="36">
        <v>0</v>
      </c>
      <c r="V50" s="38"/>
      <c r="W50" s="38"/>
      <c r="X50" s="38">
        <v>2</v>
      </c>
      <c r="Y50" s="106">
        <f t="shared" si="0"/>
        <v>200</v>
      </c>
      <c r="Z50" s="107">
        <f t="shared" si="1"/>
        <v>23100</v>
      </c>
      <c r="AA50" s="108">
        <f t="shared" si="2"/>
        <v>22900</v>
      </c>
      <c r="AB50" s="158">
        <v>30400</v>
      </c>
      <c r="AC50" s="110">
        <f t="shared" si="3"/>
        <v>0</v>
      </c>
      <c r="AD50" s="111">
        <f t="shared" si="4"/>
        <v>0</v>
      </c>
      <c r="AE50" s="111">
        <f t="shared" si="5"/>
        <v>0</v>
      </c>
      <c r="AF50" s="38">
        <v>2867</v>
      </c>
      <c r="AG50" s="125">
        <f t="shared" si="6"/>
        <v>22900</v>
      </c>
      <c r="AH50" s="111">
        <f t="shared" si="7"/>
        <v>23100</v>
      </c>
      <c r="AI50" s="111">
        <f t="shared" si="8"/>
        <v>200</v>
      </c>
    </row>
    <row r="51" spans="1:35" s="1" customFormat="1" ht="14.5">
      <c r="A51" s="36">
        <v>55</v>
      </c>
      <c r="B51" s="37">
        <f t="shared" si="9"/>
        <v>0</v>
      </c>
      <c r="C51" s="38">
        <v>52</v>
      </c>
      <c r="D51" s="38">
        <v>55</v>
      </c>
      <c r="E51" s="37">
        <f t="shared" si="10"/>
        <v>3</v>
      </c>
      <c r="F51" s="38">
        <v>3</v>
      </c>
      <c r="G51" s="36">
        <v>0</v>
      </c>
      <c r="H51" s="37">
        <f t="shared" si="11"/>
        <v>-3</v>
      </c>
      <c r="I51" s="36">
        <v>1</v>
      </c>
      <c r="J51" s="38"/>
      <c r="K51" s="145">
        <v>30600</v>
      </c>
      <c r="L51" s="66"/>
      <c r="M51" s="36">
        <v>2963</v>
      </c>
      <c r="N51" s="234">
        <f t="shared" si="12"/>
        <v>0</v>
      </c>
      <c r="O51" s="36">
        <v>0</v>
      </c>
      <c r="P51" s="38">
        <v>0</v>
      </c>
      <c r="Q51" s="37">
        <f t="shared" si="13"/>
        <v>0</v>
      </c>
      <c r="R51" s="38">
        <v>0</v>
      </c>
      <c r="S51" s="38">
        <v>0</v>
      </c>
      <c r="T51" s="87">
        <f t="shared" si="14"/>
        <v>0</v>
      </c>
      <c r="U51" s="36">
        <v>0</v>
      </c>
      <c r="V51" s="38"/>
      <c r="W51" s="38"/>
      <c r="X51" s="38">
        <v>1</v>
      </c>
      <c r="Y51" s="106">
        <f t="shared" si="0"/>
        <v>150</v>
      </c>
      <c r="Z51" s="107">
        <f t="shared" si="1"/>
        <v>2750</v>
      </c>
      <c r="AA51" s="108">
        <f t="shared" si="2"/>
        <v>2600</v>
      </c>
      <c r="AB51" s="158">
        <v>30600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8">
        <v>3066</v>
      </c>
      <c r="AG51" s="125">
        <f t="shared" si="6"/>
        <v>2600</v>
      </c>
      <c r="AH51" s="111">
        <f t="shared" si="7"/>
        <v>2750</v>
      </c>
      <c r="AI51" s="111">
        <f t="shared" si="8"/>
        <v>150</v>
      </c>
    </row>
    <row r="52" spans="1:35" s="1" customFormat="1" ht="14.5">
      <c r="A52" s="36">
        <v>119</v>
      </c>
      <c r="B52" s="37">
        <f t="shared" si="9"/>
        <v>32</v>
      </c>
      <c r="C52" s="38">
        <v>83</v>
      </c>
      <c r="D52" s="38">
        <v>87</v>
      </c>
      <c r="E52" s="37">
        <f t="shared" si="10"/>
        <v>4</v>
      </c>
      <c r="F52" s="38">
        <v>4</v>
      </c>
      <c r="G52" s="36">
        <v>32</v>
      </c>
      <c r="H52" s="37">
        <f t="shared" si="11"/>
        <v>28</v>
      </c>
      <c r="I52" s="36">
        <v>1</v>
      </c>
      <c r="J52" s="38"/>
      <c r="K52" s="145">
        <v>30800</v>
      </c>
      <c r="L52" s="66"/>
      <c r="M52" s="36">
        <v>3162</v>
      </c>
      <c r="N52" s="234">
        <f t="shared" si="12"/>
        <v>0</v>
      </c>
      <c r="O52" s="36">
        <v>0</v>
      </c>
      <c r="P52" s="38">
        <v>0</v>
      </c>
      <c r="Q52" s="37">
        <f t="shared" si="13"/>
        <v>1</v>
      </c>
      <c r="R52" s="38">
        <v>1</v>
      </c>
      <c r="S52" s="38">
        <v>0</v>
      </c>
      <c r="T52" s="87">
        <f t="shared" si="14"/>
        <v>0</v>
      </c>
      <c r="U52" s="36">
        <v>1</v>
      </c>
      <c r="V52" s="38"/>
      <c r="W52" s="38"/>
      <c r="X52" s="38">
        <v>1</v>
      </c>
      <c r="Y52" s="106">
        <f t="shared" si="0"/>
        <v>200</v>
      </c>
      <c r="Z52" s="107">
        <f t="shared" si="1"/>
        <v>5950</v>
      </c>
      <c r="AA52" s="108">
        <f t="shared" si="2"/>
        <v>5750</v>
      </c>
      <c r="AB52" s="158">
        <v>30800</v>
      </c>
      <c r="AC52" s="110">
        <f t="shared" si="3"/>
        <v>-5150</v>
      </c>
      <c r="AD52" s="111">
        <f t="shared" si="4"/>
        <v>163250</v>
      </c>
      <c r="AE52" s="111">
        <f t="shared" si="5"/>
        <v>158100</v>
      </c>
      <c r="AF52" s="38">
        <v>3265</v>
      </c>
      <c r="AG52" s="125">
        <f t="shared" si="6"/>
        <v>600</v>
      </c>
      <c r="AH52" s="111">
        <f t="shared" si="7"/>
        <v>164050</v>
      </c>
      <c r="AI52" s="111">
        <f t="shared" si="8"/>
        <v>163450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7550</v>
      </c>
      <c r="G53" s="45">
        <f>SUM(G8:G52)</f>
        <v>10133</v>
      </c>
      <c r="H53" s="46">
        <f>SUM(H8:H52)</f>
        <v>2583</v>
      </c>
      <c r="I53" s="67"/>
      <c r="J53" s="43"/>
      <c r="K53" s="43"/>
      <c r="L53" s="43"/>
      <c r="M53" s="67"/>
      <c r="N53" s="46">
        <f>SUM(N8:N52)</f>
        <v>6159</v>
      </c>
      <c r="O53" s="42">
        <f>SUM(O8:O52)</f>
        <v>13557</v>
      </c>
      <c r="P53" s="45">
        <f>SUM(P8:P52)</f>
        <v>7398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115</v>
      </c>
      <c r="D57" s="28"/>
      <c r="E57" s="28" t="s">
        <v>44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125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7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>
        <v>440</v>
      </c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27859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28075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27719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28055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356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503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-27719</v>
      </c>
      <c r="I67" s="134">
        <f>H66-C62</f>
        <v>-28075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70"/>
  <sheetViews>
    <sheetView zoomScale="70" zoomScaleNormal="70" workbookViewId="0">
      <pane ySplit="7" topLeftCell="A14" activePane="bottomLeft" state="frozen"/>
      <selection pane="bottomLeft" activeCell="J39" sqref="J39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7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121</v>
      </c>
      <c r="B1" s="6"/>
      <c r="C1" s="6"/>
      <c r="D1" s="6"/>
      <c r="E1" s="6"/>
      <c r="F1" s="7" t="s">
        <v>116</v>
      </c>
      <c r="G1" s="8" t="s">
        <v>2</v>
      </c>
      <c r="H1" s="8"/>
      <c r="I1" s="8"/>
      <c r="J1" s="54"/>
      <c r="K1" s="55" t="s">
        <v>3</v>
      </c>
      <c r="L1" s="55"/>
      <c r="M1" s="254"/>
      <c r="N1" s="255"/>
      <c r="O1" s="256"/>
      <c r="P1" s="56" t="s">
        <v>4</v>
      </c>
      <c r="Q1" s="74"/>
      <c r="R1" s="257" t="s">
        <v>126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103</v>
      </c>
      <c r="B2" s="10"/>
      <c r="C2" s="11">
        <v>10867</v>
      </c>
      <c r="D2" s="10" t="s">
        <v>15</v>
      </c>
      <c r="E2" s="12">
        <v>15</v>
      </c>
      <c r="F2" s="13" t="s">
        <v>8</v>
      </c>
      <c r="G2" s="14" t="s">
        <v>9</v>
      </c>
      <c r="H2" s="15"/>
      <c r="I2" s="57">
        <v>10900</v>
      </c>
      <c r="J2" s="58"/>
      <c r="K2" s="58" t="s">
        <v>10</v>
      </c>
      <c r="L2" s="58"/>
      <c r="M2" s="258"/>
      <c r="N2" s="259"/>
      <c r="O2" s="260"/>
      <c r="P2" s="58" t="s">
        <v>12</v>
      </c>
      <c r="Q2" s="58"/>
      <c r="R2" s="261" t="s">
        <v>117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10880</v>
      </c>
      <c r="D3" s="17" t="s">
        <v>7</v>
      </c>
      <c r="E3" s="19">
        <v>10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</row>
    <row r="4" spans="1:36">
      <c r="A4" s="22" t="s">
        <v>20</v>
      </c>
      <c r="B4" s="23"/>
      <c r="C4" s="24">
        <v>10892</v>
      </c>
      <c r="D4" s="23" t="s">
        <v>7</v>
      </c>
      <c r="E4" s="25">
        <v>12</v>
      </c>
      <c r="F4" s="23" t="s">
        <v>8</v>
      </c>
      <c r="G4" s="26" t="s">
        <v>21</v>
      </c>
      <c r="H4" s="27"/>
      <c r="I4" s="61">
        <f>I2-I3</f>
        <v>10900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78" t="s">
        <v>118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ht="5.4" customHeight="1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63"/>
      <c r="N7" s="34"/>
      <c r="O7" s="35"/>
      <c r="P7" s="34"/>
      <c r="Q7" s="34"/>
      <c r="R7" s="34"/>
      <c r="S7" s="34"/>
      <c r="T7" s="34"/>
      <c r="U7" s="34"/>
      <c r="V7" s="77"/>
      <c r="W7" s="78"/>
      <c r="X7" s="86"/>
      <c r="Y7" s="101"/>
      <c r="Z7" s="102"/>
      <c r="AA7" s="102"/>
      <c r="AB7" s="103"/>
      <c r="AC7" s="103"/>
      <c r="AD7" s="104"/>
      <c r="AE7" s="104"/>
      <c r="AF7" s="105"/>
      <c r="AG7" s="105"/>
      <c r="AH7" s="105"/>
      <c r="AI7" s="104"/>
    </row>
    <row r="8" spans="1:36" s="1" customFormat="1" ht="15.65" customHeight="1">
      <c r="A8" s="36">
        <v>41</v>
      </c>
      <c r="B8" s="37">
        <f>A8-D8</f>
        <v>0</v>
      </c>
      <c r="C8" s="38">
        <v>41</v>
      </c>
      <c r="D8" s="38">
        <v>41</v>
      </c>
      <c r="E8" s="38">
        <v>10</v>
      </c>
      <c r="F8" s="38">
        <v>0</v>
      </c>
      <c r="G8" s="36">
        <v>0</v>
      </c>
      <c r="H8" s="37">
        <f>G8-F8</f>
        <v>0</v>
      </c>
      <c r="I8" s="36">
        <v>3094</v>
      </c>
      <c r="J8" s="38"/>
      <c r="K8" s="38">
        <v>7800</v>
      </c>
      <c r="L8" s="38"/>
      <c r="M8" s="36">
        <v>1</v>
      </c>
      <c r="N8" s="37">
        <f>O8-P8</f>
        <v>178</v>
      </c>
      <c r="O8" s="36">
        <v>278</v>
      </c>
      <c r="P8" s="38">
        <v>100</v>
      </c>
      <c r="Q8" s="37">
        <f>R8-S8</f>
        <v>98</v>
      </c>
      <c r="R8" s="38">
        <v>162</v>
      </c>
      <c r="S8" s="38">
        <v>64</v>
      </c>
      <c r="T8" s="87">
        <f>U8-R8</f>
        <v>278</v>
      </c>
      <c r="U8" s="36">
        <v>440</v>
      </c>
      <c r="V8" s="38"/>
      <c r="W8" s="38"/>
      <c r="X8" s="38">
        <v>3092</v>
      </c>
      <c r="Y8" s="106">
        <f>X8*F8*50</f>
        <v>0</v>
      </c>
      <c r="Z8" s="107">
        <f>A8*I8*50</f>
        <v>6342700</v>
      </c>
      <c r="AA8" s="108">
        <f>Z8-Y8</f>
        <v>6342700</v>
      </c>
      <c r="AB8" s="109">
        <v>7800</v>
      </c>
      <c r="AC8" s="110">
        <f>AE8-AD8</f>
        <v>13900</v>
      </c>
      <c r="AD8" s="111">
        <f>AF8*R8*50</f>
        <v>8100</v>
      </c>
      <c r="AE8" s="111">
        <f>U8*M8*50</f>
        <v>22000</v>
      </c>
      <c r="AF8" s="38">
        <v>1</v>
      </c>
      <c r="AG8" s="125">
        <f>AH8-AI8</f>
        <v>6356600</v>
      </c>
      <c r="AH8" s="111">
        <f>Z8+AE8</f>
        <v>6364700</v>
      </c>
      <c r="AI8" s="111">
        <f>Y8+AD8</f>
        <v>8100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8">
        <v>99</v>
      </c>
      <c r="F9" s="38">
        <v>0</v>
      </c>
      <c r="G9" s="36">
        <v>0</v>
      </c>
      <c r="H9" s="37">
        <f>G9-F9</f>
        <v>0</v>
      </c>
      <c r="I9" s="36">
        <v>2994</v>
      </c>
      <c r="J9" s="38"/>
      <c r="K9" s="38">
        <v>7900</v>
      </c>
      <c r="L9" s="38"/>
      <c r="M9" s="36">
        <v>1</v>
      </c>
      <c r="N9" s="37">
        <f>O9-P9</f>
        <v>0</v>
      </c>
      <c r="O9" s="36">
        <v>0</v>
      </c>
      <c r="P9" s="38">
        <v>0</v>
      </c>
      <c r="Q9" s="37">
        <f>R9-S9</f>
        <v>0</v>
      </c>
      <c r="R9" s="38">
        <v>350</v>
      </c>
      <c r="S9" s="38">
        <v>350</v>
      </c>
      <c r="T9" s="87">
        <f>U9-R9</f>
        <v>0</v>
      </c>
      <c r="U9" s="36">
        <v>350</v>
      </c>
      <c r="V9" s="38"/>
      <c r="W9" s="38"/>
      <c r="X9" s="38">
        <v>2992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09">
        <v>7900</v>
      </c>
      <c r="AC9" s="110">
        <f t="shared" ref="AC9:AC52" si="3">AE9-AD9</f>
        <v>0</v>
      </c>
      <c r="AD9" s="111">
        <f t="shared" ref="AD9:AD52" si="4">AF9*R9*50</f>
        <v>17500</v>
      </c>
      <c r="AE9" s="111">
        <f t="shared" ref="AE9:AE52" si="5">U9*M9*50</f>
        <v>17500</v>
      </c>
      <c r="AF9" s="38">
        <v>1</v>
      </c>
      <c r="AG9" s="125">
        <f t="shared" ref="AG9:AG52" si="6">AH9-AI9</f>
        <v>0</v>
      </c>
      <c r="AH9" s="111">
        <f t="shared" ref="AH9:AH52" si="7">Z9+AE9</f>
        <v>17500</v>
      </c>
      <c r="AI9" s="111">
        <f t="shared" ref="AI9:AI52" si="8">Y9+AD9</f>
        <v>17500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8">
        <v>294</v>
      </c>
      <c r="F10" s="38">
        <v>0</v>
      </c>
      <c r="G10" s="36">
        <v>0</v>
      </c>
      <c r="H10" s="37">
        <f>G10-F10</f>
        <v>0</v>
      </c>
      <c r="I10" s="36">
        <v>2894</v>
      </c>
      <c r="J10" s="38"/>
      <c r="K10" s="38">
        <v>8000</v>
      </c>
      <c r="L10" s="38"/>
      <c r="M10" s="36">
        <v>1</v>
      </c>
      <c r="N10" s="37">
        <f>O10-P10</f>
        <v>0</v>
      </c>
      <c r="O10" s="36">
        <v>0</v>
      </c>
      <c r="P10" s="38">
        <v>0</v>
      </c>
      <c r="Q10" s="37">
        <f>R10-S10</f>
        <v>0</v>
      </c>
      <c r="R10" s="38">
        <v>418</v>
      </c>
      <c r="S10" s="38">
        <v>418</v>
      </c>
      <c r="T10" s="87">
        <f>U10-R10</f>
        <v>0</v>
      </c>
      <c r="U10" s="36">
        <v>418</v>
      </c>
      <c r="V10" s="38"/>
      <c r="W10" s="38"/>
      <c r="X10" s="38">
        <v>2892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09">
        <v>8000</v>
      </c>
      <c r="AC10" s="110">
        <f t="shared" si="3"/>
        <v>0</v>
      </c>
      <c r="AD10" s="111">
        <f t="shared" si="4"/>
        <v>20900</v>
      </c>
      <c r="AE10" s="111">
        <f t="shared" si="5"/>
        <v>20900</v>
      </c>
      <c r="AF10" s="38">
        <v>1</v>
      </c>
      <c r="AG10" s="125">
        <f t="shared" si="6"/>
        <v>0</v>
      </c>
      <c r="AH10" s="111">
        <f t="shared" si="7"/>
        <v>20900</v>
      </c>
      <c r="AI10" s="111">
        <f t="shared" si="8"/>
        <v>20900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8">
        <v>3135</v>
      </c>
      <c r="F11" s="38">
        <v>0</v>
      </c>
      <c r="G11" s="36">
        <v>0</v>
      </c>
      <c r="H11" s="37">
        <f>G11-F11</f>
        <v>0</v>
      </c>
      <c r="I11" s="36">
        <v>2794</v>
      </c>
      <c r="J11" s="38"/>
      <c r="K11" s="38">
        <v>8100</v>
      </c>
      <c r="L11" s="38"/>
      <c r="M11" s="36">
        <v>1</v>
      </c>
      <c r="N11" s="37">
        <f>O11-P11</f>
        <v>0</v>
      </c>
      <c r="O11" s="36">
        <v>0</v>
      </c>
      <c r="P11" s="38">
        <v>0</v>
      </c>
      <c r="Q11" s="37">
        <f>R11-S11</f>
        <v>0</v>
      </c>
      <c r="R11" s="38">
        <v>59</v>
      </c>
      <c r="S11" s="38">
        <v>59</v>
      </c>
      <c r="T11" s="87">
        <f>U11-R11</f>
        <v>0</v>
      </c>
      <c r="U11" s="36">
        <v>59</v>
      </c>
      <c r="V11" s="38"/>
      <c r="W11" s="38"/>
      <c r="X11" s="38">
        <v>2792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09">
        <v>8100</v>
      </c>
      <c r="AC11" s="110">
        <f t="shared" si="3"/>
        <v>0</v>
      </c>
      <c r="AD11" s="111">
        <f t="shared" si="4"/>
        <v>2950</v>
      </c>
      <c r="AE11" s="111">
        <f t="shared" si="5"/>
        <v>2950</v>
      </c>
      <c r="AF11" s="38">
        <v>1</v>
      </c>
      <c r="AG11" s="125">
        <f t="shared" si="6"/>
        <v>0</v>
      </c>
      <c r="AH11" s="111">
        <f t="shared" si="7"/>
        <v>2950</v>
      </c>
      <c r="AI11" s="111">
        <f t="shared" si="8"/>
        <v>2950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8">
        <v>830</v>
      </c>
      <c r="F12" s="38">
        <v>0</v>
      </c>
      <c r="G12" s="36">
        <v>0</v>
      </c>
      <c r="H12" s="37">
        <f>G12-F12</f>
        <v>0</v>
      </c>
      <c r="I12" s="36">
        <v>2694</v>
      </c>
      <c r="J12" s="38"/>
      <c r="K12" s="38">
        <v>8200</v>
      </c>
      <c r="L12" s="38"/>
      <c r="M12" s="36">
        <v>1</v>
      </c>
      <c r="N12" s="37">
        <f>O12-P12</f>
        <v>0</v>
      </c>
      <c r="O12" s="36">
        <v>0</v>
      </c>
      <c r="P12" s="38">
        <v>0</v>
      </c>
      <c r="Q12" s="37">
        <f>R12-S12</f>
        <v>0</v>
      </c>
      <c r="R12" s="38">
        <v>600</v>
      </c>
      <c r="S12" s="38">
        <v>600</v>
      </c>
      <c r="T12" s="87">
        <f>U12-R12</f>
        <v>0</v>
      </c>
      <c r="U12" s="36">
        <v>600</v>
      </c>
      <c r="V12" s="38"/>
      <c r="W12" s="38"/>
      <c r="X12" s="38">
        <v>2692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09">
        <v>8200</v>
      </c>
      <c r="AC12" s="110">
        <f t="shared" si="3"/>
        <v>0</v>
      </c>
      <c r="AD12" s="111">
        <f t="shared" si="4"/>
        <v>30000</v>
      </c>
      <c r="AE12" s="111">
        <f t="shared" si="5"/>
        <v>30000</v>
      </c>
      <c r="AF12" s="38">
        <v>1</v>
      </c>
      <c r="AG12" s="125">
        <f t="shared" si="6"/>
        <v>0</v>
      </c>
      <c r="AH12" s="111">
        <f t="shared" si="7"/>
        <v>30000</v>
      </c>
      <c r="AI12" s="111">
        <f t="shared" si="8"/>
        <v>30000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8">
        <v>4937</v>
      </c>
      <c r="F13" s="38">
        <v>0</v>
      </c>
      <c r="G13" s="36">
        <v>0</v>
      </c>
      <c r="H13" s="37">
        <f t="shared" ref="H13:H52" si="10">G13-F13</f>
        <v>0</v>
      </c>
      <c r="I13" s="36">
        <v>2594</v>
      </c>
      <c r="J13" s="38"/>
      <c r="K13" s="38">
        <v>8300</v>
      </c>
      <c r="L13" s="38"/>
      <c r="M13" s="36">
        <v>1</v>
      </c>
      <c r="N13" s="37">
        <f t="shared" ref="N13:N52" si="11">O13-P13</f>
        <v>-1</v>
      </c>
      <c r="O13" s="36">
        <v>0</v>
      </c>
      <c r="P13" s="38">
        <v>1</v>
      </c>
      <c r="Q13" s="37">
        <f t="shared" ref="Q13:Q52" si="12">R13-S13</f>
        <v>0</v>
      </c>
      <c r="R13" s="38">
        <v>82</v>
      </c>
      <c r="S13" s="38">
        <v>82</v>
      </c>
      <c r="T13" s="87">
        <f t="shared" ref="T13:T52" si="13">U13-R13</f>
        <v>0</v>
      </c>
      <c r="U13" s="36">
        <v>82</v>
      </c>
      <c r="V13" s="38"/>
      <c r="W13" s="38"/>
      <c r="X13" s="38">
        <v>2592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09">
        <v>8300</v>
      </c>
      <c r="AC13" s="110">
        <f t="shared" si="3"/>
        <v>0</v>
      </c>
      <c r="AD13" s="111">
        <f t="shared" si="4"/>
        <v>4100</v>
      </c>
      <c r="AE13" s="111">
        <f t="shared" si="5"/>
        <v>4100</v>
      </c>
      <c r="AF13" s="38">
        <v>1</v>
      </c>
      <c r="AG13" s="125">
        <f t="shared" si="6"/>
        <v>0</v>
      </c>
      <c r="AH13" s="111">
        <f t="shared" si="7"/>
        <v>4100</v>
      </c>
      <c r="AI13" s="111">
        <f t="shared" si="8"/>
        <v>4100</v>
      </c>
    </row>
    <row r="14" spans="1:36" s="1" customFormat="1" ht="15.65" customHeight="1">
      <c r="A14" s="36">
        <v>0</v>
      </c>
      <c r="B14" s="37">
        <f t="shared" si="9"/>
        <v>0</v>
      </c>
      <c r="C14" s="38">
        <v>0</v>
      </c>
      <c r="D14" s="38">
        <v>0</v>
      </c>
      <c r="E14" s="38">
        <v>2152</v>
      </c>
      <c r="F14" s="38">
        <v>0</v>
      </c>
      <c r="G14" s="36">
        <v>0</v>
      </c>
      <c r="H14" s="37">
        <f t="shared" si="10"/>
        <v>0</v>
      </c>
      <c r="I14" s="36">
        <v>2494</v>
      </c>
      <c r="J14" s="38"/>
      <c r="K14" s="38">
        <v>8400</v>
      </c>
      <c r="L14" s="38"/>
      <c r="M14" s="36">
        <v>1</v>
      </c>
      <c r="N14" s="37">
        <f t="shared" si="11"/>
        <v>-1</v>
      </c>
      <c r="O14" s="36">
        <v>0</v>
      </c>
      <c r="P14" s="38">
        <v>1</v>
      </c>
      <c r="Q14" s="37">
        <f t="shared" si="12"/>
        <v>0</v>
      </c>
      <c r="R14" s="38">
        <v>590</v>
      </c>
      <c r="S14" s="38">
        <v>590</v>
      </c>
      <c r="T14" s="87">
        <f t="shared" si="13"/>
        <v>0</v>
      </c>
      <c r="U14" s="36">
        <v>590</v>
      </c>
      <c r="V14" s="38"/>
      <c r="W14" s="38"/>
      <c r="X14" s="38">
        <v>2492</v>
      </c>
      <c r="Y14" s="106">
        <f t="shared" si="0"/>
        <v>0</v>
      </c>
      <c r="Z14" s="107">
        <f t="shared" si="1"/>
        <v>0</v>
      </c>
      <c r="AA14" s="108">
        <f t="shared" si="2"/>
        <v>0</v>
      </c>
      <c r="AB14" s="109">
        <v>8400</v>
      </c>
      <c r="AC14" s="110">
        <f t="shared" si="3"/>
        <v>0</v>
      </c>
      <c r="AD14" s="111">
        <f t="shared" si="4"/>
        <v>29500</v>
      </c>
      <c r="AE14" s="111">
        <f t="shared" si="5"/>
        <v>29500</v>
      </c>
      <c r="AF14" s="38">
        <v>1</v>
      </c>
      <c r="AG14" s="125">
        <f t="shared" si="6"/>
        <v>0</v>
      </c>
      <c r="AH14" s="111">
        <f t="shared" si="7"/>
        <v>29500</v>
      </c>
      <c r="AI14" s="111">
        <f t="shared" si="8"/>
        <v>29500</v>
      </c>
    </row>
    <row r="15" spans="1:36" s="1" customFormat="1" ht="15.65" customHeight="1">
      <c r="A15" s="36">
        <v>0</v>
      </c>
      <c r="B15" s="37">
        <f t="shared" si="9"/>
        <v>0</v>
      </c>
      <c r="C15" s="38">
        <v>0</v>
      </c>
      <c r="D15" s="38">
        <v>0</v>
      </c>
      <c r="E15" s="38">
        <v>3435</v>
      </c>
      <c r="F15" s="38">
        <v>0</v>
      </c>
      <c r="G15" s="36">
        <v>0</v>
      </c>
      <c r="H15" s="37">
        <f t="shared" si="10"/>
        <v>0</v>
      </c>
      <c r="I15" s="36">
        <v>2394</v>
      </c>
      <c r="J15" s="38"/>
      <c r="K15" s="38">
        <v>8500</v>
      </c>
      <c r="L15" s="38"/>
      <c r="M15" s="36">
        <v>1</v>
      </c>
      <c r="N15" s="37">
        <f t="shared" si="11"/>
        <v>0</v>
      </c>
      <c r="O15" s="36">
        <v>0</v>
      </c>
      <c r="P15" s="38">
        <v>0</v>
      </c>
      <c r="Q15" s="37">
        <f t="shared" si="12"/>
        <v>0</v>
      </c>
      <c r="R15" s="38">
        <v>79</v>
      </c>
      <c r="S15" s="38">
        <v>79</v>
      </c>
      <c r="T15" s="87">
        <f t="shared" si="13"/>
        <v>0</v>
      </c>
      <c r="U15" s="36">
        <v>79</v>
      </c>
      <c r="V15" s="38"/>
      <c r="W15" s="38"/>
      <c r="X15" s="38">
        <v>2392</v>
      </c>
      <c r="Y15" s="106">
        <f t="shared" si="0"/>
        <v>0</v>
      </c>
      <c r="Z15" s="107">
        <f t="shared" si="1"/>
        <v>0</v>
      </c>
      <c r="AA15" s="108">
        <f t="shared" si="2"/>
        <v>0</v>
      </c>
      <c r="AB15" s="109">
        <v>8500</v>
      </c>
      <c r="AC15" s="110">
        <f t="shared" si="3"/>
        <v>0</v>
      </c>
      <c r="AD15" s="111">
        <f t="shared" si="4"/>
        <v>3950</v>
      </c>
      <c r="AE15" s="111">
        <f t="shared" si="5"/>
        <v>3950</v>
      </c>
      <c r="AF15" s="38">
        <v>1</v>
      </c>
      <c r="AG15" s="125">
        <f t="shared" si="6"/>
        <v>0</v>
      </c>
      <c r="AH15" s="111">
        <f t="shared" si="7"/>
        <v>3950</v>
      </c>
      <c r="AI15" s="111">
        <f t="shared" si="8"/>
        <v>3950</v>
      </c>
    </row>
    <row r="16" spans="1:36" s="1" customFormat="1" ht="15.65" customHeight="1">
      <c r="A16" s="36">
        <v>0</v>
      </c>
      <c r="B16" s="37">
        <f t="shared" si="9"/>
        <v>0</v>
      </c>
      <c r="C16" s="38">
        <v>0</v>
      </c>
      <c r="D16" s="38">
        <v>0</v>
      </c>
      <c r="E16" s="38">
        <v>2411</v>
      </c>
      <c r="F16" s="38">
        <v>0</v>
      </c>
      <c r="G16" s="36">
        <v>0</v>
      </c>
      <c r="H16" s="37">
        <f t="shared" si="10"/>
        <v>0</v>
      </c>
      <c r="I16" s="36">
        <v>2295</v>
      </c>
      <c r="J16" s="38"/>
      <c r="K16" s="38">
        <v>8600</v>
      </c>
      <c r="L16" s="38"/>
      <c r="M16" s="36">
        <v>1</v>
      </c>
      <c r="N16" s="37">
        <f t="shared" si="11"/>
        <v>0</v>
      </c>
      <c r="O16" s="36">
        <v>0</v>
      </c>
      <c r="P16" s="38">
        <v>0</v>
      </c>
      <c r="Q16" s="37">
        <f t="shared" si="12"/>
        <v>0</v>
      </c>
      <c r="R16" s="38">
        <v>410</v>
      </c>
      <c r="S16" s="38">
        <v>410</v>
      </c>
      <c r="T16" s="87">
        <f t="shared" si="13"/>
        <v>0</v>
      </c>
      <c r="U16" s="36">
        <v>410</v>
      </c>
      <c r="V16" s="38"/>
      <c r="W16" s="38"/>
      <c r="X16" s="38">
        <v>2292</v>
      </c>
      <c r="Y16" s="106">
        <f t="shared" si="0"/>
        <v>0</v>
      </c>
      <c r="Z16" s="107">
        <f t="shared" si="1"/>
        <v>0</v>
      </c>
      <c r="AA16" s="108">
        <f t="shared" si="2"/>
        <v>0</v>
      </c>
      <c r="AB16" s="109">
        <v>8600</v>
      </c>
      <c r="AC16" s="110">
        <f t="shared" si="3"/>
        <v>0</v>
      </c>
      <c r="AD16" s="111">
        <f t="shared" si="4"/>
        <v>20500</v>
      </c>
      <c r="AE16" s="111">
        <f t="shared" si="5"/>
        <v>20500</v>
      </c>
      <c r="AF16" s="38">
        <v>1</v>
      </c>
      <c r="AG16" s="125">
        <f t="shared" si="6"/>
        <v>0</v>
      </c>
      <c r="AH16" s="111">
        <f t="shared" si="7"/>
        <v>20500</v>
      </c>
      <c r="AI16" s="111">
        <f t="shared" si="8"/>
        <v>20500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8">
        <v>10040</v>
      </c>
      <c r="F17" s="38">
        <v>0</v>
      </c>
      <c r="G17" s="36">
        <v>0</v>
      </c>
      <c r="H17" s="37">
        <f t="shared" si="10"/>
        <v>0</v>
      </c>
      <c r="I17" s="36">
        <v>2195</v>
      </c>
      <c r="J17" s="38"/>
      <c r="K17" s="38">
        <v>8700</v>
      </c>
      <c r="L17" s="38"/>
      <c r="M17" s="36">
        <v>1</v>
      </c>
      <c r="N17" s="37">
        <f t="shared" si="11"/>
        <v>9</v>
      </c>
      <c r="O17" s="36">
        <v>10</v>
      </c>
      <c r="P17" s="38">
        <v>1</v>
      </c>
      <c r="Q17" s="37">
        <f t="shared" si="12"/>
        <v>-1</v>
      </c>
      <c r="R17" s="38">
        <v>404</v>
      </c>
      <c r="S17" s="38">
        <v>405</v>
      </c>
      <c r="T17" s="87">
        <f t="shared" si="13"/>
        <v>10</v>
      </c>
      <c r="U17" s="36">
        <v>414</v>
      </c>
      <c r="V17" s="38"/>
      <c r="W17" s="38"/>
      <c r="X17" s="38">
        <v>2193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09">
        <v>8700</v>
      </c>
      <c r="AC17" s="110">
        <f t="shared" si="3"/>
        <v>500</v>
      </c>
      <c r="AD17" s="111">
        <f t="shared" si="4"/>
        <v>20200</v>
      </c>
      <c r="AE17" s="111">
        <f t="shared" si="5"/>
        <v>20700</v>
      </c>
      <c r="AF17" s="38">
        <v>1</v>
      </c>
      <c r="AG17" s="125">
        <f t="shared" si="6"/>
        <v>500</v>
      </c>
      <c r="AH17" s="111">
        <f t="shared" si="7"/>
        <v>20700</v>
      </c>
      <c r="AI17" s="111">
        <f t="shared" si="8"/>
        <v>20200</v>
      </c>
    </row>
    <row r="18" spans="1:35" s="1" customFormat="1" ht="14.5">
      <c r="A18" s="36">
        <v>0</v>
      </c>
      <c r="B18" s="37">
        <f t="shared" si="9"/>
        <v>0</v>
      </c>
      <c r="C18" s="38">
        <v>0</v>
      </c>
      <c r="D18" s="38">
        <v>0</v>
      </c>
      <c r="E18" s="38">
        <v>7956</v>
      </c>
      <c r="F18" s="38">
        <v>0</v>
      </c>
      <c r="G18" s="36">
        <v>0</v>
      </c>
      <c r="H18" s="37">
        <f t="shared" si="10"/>
        <v>0</v>
      </c>
      <c r="I18" s="36">
        <v>2095</v>
      </c>
      <c r="J18" s="38"/>
      <c r="K18" s="38">
        <v>8800</v>
      </c>
      <c r="L18" s="38" t="s">
        <v>127</v>
      </c>
      <c r="M18" s="36">
        <v>1</v>
      </c>
      <c r="N18" s="37">
        <f t="shared" si="11"/>
        <v>51</v>
      </c>
      <c r="O18" s="36">
        <v>51</v>
      </c>
      <c r="P18" s="38">
        <v>0</v>
      </c>
      <c r="Q18" s="37">
        <f t="shared" si="12"/>
        <v>0</v>
      </c>
      <c r="R18" s="38">
        <v>1875</v>
      </c>
      <c r="S18" s="38">
        <v>1875</v>
      </c>
      <c r="T18" s="87">
        <f t="shared" si="13"/>
        <v>-3</v>
      </c>
      <c r="U18" s="36">
        <v>1872</v>
      </c>
      <c r="V18" s="38"/>
      <c r="W18" s="38"/>
      <c r="X18" s="38">
        <v>2093</v>
      </c>
      <c r="Y18" s="106">
        <f t="shared" si="0"/>
        <v>0</v>
      </c>
      <c r="Z18" s="107">
        <f t="shared" si="1"/>
        <v>0</v>
      </c>
      <c r="AA18" s="108">
        <f t="shared" si="2"/>
        <v>0</v>
      </c>
      <c r="AB18" s="109">
        <v>8800</v>
      </c>
      <c r="AC18" s="110">
        <f t="shared" si="3"/>
        <v>-150</v>
      </c>
      <c r="AD18" s="111">
        <f t="shared" si="4"/>
        <v>93750</v>
      </c>
      <c r="AE18" s="111">
        <f t="shared" si="5"/>
        <v>93600</v>
      </c>
      <c r="AF18" s="38">
        <v>1</v>
      </c>
      <c r="AG18" s="125">
        <f t="shared" si="6"/>
        <v>-150</v>
      </c>
      <c r="AH18" s="111">
        <f t="shared" si="7"/>
        <v>93600</v>
      </c>
      <c r="AI18" s="111">
        <f t="shared" si="8"/>
        <v>93750</v>
      </c>
    </row>
    <row r="19" spans="1:35" s="1" customFormat="1" ht="14.5">
      <c r="A19" s="36">
        <v>0</v>
      </c>
      <c r="B19" s="37">
        <f t="shared" si="9"/>
        <v>0</v>
      </c>
      <c r="C19" s="38">
        <v>0</v>
      </c>
      <c r="D19" s="38">
        <v>0</v>
      </c>
      <c r="E19" s="38">
        <v>5474</v>
      </c>
      <c r="F19" s="38">
        <v>0</v>
      </c>
      <c r="G19" s="36">
        <v>0</v>
      </c>
      <c r="H19" s="37">
        <f t="shared" si="10"/>
        <v>0</v>
      </c>
      <c r="I19" s="36">
        <v>1995</v>
      </c>
      <c r="J19" s="38"/>
      <c r="K19" s="38">
        <v>8900</v>
      </c>
      <c r="L19" s="38"/>
      <c r="M19" s="36">
        <v>1</v>
      </c>
      <c r="N19" s="37">
        <f t="shared" si="11"/>
        <v>0</v>
      </c>
      <c r="O19" s="36">
        <v>0</v>
      </c>
      <c r="P19" s="38">
        <v>0</v>
      </c>
      <c r="Q19" s="37">
        <f t="shared" si="12"/>
        <v>0</v>
      </c>
      <c r="R19" s="38">
        <v>91</v>
      </c>
      <c r="S19" s="38">
        <v>91</v>
      </c>
      <c r="T19" s="87">
        <f t="shared" si="13"/>
        <v>0</v>
      </c>
      <c r="U19" s="36">
        <v>91</v>
      </c>
      <c r="V19" s="38"/>
      <c r="W19" s="38"/>
      <c r="X19" s="38">
        <v>1993</v>
      </c>
      <c r="Y19" s="106">
        <f t="shared" si="0"/>
        <v>0</v>
      </c>
      <c r="Z19" s="107">
        <f t="shared" si="1"/>
        <v>0</v>
      </c>
      <c r="AA19" s="108">
        <f t="shared" si="2"/>
        <v>0</v>
      </c>
      <c r="AB19" s="109">
        <v>8900</v>
      </c>
      <c r="AC19" s="110">
        <f t="shared" si="3"/>
        <v>0</v>
      </c>
      <c r="AD19" s="111">
        <f t="shared" si="4"/>
        <v>4550</v>
      </c>
      <c r="AE19" s="111">
        <f t="shared" si="5"/>
        <v>4550</v>
      </c>
      <c r="AF19" s="38">
        <v>1</v>
      </c>
      <c r="AG19" s="125">
        <f t="shared" si="6"/>
        <v>0</v>
      </c>
      <c r="AH19" s="111">
        <f t="shared" si="7"/>
        <v>4550</v>
      </c>
      <c r="AI19" s="111">
        <f t="shared" si="8"/>
        <v>4550</v>
      </c>
    </row>
    <row r="20" spans="1:35" s="1" customFormat="1" ht="14.5">
      <c r="A20" s="36">
        <v>4</v>
      </c>
      <c r="B20" s="37">
        <f t="shared" si="9"/>
        <v>0</v>
      </c>
      <c r="C20" s="38">
        <v>4</v>
      </c>
      <c r="D20" s="38">
        <v>4</v>
      </c>
      <c r="E20" s="38">
        <v>3762</v>
      </c>
      <c r="F20" s="38">
        <v>0</v>
      </c>
      <c r="G20" s="36">
        <v>0</v>
      </c>
      <c r="H20" s="37">
        <f t="shared" si="10"/>
        <v>0</v>
      </c>
      <c r="I20" s="36">
        <v>1896</v>
      </c>
      <c r="J20" s="38"/>
      <c r="K20" s="38">
        <v>9000</v>
      </c>
      <c r="L20" s="38"/>
      <c r="M20" s="36">
        <v>1</v>
      </c>
      <c r="N20" s="37">
        <f t="shared" si="11"/>
        <v>-132</v>
      </c>
      <c r="O20" s="36">
        <v>132</v>
      </c>
      <c r="P20" s="38">
        <v>264</v>
      </c>
      <c r="Q20" s="37">
        <f t="shared" si="12"/>
        <v>259</v>
      </c>
      <c r="R20" s="38">
        <v>2091</v>
      </c>
      <c r="S20" s="38">
        <v>1832</v>
      </c>
      <c r="T20" s="87">
        <f t="shared" si="13"/>
        <v>47</v>
      </c>
      <c r="U20" s="36">
        <v>2138</v>
      </c>
      <c r="V20" s="38"/>
      <c r="W20" s="38"/>
      <c r="X20" s="38">
        <v>1894</v>
      </c>
      <c r="Y20" s="106">
        <f t="shared" si="0"/>
        <v>0</v>
      </c>
      <c r="Z20" s="107">
        <f t="shared" si="1"/>
        <v>379200</v>
      </c>
      <c r="AA20" s="108">
        <f t="shared" si="2"/>
        <v>379200</v>
      </c>
      <c r="AB20" s="109">
        <v>9000</v>
      </c>
      <c r="AC20" s="110">
        <f t="shared" si="3"/>
        <v>-102200</v>
      </c>
      <c r="AD20" s="111">
        <f t="shared" si="4"/>
        <v>209100</v>
      </c>
      <c r="AE20" s="111">
        <f t="shared" si="5"/>
        <v>106900</v>
      </c>
      <c r="AF20" s="38">
        <v>2</v>
      </c>
      <c r="AG20" s="125">
        <f t="shared" si="6"/>
        <v>277000</v>
      </c>
      <c r="AH20" s="111">
        <f t="shared" si="7"/>
        <v>486100</v>
      </c>
      <c r="AI20" s="111">
        <f t="shared" si="8"/>
        <v>209100</v>
      </c>
    </row>
    <row r="21" spans="1:35" s="1" customFormat="1" ht="14.5">
      <c r="A21" s="36">
        <v>0</v>
      </c>
      <c r="B21" s="37">
        <f t="shared" si="9"/>
        <v>0</v>
      </c>
      <c r="C21" s="38">
        <v>0</v>
      </c>
      <c r="D21" s="38">
        <v>0</v>
      </c>
      <c r="E21" s="38">
        <v>7568</v>
      </c>
      <c r="F21" s="38">
        <v>0</v>
      </c>
      <c r="G21" s="36">
        <v>0</v>
      </c>
      <c r="H21" s="37">
        <f t="shared" si="10"/>
        <v>0</v>
      </c>
      <c r="I21" s="36">
        <v>1796</v>
      </c>
      <c r="J21" s="38"/>
      <c r="K21" s="38">
        <v>9100</v>
      </c>
      <c r="L21" s="38"/>
      <c r="M21" s="36">
        <v>2</v>
      </c>
      <c r="N21" s="37">
        <f t="shared" si="11"/>
        <v>-95</v>
      </c>
      <c r="O21" s="36">
        <v>1</v>
      </c>
      <c r="P21" s="38">
        <v>96</v>
      </c>
      <c r="Q21" s="37">
        <f t="shared" si="12"/>
        <v>-52</v>
      </c>
      <c r="R21" s="38">
        <v>1795</v>
      </c>
      <c r="S21" s="38">
        <v>1847</v>
      </c>
      <c r="T21" s="87">
        <f t="shared" si="13"/>
        <v>-1</v>
      </c>
      <c r="U21" s="36">
        <v>1794</v>
      </c>
      <c r="V21" s="38"/>
      <c r="W21" s="38"/>
      <c r="X21" s="38">
        <v>1794</v>
      </c>
      <c r="Y21" s="106">
        <f t="shared" si="0"/>
        <v>0</v>
      </c>
      <c r="Z21" s="107">
        <f t="shared" si="1"/>
        <v>0</v>
      </c>
      <c r="AA21" s="108">
        <f t="shared" si="2"/>
        <v>0</v>
      </c>
      <c r="AB21" s="109">
        <v>9100</v>
      </c>
      <c r="AC21" s="110">
        <f t="shared" si="3"/>
        <v>-89850</v>
      </c>
      <c r="AD21" s="111">
        <f t="shared" si="4"/>
        <v>269250</v>
      </c>
      <c r="AE21" s="111">
        <f t="shared" si="5"/>
        <v>179400</v>
      </c>
      <c r="AF21" s="38">
        <v>3</v>
      </c>
      <c r="AG21" s="125">
        <f t="shared" si="6"/>
        <v>-89850</v>
      </c>
      <c r="AH21" s="111">
        <f t="shared" si="7"/>
        <v>179400</v>
      </c>
      <c r="AI21" s="111">
        <f t="shared" si="8"/>
        <v>269250</v>
      </c>
    </row>
    <row r="22" spans="1:35" s="1" customFormat="1" ht="14.5">
      <c r="A22" s="36">
        <v>1</v>
      </c>
      <c r="B22" s="37">
        <f t="shared" si="9"/>
        <v>0</v>
      </c>
      <c r="C22" s="38">
        <v>1</v>
      </c>
      <c r="D22" s="38">
        <v>1</v>
      </c>
      <c r="E22" s="38">
        <v>5214</v>
      </c>
      <c r="F22" s="38">
        <v>0</v>
      </c>
      <c r="G22" s="36">
        <v>0</v>
      </c>
      <c r="H22" s="37">
        <f t="shared" si="10"/>
        <v>0</v>
      </c>
      <c r="I22" s="36">
        <v>1697</v>
      </c>
      <c r="J22" s="38"/>
      <c r="K22" s="38">
        <v>9200</v>
      </c>
      <c r="L22" s="38"/>
      <c r="M22" s="36">
        <v>3</v>
      </c>
      <c r="N22" s="37">
        <f t="shared" si="11"/>
        <v>41</v>
      </c>
      <c r="O22" s="36">
        <v>54</v>
      </c>
      <c r="P22" s="38">
        <v>13</v>
      </c>
      <c r="Q22" s="37">
        <f t="shared" si="12"/>
        <v>12</v>
      </c>
      <c r="R22" s="38">
        <v>1168</v>
      </c>
      <c r="S22" s="38">
        <v>1156</v>
      </c>
      <c r="T22" s="87">
        <f t="shared" si="13"/>
        <v>12</v>
      </c>
      <c r="U22" s="36">
        <v>1180</v>
      </c>
      <c r="V22" s="38"/>
      <c r="W22" s="38"/>
      <c r="X22" s="38">
        <v>1695</v>
      </c>
      <c r="Y22" s="106">
        <f t="shared" si="0"/>
        <v>0</v>
      </c>
      <c r="Z22" s="107">
        <f t="shared" si="1"/>
        <v>84850</v>
      </c>
      <c r="AA22" s="107">
        <f t="shared" si="2"/>
        <v>84850</v>
      </c>
      <c r="AB22" s="109">
        <v>9200</v>
      </c>
      <c r="AC22" s="110">
        <f t="shared" si="3"/>
        <v>-56600</v>
      </c>
      <c r="AD22" s="111">
        <f t="shared" si="4"/>
        <v>233600</v>
      </c>
      <c r="AE22" s="111">
        <f t="shared" si="5"/>
        <v>177000</v>
      </c>
      <c r="AF22" s="38">
        <v>4</v>
      </c>
      <c r="AG22" s="125">
        <f t="shared" si="6"/>
        <v>28250</v>
      </c>
      <c r="AH22" s="111">
        <f t="shared" si="7"/>
        <v>261850</v>
      </c>
      <c r="AI22" s="111">
        <f t="shared" si="8"/>
        <v>233600</v>
      </c>
    </row>
    <row r="23" spans="1:35" s="1" customFormat="1" ht="14.5">
      <c r="A23" s="36">
        <v>0</v>
      </c>
      <c r="B23" s="37">
        <f t="shared" si="9"/>
        <v>0</v>
      </c>
      <c r="C23" s="38">
        <v>0</v>
      </c>
      <c r="D23" s="38">
        <v>0</v>
      </c>
      <c r="E23" s="38">
        <v>4870</v>
      </c>
      <c r="F23" s="38">
        <v>0</v>
      </c>
      <c r="G23" s="36">
        <v>0</v>
      </c>
      <c r="H23" s="37">
        <f t="shared" si="10"/>
        <v>0</v>
      </c>
      <c r="I23" s="36">
        <v>1598</v>
      </c>
      <c r="J23" s="38"/>
      <c r="K23" s="38">
        <v>9300</v>
      </c>
      <c r="L23" s="38"/>
      <c r="M23" s="36">
        <v>4</v>
      </c>
      <c r="N23" s="37">
        <f t="shared" si="11"/>
        <v>41</v>
      </c>
      <c r="O23" s="36">
        <v>42</v>
      </c>
      <c r="P23" s="38">
        <v>1</v>
      </c>
      <c r="Q23" s="37">
        <f t="shared" si="12"/>
        <v>1</v>
      </c>
      <c r="R23" s="38">
        <v>1293</v>
      </c>
      <c r="S23" s="38">
        <v>1292</v>
      </c>
      <c r="T23" s="87">
        <f t="shared" si="13"/>
        <v>8</v>
      </c>
      <c r="U23" s="36">
        <v>1301</v>
      </c>
      <c r="V23" s="38"/>
      <c r="W23" s="38"/>
      <c r="X23" s="38">
        <v>1596</v>
      </c>
      <c r="Y23" s="106">
        <f t="shared" si="0"/>
        <v>0</v>
      </c>
      <c r="Z23" s="107">
        <f t="shared" si="1"/>
        <v>0</v>
      </c>
      <c r="AA23" s="112">
        <f t="shared" si="2"/>
        <v>0</v>
      </c>
      <c r="AB23" s="109">
        <v>9300</v>
      </c>
      <c r="AC23" s="110">
        <f t="shared" si="3"/>
        <v>-63050</v>
      </c>
      <c r="AD23" s="111">
        <f t="shared" si="4"/>
        <v>323250</v>
      </c>
      <c r="AE23" s="111">
        <f t="shared" si="5"/>
        <v>260200</v>
      </c>
      <c r="AF23" s="38">
        <v>5</v>
      </c>
      <c r="AG23" s="126">
        <f t="shared" si="6"/>
        <v>-63050</v>
      </c>
      <c r="AH23" s="111">
        <f t="shared" si="7"/>
        <v>260200</v>
      </c>
      <c r="AI23" s="111">
        <f t="shared" si="8"/>
        <v>323250</v>
      </c>
    </row>
    <row r="24" spans="1:35" s="1" customFormat="1" ht="14.5">
      <c r="A24" s="36">
        <v>500</v>
      </c>
      <c r="B24" s="37">
        <f t="shared" si="9"/>
        <v>0</v>
      </c>
      <c r="C24" s="38">
        <v>500</v>
      </c>
      <c r="D24" s="38">
        <v>500</v>
      </c>
      <c r="E24" s="38">
        <v>4067</v>
      </c>
      <c r="F24" s="38">
        <v>0</v>
      </c>
      <c r="G24" s="36">
        <v>0</v>
      </c>
      <c r="H24" s="37">
        <f t="shared" si="10"/>
        <v>0</v>
      </c>
      <c r="I24" s="36">
        <v>1499</v>
      </c>
      <c r="J24" s="38"/>
      <c r="K24" s="38">
        <v>9400</v>
      </c>
      <c r="L24" s="38"/>
      <c r="M24" s="36">
        <v>6</v>
      </c>
      <c r="N24" s="37">
        <f t="shared" si="11"/>
        <v>-382</v>
      </c>
      <c r="O24" s="36">
        <v>148</v>
      </c>
      <c r="P24" s="38">
        <v>530</v>
      </c>
      <c r="Q24" s="37">
        <f t="shared" si="12"/>
        <v>29</v>
      </c>
      <c r="R24" s="38">
        <v>967</v>
      </c>
      <c r="S24" s="38">
        <v>938</v>
      </c>
      <c r="T24" s="87">
        <f t="shared" si="13"/>
        <v>137</v>
      </c>
      <c r="U24" s="36">
        <v>1104</v>
      </c>
      <c r="V24" s="38"/>
      <c r="W24" s="38"/>
      <c r="X24" s="38">
        <v>1497</v>
      </c>
      <c r="Y24" s="106">
        <f t="shared" si="0"/>
        <v>0</v>
      </c>
      <c r="Z24" s="107">
        <f t="shared" si="1"/>
        <v>37475000</v>
      </c>
      <c r="AA24" s="108">
        <f t="shared" si="2"/>
        <v>37475000</v>
      </c>
      <c r="AB24" s="109">
        <v>9400</v>
      </c>
      <c r="AC24" s="110">
        <f t="shared" si="3"/>
        <v>41100</v>
      </c>
      <c r="AD24" s="111">
        <f t="shared" si="4"/>
        <v>290100</v>
      </c>
      <c r="AE24" s="111">
        <f t="shared" si="5"/>
        <v>331200</v>
      </c>
      <c r="AF24" s="38">
        <v>6</v>
      </c>
      <c r="AG24" s="125">
        <f t="shared" si="6"/>
        <v>37516100</v>
      </c>
      <c r="AH24" s="111">
        <f t="shared" si="7"/>
        <v>37806200</v>
      </c>
      <c r="AI24" s="111">
        <f t="shared" si="8"/>
        <v>290100</v>
      </c>
    </row>
    <row r="25" spans="1:35" s="1" customFormat="1" ht="14.5">
      <c r="A25" s="36">
        <v>0</v>
      </c>
      <c r="B25" s="37">
        <f t="shared" si="9"/>
        <v>0</v>
      </c>
      <c r="C25" s="38">
        <v>0</v>
      </c>
      <c r="D25" s="38">
        <v>0</v>
      </c>
      <c r="E25" s="38">
        <v>7605</v>
      </c>
      <c r="F25" s="38">
        <v>0</v>
      </c>
      <c r="G25" s="36">
        <v>0</v>
      </c>
      <c r="H25" s="37">
        <f t="shared" si="10"/>
        <v>0</v>
      </c>
      <c r="I25" s="36">
        <v>1401</v>
      </c>
      <c r="J25" s="38"/>
      <c r="K25" s="38">
        <v>9500</v>
      </c>
      <c r="L25" s="38"/>
      <c r="M25" s="36">
        <v>7</v>
      </c>
      <c r="N25" s="37">
        <f t="shared" si="11"/>
        <v>456</v>
      </c>
      <c r="O25" s="36">
        <v>522</v>
      </c>
      <c r="P25" s="38">
        <v>66</v>
      </c>
      <c r="Q25" s="37">
        <f t="shared" si="12"/>
        <v>21</v>
      </c>
      <c r="R25" s="38">
        <v>5474</v>
      </c>
      <c r="S25" s="38">
        <v>5453</v>
      </c>
      <c r="T25" s="87">
        <f t="shared" si="13"/>
        <v>114</v>
      </c>
      <c r="U25" s="36">
        <v>5588</v>
      </c>
      <c r="V25" s="38"/>
      <c r="W25" s="38"/>
      <c r="X25" s="38">
        <v>1399</v>
      </c>
      <c r="Y25" s="106">
        <f t="shared" si="0"/>
        <v>0</v>
      </c>
      <c r="Z25" s="107">
        <f t="shared" si="1"/>
        <v>0</v>
      </c>
      <c r="AA25" s="108">
        <f t="shared" si="2"/>
        <v>0</v>
      </c>
      <c r="AB25" s="109">
        <v>9500</v>
      </c>
      <c r="AC25" s="110">
        <f t="shared" si="3"/>
        <v>-233800</v>
      </c>
      <c r="AD25" s="111">
        <f t="shared" si="4"/>
        <v>2189600</v>
      </c>
      <c r="AE25" s="111">
        <f t="shared" si="5"/>
        <v>1955800</v>
      </c>
      <c r="AF25" s="38">
        <v>8</v>
      </c>
      <c r="AG25" s="125">
        <f t="shared" si="6"/>
        <v>-233800</v>
      </c>
      <c r="AH25" s="111">
        <f t="shared" si="7"/>
        <v>1955800</v>
      </c>
      <c r="AI25" s="111">
        <f t="shared" si="8"/>
        <v>2189600</v>
      </c>
    </row>
    <row r="26" spans="1:35" s="1" customFormat="1" ht="14.5">
      <c r="A26" s="36">
        <v>9</v>
      </c>
      <c r="B26" s="37">
        <f t="shared" si="9"/>
        <v>0</v>
      </c>
      <c r="C26" s="38">
        <v>9</v>
      </c>
      <c r="D26" s="38">
        <v>9</v>
      </c>
      <c r="E26" s="38">
        <v>1255</v>
      </c>
      <c r="F26" s="38">
        <v>0</v>
      </c>
      <c r="G26" s="36">
        <v>0</v>
      </c>
      <c r="H26" s="37">
        <f t="shared" si="10"/>
        <v>0</v>
      </c>
      <c r="I26" s="36">
        <v>1303</v>
      </c>
      <c r="J26" s="38"/>
      <c r="K26" s="38">
        <v>9600</v>
      </c>
      <c r="L26" s="38"/>
      <c r="M26" s="36">
        <v>9</v>
      </c>
      <c r="N26" s="37">
        <f t="shared" si="11"/>
        <v>-8</v>
      </c>
      <c r="O26" s="36">
        <v>77</v>
      </c>
      <c r="P26" s="38">
        <v>85</v>
      </c>
      <c r="Q26" s="37">
        <f t="shared" si="12"/>
        <v>-55</v>
      </c>
      <c r="R26" s="38">
        <v>6983</v>
      </c>
      <c r="S26" s="38">
        <v>7038</v>
      </c>
      <c r="T26" s="87">
        <f t="shared" si="13"/>
        <v>43</v>
      </c>
      <c r="U26" s="36">
        <v>7026</v>
      </c>
      <c r="V26" s="38"/>
      <c r="W26" s="38"/>
      <c r="X26" s="38">
        <v>1302</v>
      </c>
      <c r="Y26" s="106">
        <f t="shared" si="0"/>
        <v>0</v>
      </c>
      <c r="Z26" s="107">
        <f t="shared" si="1"/>
        <v>586350</v>
      </c>
      <c r="AA26" s="107">
        <f t="shared" si="2"/>
        <v>586350</v>
      </c>
      <c r="AB26" s="109">
        <v>9600</v>
      </c>
      <c r="AC26" s="110">
        <f t="shared" si="3"/>
        <v>-329800</v>
      </c>
      <c r="AD26" s="111">
        <f t="shared" si="4"/>
        <v>3491500</v>
      </c>
      <c r="AE26" s="111">
        <f t="shared" si="5"/>
        <v>3161700</v>
      </c>
      <c r="AF26" s="38">
        <v>10</v>
      </c>
      <c r="AG26" s="125">
        <f t="shared" si="6"/>
        <v>256550</v>
      </c>
      <c r="AH26" s="111">
        <f t="shared" si="7"/>
        <v>3748050</v>
      </c>
      <c r="AI26" s="111">
        <f t="shared" si="8"/>
        <v>3491500</v>
      </c>
    </row>
    <row r="27" spans="1:35" s="1" customFormat="1" ht="14.5">
      <c r="A27" s="36">
        <v>58</v>
      </c>
      <c r="B27" s="37">
        <f t="shared" si="9"/>
        <v>0</v>
      </c>
      <c r="C27" s="38">
        <v>58</v>
      </c>
      <c r="D27" s="38">
        <v>58</v>
      </c>
      <c r="E27" s="38">
        <v>4146</v>
      </c>
      <c r="F27" s="38">
        <v>0</v>
      </c>
      <c r="G27" s="36">
        <v>0</v>
      </c>
      <c r="H27" s="37">
        <f t="shared" si="10"/>
        <v>0</v>
      </c>
      <c r="I27" s="36">
        <v>1206</v>
      </c>
      <c r="J27" s="38"/>
      <c r="K27" s="38">
        <v>9700</v>
      </c>
      <c r="L27" s="38"/>
      <c r="M27" s="36">
        <v>12</v>
      </c>
      <c r="N27" s="37">
        <f t="shared" si="11"/>
        <v>-198</v>
      </c>
      <c r="O27" s="36">
        <v>14</v>
      </c>
      <c r="P27" s="38">
        <v>212</v>
      </c>
      <c r="Q27" s="37">
        <f t="shared" si="12"/>
        <v>210</v>
      </c>
      <c r="R27" s="38">
        <v>1269</v>
      </c>
      <c r="S27" s="38">
        <v>1059</v>
      </c>
      <c r="T27" s="87">
        <f t="shared" si="13"/>
        <v>4</v>
      </c>
      <c r="U27" s="36">
        <v>1273</v>
      </c>
      <c r="V27" s="38"/>
      <c r="W27" s="38"/>
      <c r="X27" s="38">
        <v>1205</v>
      </c>
      <c r="Y27" s="106">
        <f t="shared" si="0"/>
        <v>0</v>
      </c>
      <c r="Z27" s="107">
        <f t="shared" si="1"/>
        <v>3497400</v>
      </c>
      <c r="AA27" s="108">
        <f t="shared" si="2"/>
        <v>3497400</v>
      </c>
      <c r="AB27" s="109">
        <v>9700</v>
      </c>
      <c r="AC27" s="110">
        <f t="shared" si="3"/>
        <v>-61050</v>
      </c>
      <c r="AD27" s="111">
        <f t="shared" si="4"/>
        <v>824850</v>
      </c>
      <c r="AE27" s="111">
        <f t="shared" si="5"/>
        <v>763800</v>
      </c>
      <c r="AF27" s="38">
        <v>13</v>
      </c>
      <c r="AG27" s="125">
        <f t="shared" si="6"/>
        <v>3436350</v>
      </c>
      <c r="AH27" s="111">
        <f t="shared" si="7"/>
        <v>4261200</v>
      </c>
      <c r="AI27" s="111">
        <f t="shared" si="8"/>
        <v>824850</v>
      </c>
    </row>
    <row r="28" spans="1:35" s="1" customFormat="1" ht="14.5">
      <c r="A28" s="36">
        <v>526</v>
      </c>
      <c r="B28" s="37">
        <f t="shared" si="9"/>
        <v>0</v>
      </c>
      <c r="C28" s="38">
        <v>526</v>
      </c>
      <c r="D28" s="38">
        <v>526</v>
      </c>
      <c r="E28" s="38">
        <v>1235</v>
      </c>
      <c r="F28" s="38">
        <v>0</v>
      </c>
      <c r="G28" s="36">
        <v>0</v>
      </c>
      <c r="H28" s="37">
        <f t="shared" si="10"/>
        <v>0</v>
      </c>
      <c r="I28" s="36">
        <v>1109</v>
      </c>
      <c r="J28" s="38"/>
      <c r="K28" s="38">
        <v>9800</v>
      </c>
      <c r="L28" s="38"/>
      <c r="M28" s="36">
        <v>16</v>
      </c>
      <c r="N28" s="37">
        <f t="shared" si="11"/>
        <v>1149</v>
      </c>
      <c r="O28" s="39">
        <v>1196</v>
      </c>
      <c r="P28" s="38">
        <v>47</v>
      </c>
      <c r="Q28" s="37">
        <f t="shared" si="12"/>
        <v>17</v>
      </c>
      <c r="R28" s="38">
        <v>7354</v>
      </c>
      <c r="S28" s="38">
        <v>7337</v>
      </c>
      <c r="T28" s="87">
        <f t="shared" si="13"/>
        <v>209</v>
      </c>
      <c r="U28" s="36">
        <v>7563</v>
      </c>
      <c r="V28" s="38"/>
      <c r="W28" s="38"/>
      <c r="X28" s="38">
        <v>1109</v>
      </c>
      <c r="Y28" s="106">
        <f t="shared" si="0"/>
        <v>0</v>
      </c>
      <c r="Z28" s="107">
        <f t="shared" si="1"/>
        <v>29166700</v>
      </c>
      <c r="AA28" s="112">
        <f t="shared" si="2"/>
        <v>29166700</v>
      </c>
      <c r="AB28" s="109">
        <v>9800</v>
      </c>
      <c r="AC28" s="110">
        <f t="shared" si="3"/>
        <v>-200500</v>
      </c>
      <c r="AD28" s="111">
        <f t="shared" si="4"/>
        <v>6250900</v>
      </c>
      <c r="AE28" s="111">
        <f t="shared" si="5"/>
        <v>6050400</v>
      </c>
      <c r="AF28" s="38">
        <v>17</v>
      </c>
      <c r="AG28" s="126">
        <f t="shared" si="6"/>
        <v>28966200</v>
      </c>
      <c r="AH28" s="111">
        <f t="shared" si="7"/>
        <v>35217100</v>
      </c>
      <c r="AI28" s="111">
        <f t="shared" si="8"/>
        <v>6250900</v>
      </c>
    </row>
    <row r="29" spans="1:35" s="2" customFormat="1" ht="14.5">
      <c r="A29" s="36">
        <v>31</v>
      </c>
      <c r="B29" s="37">
        <f t="shared" si="9"/>
        <v>0</v>
      </c>
      <c r="C29" s="38">
        <v>31</v>
      </c>
      <c r="D29" s="38">
        <v>31</v>
      </c>
      <c r="E29" s="38">
        <v>1070</v>
      </c>
      <c r="F29" s="38">
        <v>0</v>
      </c>
      <c r="G29" s="36">
        <v>0</v>
      </c>
      <c r="H29" s="37">
        <f t="shared" si="10"/>
        <v>0</v>
      </c>
      <c r="I29" s="36">
        <v>1018</v>
      </c>
      <c r="J29" s="38"/>
      <c r="K29" s="38">
        <v>9900</v>
      </c>
      <c r="L29" s="38"/>
      <c r="M29" s="36">
        <v>20</v>
      </c>
      <c r="N29" s="37">
        <f t="shared" si="11"/>
        <v>560</v>
      </c>
      <c r="O29" s="40">
        <v>598</v>
      </c>
      <c r="P29" s="38">
        <v>38</v>
      </c>
      <c r="Q29" s="37">
        <f t="shared" si="12"/>
        <v>13</v>
      </c>
      <c r="R29" s="38">
        <v>1468</v>
      </c>
      <c r="S29" s="38">
        <v>1455</v>
      </c>
      <c r="T29" s="87">
        <f t="shared" si="13"/>
        <v>218</v>
      </c>
      <c r="U29" s="36">
        <v>1686</v>
      </c>
      <c r="V29" s="38"/>
      <c r="W29" s="38"/>
      <c r="X29" s="38">
        <v>1012</v>
      </c>
      <c r="Y29" s="106">
        <f t="shared" si="0"/>
        <v>0</v>
      </c>
      <c r="Z29" s="107">
        <f t="shared" si="1"/>
        <v>1577900</v>
      </c>
      <c r="AA29" s="108">
        <f t="shared" si="2"/>
        <v>1577900</v>
      </c>
      <c r="AB29" s="109">
        <v>9900</v>
      </c>
      <c r="AC29" s="110">
        <f t="shared" si="3"/>
        <v>71200</v>
      </c>
      <c r="AD29" s="111">
        <f t="shared" si="4"/>
        <v>1614800</v>
      </c>
      <c r="AE29" s="111">
        <f t="shared" si="5"/>
        <v>1686000</v>
      </c>
      <c r="AF29" s="38">
        <v>22</v>
      </c>
      <c r="AG29" s="125">
        <f t="shared" si="6"/>
        <v>1649100</v>
      </c>
      <c r="AH29" s="111">
        <f t="shared" si="7"/>
        <v>3263900</v>
      </c>
      <c r="AI29" s="111">
        <f t="shared" si="8"/>
        <v>1614800</v>
      </c>
    </row>
    <row r="30" spans="1:35" s="2" customFormat="1" ht="14.5">
      <c r="A30" s="36">
        <v>3138</v>
      </c>
      <c r="B30" s="37">
        <f t="shared" si="9"/>
        <v>-4</v>
      </c>
      <c r="C30" s="38">
        <v>3142</v>
      </c>
      <c r="D30" s="38">
        <v>3142</v>
      </c>
      <c r="E30" s="38">
        <v>278</v>
      </c>
      <c r="F30" s="38">
        <v>0</v>
      </c>
      <c r="G30" s="36">
        <v>6</v>
      </c>
      <c r="H30" s="37">
        <f t="shared" si="10"/>
        <v>6</v>
      </c>
      <c r="I30" s="36">
        <v>918</v>
      </c>
      <c r="J30" s="38"/>
      <c r="K30" s="38">
        <v>10000</v>
      </c>
      <c r="L30" s="38"/>
      <c r="M30" s="36">
        <v>25</v>
      </c>
      <c r="N30" s="37">
        <f t="shared" si="11"/>
        <v>1040</v>
      </c>
      <c r="O30" s="40">
        <v>1258</v>
      </c>
      <c r="P30" s="38">
        <v>218</v>
      </c>
      <c r="Q30" s="37">
        <f t="shared" si="12"/>
        <v>-16</v>
      </c>
      <c r="R30" s="38">
        <v>10587</v>
      </c>
      <c r="S30" s="38">
        <v>10603</v>
      </c>
      <c r="T30" s="87">
        <f t="shared" si="13"/>
        <v>536</v>
      </c>
      <c r="U30" s="36">
        <v>11123</v>
      </c>
      <c r="V30" s="38"/>
      <c r="W30" s="38"/>
      <c r="X30" s="38">
        <v>919</v>
      </c>
      <c r="Y30" s="106">
        <f t="shared" si="0"/>
        <v>0</v>
      </c>
      <c r="Z30" s="107">
        <f t="shared" si="1"/>
        <v>144034200</v>
      </c>
      <c r="AA30" s="108">
        <f t="shared" si="2"/>
        <v>144034200</v>
      </c>
      <c r="AB30" s="109">
        <v>10000</v>
      </c>
      <c r="AC30" s="110">
        <f t="shared" si="3"/>
        <v>-918050</v>
      </c>
      <c r="AD30" s="111">
        <f t="shared" si="4"/>
        <v>14821800</v>
      </c>
      <c r="AE30" s="111">
        <f t="shared" si="5"/>
        <v>13903750</v>
      </c>
      <c r="AF30" s="38">
        <v>28</v>
      </c>
      <c r="AG30" s="125">
        <f t="shared" si="6"/>
        <v>143116150</v>
      </c>
      <c r="AH30" s="111">
        <f t="shared" si="7"/>
        <v>157937950</v>
      </c>
      <c r="AI30" s="111">
        <f t="shared" si="8"/>
        <v>14821800</v>
      </c>
    </row>
    <row r="31" spans="1:35" s="2" customFormat="1" ht="14.5">
      <c r="A31" s="36">
        <v>359</v>
      </c>
      <c r="B31" s="37">
        <f t="shared" si="9"/>
        <v>0</v>
      </c>
      <c r="C31" s="38">
        <v>359</v>
      </c>
      <c r="D31" s="38">
        <v>359</v>
      </c>
      <c r="E31" s="38">
        <v>4696</v>
      </c>
      <c r="F31" s="38">
        <v>0</v>
      </c>
      <c r="G31" s="36">
        <v>0</v>
      </c>
      <c r="H31" s="37">
        <f t="shared" si="10"/>
        <v>0</v>
      </c>
      <c r="I31" s="36">
        <v>827</v>
      </c>
      <c r="J31" s="38"/>
      <c r="K31" s="38">
        <v>10100</v>
      </c>
      <c r="L31" s="38"/>
      <c r="M31" s="36">
        <v>32</v>
      </c>
      <c r="N31" s="37">
        <f t="shared" si="11"/>
        <v>31</v>
      </c>
      <c r="O31" s="40">
        <v>237</v>
      </c>
      <c r="P31" s="38">
        <v>206</v>
      </c>
      <c r="Q31" s="37">
        <f t="shared" si="12"/>
        <v>56</v>
      </c>
      <c r="R31" s="38">
        <v>4507</v>
      </c>
      <c r="S31" s="38">
        <v>4451</v>
      </c>
      <c r="T31" s="87">
        <f t="shared" si="13"/>
        <v>81</v>
      </c>
      <c r="U31" s="36">
        <v>4588</v>
      </c>
      <c r="V31" s="38"/>
      <c r="W31" s="38"/>
      <c r="X31" s="38">
        <v>828</v>
      </c>
      <c r="Y31" s="106">
        <f t="shared" si="0"/>
        <v>0</v>
      </c>
      <c r="Z31" s="107">
        <f t="shared" si="1"/>
        <v>14844650</v>
      </c>
      <c r="AA31" s="108">
        <f t="shared" si="2"/>
        <v>14844650</v>
      </c>
      <c r="AB31" s="109">
        <v>10100</v>
      </c>
      <c r="AC31" s="110">
        <f t="shared" si="3"/>
        <v>-546450</v>
      </c>
      <c r="AD31" s="111">
        <f t="shared" si="4"/>
        <v>7887250</v>
      </c>
      <c r="AE31" s="111">
        <f t="shared" si="5"/>
        <v>7340800</v>
      </c>
      <c r="AF31" s="38">
        <v>35</v>
      </c>
      <c r="AG31" s="125">
        <f t="shared" si="6"/>
        <v>14298200</v>
      </c>
      <c r="AH31" s="111">
        <f t="shared" si="7"/>
        <v>22185450</v>
      </c>
      <c r="AI31" s="111">
        <f t="shared" si="8"/>
        <v>7887250</v>
      </c>
    </row>
    <row r="32" spans="1:35" s="2" customFormat="1" ht="14.5">
      <c r="A32" s="36">
        <v>3863</v>
      </c>
      <c r="B32" s="37">
        <f t="shared" si="9"/>
        <v>0</v>
      </c>
      <c r="C32" s="38">
        <v>3863</v>
      </c>
      <c r="D32" s="38">
        <v>3863</v>
      </c>
      <c r="E32" s="38">
        <v>395</v>
      </c>
      <c r="F32" s="38">
        <v>0</v>
      </c>
      <c r="G32" s="36">
        <v>0</v>
      </c>
      <c r="H32" s="37">
        <f t="shared" si="10"/>
        <v>0</v>
      </c>
      <c r="I32" s="36">
        <v>736</v>
      </c>
      <c r="J32" s="38"/>
      <c r="K32" s="38">
        <v>10200</v>
      </c>
      <c r="L32" s="38"/>
      <c r="M32" s="36">
        <v>42</v>
      </c>
      <c r="N32" s="37">
        <f t="shared" si="11"/>
        <v>762</v>
      </c>
      <c r="O32" s="40">
        <v>1099</v>
      </c>
      <c r="P32" s="38">
        <v>337</v>
      </c>
      <c r="Q32" s="37">
        <f t="shared" si="12"/>
        <v>289</v>
      </c>
      <c r="R32" s="38">
        <v>3766</v>
      </c>
      <c r="S32" s="38">
        <v>3477</v>
      </c>
      <c r="T32" s="87">
        <f t="shared" si="13"/>
        <v>329</v>
      </c>
      <c r="U32" s="36">
        <v>4095</v>
      </c>
      <c r="V32" s="38"/>
      <c r="W32" s="38"/>
      <c r="X32" s="38">
        <v>737</v>
      </c>
      <c r="Y32" s="106">
        <f t="shared" si="0"/>
        <v>0</v>
      </c>
      <c r="Z32" s="107">
        <f t="shared" si="1"/>
        <v>142158400</v>
      </c>
      <c r="AA32" s="108">
        <f t="shared" si="2"/>
        <v>142158400</v>
      </c>
      <c r="AB32" s="109">
        <v>10200</v>
      </c>
      <c r="AC32" s="113">
        <f t="shared" si="3"/>
        <v>-62300</v>
      </c>
      <c r="AD32" s="111">
        <f t="shared" si="4"/>
        <v>8661800</v>
      </c>
      <c r="AE32" s="111">
        <f t="shared" si="5"/>
        <v>8599500</v>
      </c>
      <c r="AF32" s="38">
        <v>46</v>
      </c>
      <c r="AG32" s="125">
        <f t="shared" si="6"/>
        <v>142096100</v>
      </c>
      <c r="AH32" s="111">
        <f t="shared" si="7"/>
        <v>150757900</v>
      </c>
      <c r="AI32" s="111">
        <f t="shared" si="8"/>
        <v>8661800</v>
      </c>
    </row>
    <row r="33" spans="1:35" s="2" customFormat="1" ht="14.5">
      <c r="A33" s="36">
        <v>2118</v>
      </c>
      <c r="B33" s="37">
        <f t="shared" si="9"/>
        <v>0</v>
      </c>
      <c r="C33" s="38">
        <v>2118</v>
      </c>
      <c r="D33" s="38">
        <v>2118</v>
      </c>
      <c r="E33" s="38">
        <v>1741</v>
      </c>
      <c r="F33" s="38">
        <v>0</v>
      </c>
      <c r="G33" s="36">
        <v>0</v>
      </c>
      <c r="H33" s="37">
        <f t="shared" si="10"/>
        <v>0</v>
      </c>
      <c r="I33" s="36">
        <v>647</v>
      </c>
      <c r="J33" s="38"/>
      <c r="K33" s="38">
        <v>10300</v>
      </c>
      <c r="L33" s="38"/>
      <c r="M33" s="36">
        <v>54</v>
      </c>
      <c r="N33" s="37">
        <f t="shared" si="11"/>
        <v>107</v>
      </c>
      <c r="O33" s="40">
        <v>315</v>
      </c>
      <c r="P33" s="38">
        <v>208</v>
      </c>
      <c r="Q33" s="37">
        <f t="shared" si="12"/>
        <v>31</v>
      </c>
      <c r="R33" s="38">
        <v>5838</v>
      </c>
      <c r="S33" s="38">
        <v>5807</v>
      </c>
      <c r="T33" s="87">
        <f t="shared" si="13"/>
        <v>105</v>
      </c>
      <c r="U33" s="36">
        <v>5943</v>
      </c>
      <c r="V33" s="38"/>
      <c r="W33" s="38"/>
      <c r="X33" s="38">
        <v>649</v>
      </c>
      <c r="Y33" s="106">
        <f t="shared" si="0"/>
        <v>0</v>
      </c>
      <c r="Z33" s="107">
        <f t="shared" si="1"/>
        <v>68517300</v>
      </c>
      <c r="AA33" s="107">
        <f t="shared" si="2"/>
        <v>68517300</v>
      </c>
      <c r="AB33" s="109">
        <v>10300</v>
      </c>
      <c r="AC33" s="110">
        <f t="shared" si="3"/>
        <v>-1176000</v>
      </c>
      <c r="AD33" s="111">
        <f t="shared" si="4"/>
        <v>17222100</v>
      </c>
      <c r="AE33" s="111">
        <f t="shared" si="5"/>
        <v>16046100</v>
      </c>
      <c r="AF33" s="38">
        <v>59</v>
      </c>
      <c r="AG33" s="125">
        <f t="shared" si="6"/>
        <v>67341300</v>
      </c>
      <c r="AH33" s="111">
        <f t="shared" si="7"/>
        <v>84563400</v>
      </c>
      <c r="AI33" s="111">
        <f t="shared" si="8"/>
        <v>17222100</v>
      </c>
    </row>
    <row r="34" spans="1:35" s="2" customFormat="1" ht="14.5">
      <c r="A34" s="36">
        <v>3899</v>
      </c>
      <c r="B34" s="37">
        <f t="shared" si="9"/>
        <v>-3</v>
      </c>
      <c r="C34" s="38">
        <v>3906</v>
      </c>
      <c r="D34" s="38">
        <v>3902</v>
      </c>
      <c r="E34" s="38">
        <v>94</v>
      </c>
      <c r="F34" s="38">
        <v>4</v>
      </c>
      <c r="G34" s="36">
        <v>12</v>
      </c>
      <c r="H34" s="37">
        <f t="shared" si="10"/>
        <v>8</v>
      </c>
      <c r="I34" s="36">
        <v>562</v>
      </c>
      <c r="J34" s="38"/>
      <c r="K34" s="38">
        <v>10400</v>
      </c>
      <c r="L34" s="38"/>
      <c r="M34" s="36">
        <v>69</v>
      </c>
      <c r="N34" s="37">
        <f t="shared" si="11"/>
        <v>1365</v>
      </c>
      <c r="O34" s="40">
        <v>1935</v>
      </c>
      <c r="P34" s="38">
        <v>570</v>
      </c>
      <c r="Q34" s="37">
        <f t="shared" si="12"/>
        <v>-31</v>
      </c>
      <c r="R34" s="38">
        <v>5268</v>
      </c>
      <c r="S34" s="38">
        <v>5299</v>
      </c>
      <c r="T34" s="87">
        <f t="shared" si="13"/>
        <v>-211</v>
      </c>
      <c r="U34" s="36">
        <v>5057</v>
      </c>
      <c r="V34" s="38"/>
      <c r="W34" s="38"/>
      <c r="X34" s="38">
        <v>565</v>
      </c>
      <c r="Y34" s="106">
        <f t="shared" si="0"/>
        <v>113000</v>
      </c>
      <c r="Z34" s="107">
        <f t="shared" si="1"/>
        <v>109561900</v>
      </c>
      <c r="AA34" s="108">
        <f t="shared" si="2"/>
        <v>109448900</v>
      </c>
      <c r="AB34" s="109">
        <v>10400</v>
      </c>
      <c r="AC34" s="113">
        <f t="shared" si="3"/>
        <v>-2308350</v>
      </c>
      <c r="AD34" s="111">
        <f t="shared" si="4"/>
        <v>19755000</v>
      </c>
      <c r="AE34" s="111">
        <f t="shared" si="5"/>
        <v>17446650</v>
      </c>
      <c r="AF34" s="38">
        <v>75</v>
      </c>
      <c r="AG34" s="125">
        <f t="shared" si="6"/>
        <v>107140550</v>
      </c>
      <c r="AH34" s="111">
        <f t="shared" si="7"/>
        <v>127008550</v>
      </c>
      <c r="AI34" s="111">
        <f t="shared" si="8"/>
        <v>19868000</v>
      </c>
    </row>
    <row r="35" spans="1:35" s="2" customFormat="1" ht="14.5">
      <c r="A35" s="36">
        <v>4433</v>
      </c>
      <c r="B35" s="37">
        <f t="shared" si="9"/>
        <v>0</v>
      </c>
      <c r="C35" s="38">
        <v>4435</v>
      </c>
      <c r="D35" s="38">
        <v>4433</v>
      </c>
      <c r="E35" s="38">
        <v>17</v>
      </c>
      <c r="F35" s="38">
        <v>2</v>
      </c>
      <c r="G35" s="36">
        <v>7</v>
      </c>
      <c r="H35" s="37">
        <f t="shared" si="10"/>
        <v>5</v>
      </c>
      <c r="I35" s="36">
        <v>481</v>
      </c>
      <c r="J35" s="38"/>
      <c r="K35" s="38">
        <v>10500</v>
      </c>
      <c r="L35" s="38"/>
      <c r="M35" s="36">
        <v>88</v>
      </c>
      <c r="N35" s="37">
        <f t="shared" si="11"/>
        <v>52</v>
      </c>
      <c r="O35" s="40">
        <v>278</v>
      </c>
      <c r="P35" s="38">
        <v>226</v>
      </c>
      <c r="Q35" s="37">
        <f t="shared" si="12"/>
        <v>-191</v>
      </c>
      <c r="R35" s="38">
        <v>4558</v>
      </c>
      <c r="S35" s="38">
        <v>4749</v>
      </c>
      <c r="T35" s="87">
        <f t="shared" si="13"/>
        <v>167</v>
      </c>
      <c r="U35" s="36">
        <v>4725</v>
      </c>
      <c r="V35" s="38"/>
      <c r="W35" s="38"/>
      <c r="X35" s="38">
        <v>485</v>
      </c>
      <c r="Y35" s="106">
        <f t="shared" si="0"/>
        <v>48500</v>
      </c>
      <c r="Z35" s="107">
        <f t="shared" si="1"/>
        <v>106613650</v>
      </c>
      <c r="AA35" s="108">
        <f t="shared" si="2"/>
        <v>106565150</v>
      </c>
      <c r="AB35" s="109">
        <v>10500</v>
      </c>
      <c r="AC35" s="110">
        <f t="shared" si="3"/>
        <v>-632600</v>
      </c>
      <c r="AD35" s="111">
        <f t="shared" si="4"/>
        <v>21422600</v>
      </c>
      <c r="AE35" s="111">
        <f t="shared" si="5"/>
        <v>20790000</v>
      </c>
      <c r="AF35" s="38">
        <v>94</v>
      </c>
      <c r="AG35" s="125">
        <f t="shared" si="6"/>
        <v>105932550</v>
      </c>
      <c r="AH35" s="111">
        <f t="shared" si="7"/>
        <v>127403650</v>
      </c>
      <c r="AI35" s="111">
        <f t="shared" si="8"/>
        <v>21471100</v>
      </c>
    </row>
    <row r="36" spans="1:35" s="2" customFormat="1" ht="14.5">
      <c r="A36" s="36">
        <v>5126</v>
      </c>
      <c r="B36" s="37">
        <f t="shared" si="9"/>
        <v>38</v>
      </c>
      <c r="C36" s="38">
        <v>5083</v>
      </c>
      <c r="D36" s="38">
        <v>5088</v>
      </c>
      <c r="E36" s="38">
        <v>81</v>
      </c>
      <c r="F36" s="38">
        <v>38</v>
      </c>
      <c r="G36" s="36">
        <v>45</v>
      </c>
      <c r="H36" s="37">
        <f t="shared" si="10"/>
        <v>7</v>
      </c>
      <c r="I36" s="36">
        <v>405</v>
      </c>
      <c r="J36" s="38"/>
      <c r="K36" s="38">
        <v>10600</v>
      </c>
      <c r="L36" s="38"/>
      <c r="M36" s="36">
        <v>112</v>
      </c>
      <c r="N36" s="37">
        <f t="shared" si="11"/>
        <v>336</v>
      </c>
      <c r="O36" s="40">
        <v>810</v>
      </c>
      <c r="P36" s="38">
        <v>474</v>
      </c>
      <c r="Q36" s="37">
        <f t="shared" si="12"/>
        <v>-93</v>
      </c>
      <c r="R36" s="38">
        <v>2406</v>
      </c>
      <c r="S36" s="38">
        <v>2499</v>
      </c>
      <c r="T36" s="87">
        <f t="shared" si="13"/>
        <v>-30</v>
      </c>
      <c r="U36" s="36">
        <v>2376</v>
      </c>
      <c r="V36" s="38"/>
      <c r="W36" s="38"/>
      <c r="X36" s="38">
        <v>412</v>
      </c>
      <c r="Y36" s="106">
        <f t="shared" si="0"/>
        <v>782800</v>
      </c>
      <c r="Z36" s="107">
        <f t="shared" si="1"/>
        <v>103801500</v>
      </c>
      <c r="AA36" s="108">
        <f t="shared" si="2"/>
        <v>103018700</v>
      </c>
      <c r="AB36" s="109">
        <v>10600</v>
      </c>
      <c r="AC36" s="110">
        <f t="shared" si="3"/>
        <v>-1010100</v>
      </c>
      <c r="AD36" s="111">
        <f t="shared" si="4"/>
        <v>14315700</v>
      </c>
      <c r="AE36" s="111">
        <f t="shared" si="5"/>
        <v>13305600</v>
      </c>
      <c r="AF36" s="38">
        <v>119</v>
      </c>
      <c r="AG36" s="125">
        <f t="shared" si="6"/>
        <v>102008600</v>
      </c>
      <c r="AH36" s="111">
        <f t="shared" si="7"/>
        <v>117107100</v>
      </c>
      <c r="AI36" s="111">
        <f t="shared" si="8"/>
        <v>15098500</v>
      </c>
    </row>
    <row r="37" spans="1:35" s="1" customFormat="1" ht="14.5">
      <c r="A37" s="36">
        <v>3861</v>
      </c>
      <c r="B37" s="37">
        <f t="shared" si="9"/>
        <v>-2</v>
      </c>
      <c r="C37" s="38">
        <v>3667</v>
      </c>
      <c r="D37" s="38">
        <v>3863</v>
      </c>
      <c r="E37" s="38">
        <v>403</v>
      </c>
      <c r="F37" s="38">
        <v>867</v>
      </c>
      <c r="G37" s="36">
        <v>36</v>
      </c>
      <c r="H37" s="37">
        <f t="shared" si="10"/>
        <v>-831</v>
      </c>
      <c r="I37" s="36">
        <v>335</v>
      </c>
      <c r="J37" s="38"/>
      <c r="K37" s="64">
        <v>10700</v>
      </c>
      <c r="L37" s="38" t="s">
        <v>119</v>
      </c>
      <c r="M37" s="36">
        <v>141</v>
      </c>
      <c r="N37" s="37">
        <f t="shared" si="11"/>
        <v>528</v>
      </c>
      <c r="O37" s="40">
        <v>871</v>
      </c>
      <c r="P37" s="38">
        <v>343</v>
      </c>
      <c r="Q37" s="37">
        <f t="shared" si="12"/>
        <v>144</v>
      </c>
      <c r="R37" s="38">
        <v>994</v>
      </c>
      <c r="S37" s="38">
        <v>850</v>
      </c>
      <c r="T37" s="87">
        <f t="shared" si="13"/>
        <v>308</v>
      </c>
      <c r="U37" s="36">
        <v>1302</v>
      </c>
      <c r="V37" s="38"/>
      <c r="W37" s="38"/>
      <c r="X37" s="38">
        <v>340</v>
      </c>
      <c r="Y37" s="106">
        <f t="shared" si="0"/>
        <v>14739000</v>
      </c>
      <c r="Z37" s="107">
        <f t="shared" si="1"/>
        <v>64671750</v>
      </c>
      <c r="AA37" s="108">
        <f t="shared" si="2"/>
        <v>49932750</v>
      </c>
      <c r="AB37" s="114">
        <v>10700</v>
      </c>
      <c r="AC37" s="113">
        <f t="shared" si="3"/>
        <v>1724100</v>
      </c>
      <c r="AD37" s="111">
        <f t="shared" si="4"/>
        <v>7455000</v>
      </c>
      <c r="AE37" s="111">
        <f t="shared" si="5"/>
        <v>9179100</v>
      </c>
      <c r="AF37" s="38">
        <v>150</v>
      </c>
      <c r="AG37" s="125">
        <f t="shared" si="6"/>
        <v>51656850</v>
      </c>
      <c r="AH37" s="111">
        <f t="shared" si="7"/>
        <v>73850850</v>
      </c>
      <c r="AI37" s="111">
        <f t="shared" si="8"/>
        <v>22194000</v>
      </c>
    </row>
    <row r="38" spans="1:35" s="1" customFormat="1" ht="14.5">
      <c r="A38" s="36">
        <v>5957</v>
      </c>
      <c r="B38" s="37">
        <f t="shared" si="9"/>
        <v>-26</v>
      </c>
      <c r="C38" s="38">
        <v>5571</v>
      </c>
      <c r="D38" s="38">
        <v>5983</v>
      </c>
      <c r="E38" s="38">
        <v>2</v>
      </c>
      <c r="F38" s="38">
        <v>1025</v>
      </c>
      <c r="G38" s="39">
        <v>1786</v>
      </c>
      <c r="H38" s="37">
        <f t="shared" si="10"/>
        <v>761</v>
      </c>
      <c r="I38" s="36">
        <v>272</v>
      </c>
      <c r="J38" s="38" t="s">
        <v>41</v>
      </c>
      <c r="K38" s="38">
        <v>10800</v>
      </c>
      <c r="L38" s="38" t="s">
        <v>119</v>
      </c>
      <c r="M38" s="36">
        <v>178</v>
      </c>
      <c r="N38" s="37">
        <f t="shared" si="11"/>
        <v>607</v>
      </c>
      <c r="O38" s="40">
        <v>3347</v>
      </c>
      <c r="P38" s="38">
        <v>2740</v>
      </c>
      <c r="Q38" s="37">
        <f t="shared" si="12"/>
        <v>1837</v>
      </c>
      <c r="R38" s="38">
        <v>3734</v>
      </c>
      <c r="S38" s="38">
        <v>1897</v>
      </c>
      <c r="T38" s="87">
        <f t="shared" si="13"/>
        <v>1420</v>
      </c>
      <c r="U38" s="36">
        <v>5154</v>
      </c>
      <c r="V38" s="38"/>
      <c r="W38" s="38"/>
      <c r="X38" s="38">
        <v>279</v>
      </c>
      <c r="Y38" s="106">
        <f t="shared" si="0"/>
        <v>14298750</v>
      </c>
      <c r="Z38" s="107">
        <f t="shared" si="1"/>
        <v>81015200</v>
      </c>
      <c r="AA38" s="108">
        <f t="shared" si="2"/>
        <v>66716450</v>
      </c>
      <c r="AB38" s="109">
        <v>10800</v>
      </c>
      <c r="AC38" s="113">
        <f t="shared" si="3"/>
        <v>11144400</v>
      </c>
      <c r="AD38" s="111">
        <f t="shared" si="4"/>
        <v>34726200</v>
      </c>
      <c r="AE38" s="111">
        <f t="shared" si="5"/>
        <v>45870600</v>
      </c>
      <c r="AF38" s="38">
        <v>186</v>
      </c>
      <c r="AG38" s="125">
        <f t="shared" si="6"/>
        <v>77860850</v>
      </c>
      <c r="AH38" s="111">
        <f t="shared" si="7"/>
        <v>126885800</v>
      </c>
      <c r="AI38" s="111">
        <f t="shared" si="8"/>
        <v>49024950</v>
      </c>
    </row>
    <row r="39" spans="1:35" s="1" customFormat="1" ht="14.5">
      <c r="A39" s="36">
        <v>1609</v>
      </c>
      <c r="B39" s="197">
        <f t="shared" si="9"/>
        <v>109</v>
      </c>
      <c r="C39" s="165">
        <v>1457</v>
      </c>
      <c r="D39" s="165">
        <v>1500</v>
      </c>
      <c r="E39" s="166">
        <f t="shared" ref="E39:E52" si="14">D39-C39</f>
        <v>43</v>
      </c>
      <c r="F39" s="165">
        <v>173</v>
      </c>
      <c r="G39" s="39">
        <v>1058</v>
      </c>
      <c r="H39" s="166">
        <f t="shared" si="10"/>
        <v>885</v>
      </c>
      <c r="I39" s="174">
        <v>214</v>
      </c>
      <c r="J39" s="175"/>
      <c r="K39" s="179">
        <v>10900</v>
      </c>
      <c r="L39" s="175"/>
      <c r="M39" s="174">
        <v>218</v>
      </c>
      <c r="N39" s="166">
        <f t="shared" si="11"/>
        <v>253</v>
      </c>
      <c r="O39" s="109">
        <v>380</v>
      </c>
      <c r="P39" s="165">
        <v>127</v>
      </c>
      <c r="Q39" s="166">
        <f t="shared" si="12"/>
        <v>48</v>
      </c>
      <c r="R39" s="165">
        <v>989</v>
      </c>
      <c r="S39" s="165">
        <v>941</v>
      </c>
      <c r="T39" s="184">
        <f t="shared" si="13"/>
        <v>48</v>
      </c>
      <c r="U39" s="36">
        <v>1037</v>
      </c>
      <c r="V39" s="38"/>
      <c r="W39" s="38"/>
      <c r="X39" s="38">
        <v>223</v>
      </c>
      <c r="Y39" s="106">
        <f t="shared" si="0"/>
        <v>1928950</v>
      </c>
      <c r="Z39" s="107">
        <f t="shared" si="1"/>
        <v>17216300</v>
      </c>
      <c r="AA39" s="108">
        <f t="shared" si="2"/>
        <v>15287350</v>
      </c>
      <c r="AB39" s="115">
        <v>10900</v>
      </c>
      <c r="AC39" s="110">
        <f t="shared" si="3"/>
        <v>-70200</v>
      </c>
      <c r="AD39" s="111">
        <f t="shared" si="4"/>
        <v>11373500</v>
      </c>
      <c r="AE39" s="111">
        <f t="shared" si="5"/>
        <v>11303300</v>
      </c>
      <c r="AF39" s="38">
        <v>230</v>
      </c>
      <c r="AG39" s="125">
        <f t="shared" si="6"/>
        <v>15217150</v>
      </c>
      <c r="AH39" s="111">
        <f t="shared" si="7"/>
        <v>28519600</v>
      </c>
      <c r="AI39" s="111">
        <f t="shared" si="8"/>
        <v>13302450</v>
      </c>
    </row>
    <row r="40" spans="1:35" s="1" customFormat="1" ht="14.5">
      <c r="A40" s="36">
        <v>8031</v>
      </c>
      <c r="B40" s="199">
        <f t="shared" si="9"/>
        <v>-96</v>
      </c>
      <c r="C40" s="169">
        <v>7971</v>
      </c>
      <c r="D40" s="169">
        <v>8127</v>
      </c>
      <c r="E40" s="170">
        <f t="shared" si="14"/>
        <v>156</v>
      </c>
      <c r="F40" s="169">
        <v>1388</v>
      </c>
      <c r="G40" s="42">
        <v>973</v>
      </c>
      <c r="H40" s="170">
        <f t="shared" si="10"/>
        <v>-415</v>
      </c>
      <c r="I40" s="177">
        <v>166</v>
      </c>
      <c r="J40" s="178"/>
      <c r="K40" s="178">
        <v>11000</v>
      </c>
      <c r="L40" s="178"/>
      <c r="M40" s="177">
        <v>273</v>
      </c>
      <c r="N40" s="170">
        <f t="shared" si="11"/>
        <v>176</v>
      </c>
      <c r="O40" s="177">
        <v>200</v>
      </c>
      <c r="P40" s="169">
        <v>24</v>
      </c>
      <c r="Q40" s="170">
        <f t="shared" si="12"/>
        <v>3</v>
      </c>
      <c r="R40" s="169">
        <v>711</v>
      </c>
      <c r="S40" s="169">
        <v>708</v>
      </c>
      <c r="T40" s="185">
        <f t="shared" si="13"/>
        <v>-47</v>
      </c>
      <c r="U40" s="36">
        <v>664</v>
      </c>
      <c r="V40" s="38"/>
      <c r="W40" s="38"/>
      <c r="X40" s="38">
        <v>175</v>
      </c>
      <c r="Y40" s="106">
        <f t="shared" si="0"/>
        <v>12145000</v>
      </c>
      <c r="Z40" s="107">
        <f t="shared" si="1"/>
        <v>66657300</v>
      </c>
      <c r="AA40" s="108">
        <f t="shared" si="2"/>
        <v>54512300</v>
      </c>
      <c r="AB40" s="109">
        <v>11000</v>
      </c>
      <c r="AC40" s="110">
        <f t="shared" si="3"/>
        <v>-1032600</v>
      </c>
      <c r="AD40" s="111">
        <f t="shared" si="4"/>
        <v>10096200</v>
      </c>
      <c r="AE40" s="111">
        <f t="shared" si="5"/>
        <v>9063600</v>
      </c>
      <c r="AF40" s="38">
        <v>284</v>
      </c>
      <c r="AG40" s="125">
        <f t="shared" si="6"/>
        <v>53479700</v>
      </c>
      <c r="AH40" s="111">
        <f t="shared" si="7"/>
        <v>75720900</v>
      </c>
      <c r="AI40" s="111">
        <f t="shared" si="8"/>
        <v>22241200</v>
      </c>
    </row>
    <row r="41" spans="1:35" s="1" customFormat="1" ht="14.5">
      <c r="A41" s="36">
        <v>2224</v>
      </c>
      <c r="B41" s="37">
        <f t="shared" si="9"/>
        <v>12</v>
      </c>
      <c r="C41" s="38">
        <v>2403</v>
      </c>
      <c r="D41" s="38">
        <v>2212</v>
      </c>
      <c r="E41" s="37">
        <f t="shared" si="14"/>
        <v>-191</v>
      </c>
      <c r="F41" s="38">
        <v>370</v>
      </c>
      <c r="G41" s="40">
        <v>153</v>
      </c>
      <c r="H41" s="37">
        <f t="shared" si="10"/>
        <v>-217</v>
      </c>
      <c r="I41" s="36">
        <v>127</v>
      </c>
      <c r="J41" s="38"/>
      <c r="K41" s="38">
        <v>11100</v>
      </c>
      <c r="L41" s="38"/>
      <c r="M41" s="36">
        <v>328</v>
      </c>
      <c r="N41" s="37">
        <f t="shared" si="11"/>
        <v>60</v>
      </c>
      <c r="O41" s="36">
        <v>80</v>
      </c>
      <c r="P41" s="38">
        <v>20</v>
      </c>
      <c r="Q41" s="37">
        <f t="shared" si="12"/>
        <v>0</v>
      </c>
      <c r="R41" s="38">
        <v>171</v>
      </c>
      <c r="S41" s="38">
        <v>171</v>
      </c>
      <c r="T41" s="87">
        <f t="shared" si="13"/>
        <v>-2</v>
      </c>
      <c r="U41" s="36">
        <v>169</v>
      </c>
      <c r="V41" s="38"/>
      <c r="W41" s="38"/>
      <c r="X41" s="38">
        <v>134</v>
      </c>
      <c r="Y41" s="106">
        <f t="shared" si="0"/>
        <v>2479000</v>
      </c>
      <c r="Z41" s="107">
        <f t="shared" si="1"/>
        <v>14122400</v>
      </c>
      <c r="AA41" s="108">
        <f t="shared" si="2"/>
        <v>11643400</v>
      </c>
      <c r="AB41" s="109">
        <v>11100</v>
      </c>
      <c r="AC41" s="110">
        <f t="shared" si="3"/>
        <v>-169600</v>
      </c>
      <c r="AD41" s="111">
        <f t="shared" si="4"/>
        <v>2941200</v>
      </c>
      <c r="AE41" s="111">
        <f t="shared" si="5"/>
        <v>2771600</v>
      </c>
      <c r="AF41" s="38">
        <v>344</v>
      </c>
      <c r="AG41" s="125">
        <f t="shared" si="6"/>
        <v>11473800</v>
      </c>
      <c r="AH41" s="111">
        <f t="shared" si="7"/>
        <v>16894000</v>
      </c>
      <c r="AI41" s="111">
        <f t="shared" si="8"/>
        <v>5420200</v>
      </c>
    </row>
    <row r="42" spans="1:35" s="1" customFormat="1" ht="14.5">
      <c r="A42" s="36">
        <v>6281</v>
      </c>
      <c r="B42" s="37">
        <f t="shared" si="9"/>
        <v>335</v>
      </c>
      <c r="C42" s="38">
        <v>5901</v>
      </c>
      <c r="D42" s="38">
        <v>5946</v>
      </c>
      <c r="E42" s="37">
        <f t="shared" si="14"/>
        <v>45</v>
      </c>
      <c r="F42" s="38">
        <v>178</v>
      </c>
      <c r="G42" s="40">
        <v>553</v>
      </c>
      <c r="H42" s="37">
        <f t="shared" si="10"/>
        <v>375</v>
      </c>
      <c r="I42" s="36">
        <v>93</v>
      </c>
      <c r="J42" s="38"/>
      <c r="K42" s="38">
        <v>11200</v>
      </c>
      <c r="L42" s="38"/>
      <c r="M42" s="36">
        <v>401</v>
      </c>
      <c r="N42" s="37">
        <f t="shared" si="11"/>
        <v>1</v>
      </c>
      <c r="O42" s="36">
        <v>1</v>
      </c>
      <c r="P42" s="38">
        <v>0</v>
      </c>
      <c r="Q42" s="37">
        <f t="shared" si="12"/>
        <v>0</v>
      </c>
      <c r="R42" s="38">
        <v>22</v>
      </c>
      <c r="S42" s="38">
        <v>22</v>
      </c>
      <c r="T42" s="87">
        <f t="shared" si="13"/>
        <v>1</v>
      </c>
      <c r="U42" s="36">
        <v>23</v>
      </c>
      <c r="V42" s="38"/>
      <c r="W42" s="38"/>
      <c r="X42" s="38">
        <v>99</v>
      </c>
      <c r="Y42" s="106">
        <f t="shared" si="0"/>
        <v>881100</v>
      </c>
      <c r="Z42" s="107">
        <f t="shared" si="1"/>
        <v>29206650</v>
      </c>
      <c r="AA42" s="108">
        <f t="shared" si="2"/>
        <v>28325550</v>
      </c>
      <c r="AB42" s="109">
        <v>11200</v>
      </c>
      <c r="AC42" s="110">
        <f t="shared" si="3"/>
        <v>11250</v>
      </c>
      <c r="AD42" s="111">
        <f t="shared" si="4"/>
        <v>449900</v>
      </c>
      <c r="AE42" s="111">
        <f t="shared" si="5"/>
        <v>461150</v>
      </c>
      <c r="AF42" s="38">
        <v>409</v>
      </c>
      <c r="AG42" s="125">
        <f t="shared" si="6"/>
        <v>28336800</v>
      </c>
      <c r="AH42" s="111">
        <f t="shared" si="7"/>
        <v>29667800</v>
      </c>
      <c r="AI42" s="111">
        <f t="shared" si="8"/>
        <v>1331000</v>
      </c>
    </row>
    <row r="43" spans="1:35" s="1" customFormat="1" ht="14.5">
      <c r="A43" s="36">
        <v>6611</v>
      </c>
      <c r="B43" s="37">
        <f t="shared" si="9"/>
        <v>1</v>
      </c>
      <c r="C43" s="38">
        <v>5986</v>
      </c>
      <c r="D43" s="38">
        <v>6610</v>
      </c>
      <c r="E43" s="37">
        <f t="shared" si="14"/>
        <v>624</v>
      </c>
      <c r="F43" s="38">
        <v>677</v>
      </c>
      <c r="G43" s="40">
        <v>336</v>
      </c>
      <c r="H43" s="37">
        <f t="shared" si="10"/>
        <v>-341</v>
      </c>
      <c r="I43" s="36">
        <v>68</v>
      </c>
      <c r="J43" s="38"/>
      <c r="K43" s="38">
        <v>11300</v>
      </c>
      <c r="L43" s="38"/>
      <c r="M43" s="36">
        <v>472</v>
      </c>
      <c r="N43" s="37">
        <f t="shared" si="11"/>
        <v>0</v>
      </c>
      <c r="O43" s="36">
        <v>0</v>
      </c>
      <c r="P43" s="38">
        <v>0</v>
      </c>
      <c r="Q43" s="37">
        <f t="shared" si="12"/>
        <v>0</v>
      </c>
      <c r="R43" s="38">
        <v>5</v>
      </c>
      <c r="S43" s="38">
        <v>5</v>
      </c>
      <c r="T43" s="87">
        <f t="shared" si="13"/>
        <v>0</v>
      </c>
      <c r="U43" s="36">
        <v>5</v>
      </c>
      <c r="V43" s="38"/>
      <c r="W43" s="38"/>
      <c r="X43" s="38">
        <v>74</v>
      </c>
      <c r="Y43" s="106">
        <f t="shared" si="0"/>
        <v>2504900</v>
      </c>
      <c r="Z43" s="107">
        <f t="shared" si="1"/>
        <v>22477400</v>
      </c>
      <c r="AA43" s="108">
        <f t="shared" si="2"/>
        <v>19972500</v>
      </c>
      <c r="AB43" s="109">
        <v>11300</v>
      </c>
      <c r="AC43" s="110">
        <f t="shared" si="3"/>
        <v>-2250</v>
      </c>
      <c r="AD43" s="111">
        <f t="shared" si="4"/>
        <v>120250</v>
      </c>
      <c r="AE43" s="111">
        <f t="shared" si="5"/>
        <v>118000</v>
      </c>
      <c r="AF43" s="38">
        <v>481</v>
      </c>
      <c r="AG43" s="125">
        <f t="shared" si="6"/>
        <v>19970250</v>
      </c>
      <c r="AH43" s="111">
        <f t="shared" si="7"/>
        <v>22595400</v>
      </c>
      <c r="AI43" s="111">
        <f t="shared" si="8"/>
        <v>2625150</v>
      </c>
    </row>
    <row r="44" spans="1:35" s="1" customFormat="1" ht="14.5">
      <c r="A44" s="36">
        <v>3491</v>
      </c>
      <c r="B44" s="37">
        <f t="shared" si="9"/>
        <v>6</v>
      </c>
      <c r="C44" s="38">
        <v>3415</v>
      </c>
      <c r="D44" s="38">
        <v>3485</v>
      </c>
      <c r="E44" s="37">
        <f t="shared" si="14"/>
        <v>70</v>
      </c>
      <c r="F44" s="38">
        <v>440</v>
      </c>
      <c r="G44" s="42">
        <v>163</v>
      </c>
      <c r="H44" s="37">
        <f t="shared" si="10"/>
        <v>-277</v>
      </c>
      <c r="I44" s="36">
        <v>48</v>
      </c>
      <c r="J44" s="38"/>
      <c r="K44" s="38">
        <v>11400</v>
      </c>
      <c r="L44" s="38"/>
      <c r="M44" s="36">
        <v>555</v>
      </c>
      <c r="N44" s="37">
        <f t="shared" si="11"/>
        <v>0</v>
      </c>
      <c r="O44" s="36">
        <v>0</v>
      </c>
      <c r="P44" s="38">
        <v>0</v>
      </c>
      <c r="Q44" s="37">
        <f t="shared" si="12"/>
        <v>0</v>
      </c>
      <c r="R44" s="38">
        <v>0</v>
      </c>
      <c r="S44" s="38">
        <v>0</v>
      </c>
      <c r="T44" s="87">
        <f t="shared" si="13"/>
        <v>0</v>
      </c>
      <c r="U44" s="36">
        <v>0</v>
      </c>
      <c r="V44" s="38"/>
      <c r="W44" s="38"/>
      <c r="X44" s="38">
        <v>53</v>
      </c>
      <c r="Y44" s="106">
        <f t="shared" si="0"/>
        <v>1166000</v>
      </c>
      <c r="Z44" s="107">
        <f t="shared" si="1"/>
        <v>8378400</v>
      </c>
      <c r="AA44" s="108">
        <f t="shared" si="2"/>
        <v>7212400</v>
      </c>
      <c r="AB44" s="109">
        <v>11400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8">
        <v>561</v>
      </c>
      <c r="AG44" s="125">
        <f t="shared" si="6"/>
        <v>7212400</v>
      </c>
      <c r="AH44" s="111">
        <f t="shared" si="7"/>
        <v>8378400</v>
      </c>
      <c r="AI44" s="111">
        <f t="shared" si="8"/>
        <v>1166000</v>
      </c>
    </row>
    <row r="45" spans="1:35" s="1" customFormat="1" ht="14.5">
      <c r="A45" s="36">
        <v>8584</v>
      </c>
      <c r="B45" s="37">
        <f t="shared" si="9"/>
        <v>0</v>
      </c>
      <c r="C45" s="38">
        <v>7509</v>
      </c>
      <c r="D45" s="38">
        <v>8584</v>
      </c>
      <c r="E45" s="37">
        <f t="shared" si="14"/>
        <v>1075</v>
      </c>
      <c r="F45" s="38">
        <v>1199</v>
      </c>
      <c r="G45" s="36">
        <v>83</v>
      </c>
      <c r="H45" s="37">
        <f t="shared" si="10"/>
        <v>-1116</v>
      </c>
      <c r="I45" s="36">
        <v>34</v>
      </c>
      <c r="J45" s="38"/>
      <c r="K45" s="38">
        <v>11500</v>
      </c>
      <c r="L45" s="38"/>
      <c r="M45" s="36">
        <v>638</v>
      </c>
      <c r="N45" s="37">
        <f t="shared" si="11"/>
        <v>0</v>
      </c>
      <c r="O45" s="36">
        <v>0</v>
      </c>
      <c r="P45" s="38">
        <v>0</v>
      </c>
      <c r="Q45" s="37">
        <f t="shared" si="12"/>
        <v>0</v>
      </c>
      <c r="R45" s="38">
        <v>1</v>
      </c>
      <c r="S45" s="38">
        <v>1</v>
      </c>
      <c r="T45" s="87">
        <f t="shared" si="13"/>
        <v>0</v>
      </c>
      <c r="U45" s="36">
        <v>1</v>
      </c>
      <c r="V45" s="38"/>
      <c r="W45" s="38"/>
      <c r="X45" s="38">
        <v>36</v>
      </c>
      <c r="Y45" s="106">
        <f t="shared" si="0"/>
        <v>2158200</v>
      </c>
      <c r="Z45" s="107">
        <f t="shared" si="1"/>
        <v>14592800</v>
      </c>
      <c r="AA45" s="108">
        <f t="shared" si="2"/>
        <v>12434600</v>
      </c>
      <c r="AB45" s="109">
        <v>11500</v>
      </c>
      <c r="AC45" s="110">
        <f t="shared" si="3"/>
        <v>-550</v>
      </c>
      <c r="AD45" s="111">
        <f t="shared" si="4"/>
        <v>32450</v>
      </c>
      <c r="AE45" s="111">
        <f t="shared" si="5"/>
        <v>31900</v>
      </c>
      <c r="AF45" s="38">
        <v>649</v>
      </c>
      <c r="AG45" s="125">
        <f t="shared" si="6"/>
        <v>12434050</v>
      </c>
      <c r="AH45" s="111">
        <f t="shared" si="7"/>
        <v>14624700</v>
      </c>
      <c r="AI45" s="111">
        <f t="shared" si="8"/>
        <v>2190650</v>
      </c>
    </row>
    <row r="46" spans="1:35" s="1" customFormat="1" ht="14.5">
      <c r="A46" s="36">
        <v>1894</v>
      </c>
      <c r="B46" s="37">
        <f t="shared" si="9"/>
        <v>266</v>
      </c>
      <c r="C46" s="38">
        <v>1488</v>
      </c>
      <c r="D46" s="38">
        <v>1628</v>
      </c>
      <c r="E46" s="37">
        <f t="shared" si="14"/>
        <v>140</v>
      </c>
      <c r="F46" s="38">
        <v>598</v>
      </c>
      <c r="G46" s="39">
        <v>336</v>
      </c>
      <c r="H46" s="37">
        <f t="shared" si="10"/>
        <v>-262</v>
      </c>
      <c r="I46" s="36">
        <v>22</v>
      </c>
      <c r="J46" s="38"/>
      <c r="K46" s="38">
        <v>11600</v>
      </c>
      <c r="L46" s="38"/>
      <c r="M46" s="36">
        <v>726</v>
      </c>
      <c r="N46" s="37">
        <f t="shared" si="11"/>
        <v>0</v>
      </c>
      <c r="O46" s="36">
        <v>0</v>
      </c>
      <c r="P46" s="38">
        <v>0</v>
      </c>
      <c r="Q46" s="37">
        <f t="shared" si="12"/>
        <v>0</v>
      </c>
      <c r="R46" s="38">
        <v>0</v>
      </c>
      <c r="S46" s="38">
        <v>0</v>
      </c>
      <c r="T46" s="87">
        <f t="shared" si="13"/>
        <v>0</v>
      </c>
      <c r="U46" s="36">
        <v>0</v>
      </c>
      <c r="V46" s="38"/>
      <c r="W46" s="38"/>
      <c r="X46" s="38">
        <v>26</v>
      </c>
      <c r="Y46" s="106">
        <f t="shared" si="0"/>
        <v>777400</v>
      </c>
      <c r="Z46" s="107">
        <f t="shared" si="1"/>
        <v>2083400</v>
      </c>
      <c r="AA46" s="108">
        <f t="shared" si="2"/>
        <v>1306000</v>
      </c>
      <c r="AB46" s="109">
        <v>11600</v>
      </c>
      <c r="AC46" s="110">
        <f t="shared" si="3"/>
        <v>0</v>
      </c>
      <c r="AD46" s="111">
        <f t="shared" si="4"/>
        <v>0</v>
      </c>
      <c r="AE46" s="111">
        <f t="shared" si="5"/>
        <v>0</v>
      </c>
      <c r="AF46" s="38">
        <v>739</v>
      </c>
      <c r="AG46" s="125">
        <f t="shared" si="6"/>
        <v>1306000</v>
      </c>
      <c r="AH46" s="111">
        <f t="shared" si="7"/>
        <v>2083400</v>
      </c>
      <c r="AI46" s="111">
        <f t="shared" si="8"/>
        <v>777400</v>
      </c>
    </row>
    <row r="47" spans="1:35" s="1" customFormat="1" ht="14.5">
      <c r="A47" s="36">
        <v>849</v>
      </c>
      <c r="B47" s="37">
        <f t="shared" si="9"/>
        <v>155</v>
      </c>
      <c r="C47" s="38">
        <v>595</v>
      </c>
      <c r="D47" s="38">
        <v>694</v>
      </c>
      <c r="E47" s="37">
        <f t="shared" si="14"/>
        <v>99</v>
      </c>
      <c r="F47" s="38">
        <v>206</v>
      </c>
      <c r="G47" s="40">
        <v>188</v>
      </c>
      <c r="H47" s="37">
        <f t="shared" si="10"/>
        <v>-18</v>
      </c>
      <c r="I47" s="36">
        <v>15</v>
      </c>
      <c r="J47" s="38"/>
      <c r="K47" s="38">
        <v>11700</v>
      </c>
      <c r="L47" s="38"/>
      <c r="M47" s="36">
        <v>820</v>
      </c>
      <c r="N47" s="37">
        <f t="shared" si="11"/>
        <v>0</v>
      </c>
      <c r="O47" s="36">
        <v>0</v>
      </c>
      <c r="P47" s="38">
        <v>0</v>
      </c>
      <c r="Q47" s="37">
        <f t="shared" si="12"/>
        <v>0</v>
      </c>
      <c r="R47" s="38">
        <v>0</v>
      </c>
      <c r="S47" s="38">
        <v>0</v>
      </c>
      <c r="T47" s="87">
        <f t="shared" si="13"/>
        <v>0</v>
      </c>
      <c r="U47" s="36">
        <v>0</v>
      </c>
      <c r="V47" s="38"/>
      <c r="W47" s="38"/>
      <c r="X47" s="38">
        <v>17</v>
      </c>
      <c r="Y47" s="106">
        <f t="shared" si="0"/>
        <v>175100</v>
      </c>
      <c r="Z47" s="107">
        <f t="shared" si="1"/>
        <v>636750</v>
      </c>
      <c r="AA47" s="108">
        <f t="shared" si="2"/>
        <v>461650</v>
      </c>
      <c r="AB47" s="109">
        <v>11700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8">
        <v>829</v>
      </c>
      <c r="AG47" s="125">
        <f t="shared" si="6"/>
        <v>461650</v>
      </c>
      <c r="AH47" s="111">
        <f t="shared" si="7"/>
        <v>636750</v>
      </c>
      <c r="AI47" s="111">
        <f t="shared" si="8"/>
        <v>175100</v>
      </c>
    </row>
    <row r="48" spans="1:35" s="1" customFormat="1" ht="14.5">
      <c r="A48" s="36">
        <v>1178</v>
      </c>
      <c r="B48" s="37">
        <f t="shared" si="9"/>
        <v>600</v>
      </c>
      <c r="C48" s="38">
        <v>578</v>
      </c>
      <c r="D48" s="38">
        <v>578</v>
      </c>
      <c r="E48" s="37">
        <f t="shared" si="14"/>
        <v>0</v>
      </c>
      <c r="F48" s="38">
        <v>16</v>
      </c>
      <c r="G48" s="42">
        <v>673</v>
      </c>
      <c r="H48" s="37">
        <f t="shared" si="10"/>
        <v>657</v>
      </c>
      <c r="I48" s="36">
        <v>10</v>
      </c>
      <c r="J48" s="38"/>
      <c r="K48" s="38">
        <v>11800</v>
      </c>
      <c r="L48" s="66"/>
      <c r="M48" s="36">
        <v>912</v>
      </c>
      <c r="N48" s="37">
        <f t="shared" si="11"/>
        <v>0</v>
      </c>
      <c r="O48" s="36">
        <v>0</v>
      </c>
      <c r="P48" s="38">
        <v>0</v>
      </c>
      <c r="Q48" s="37">
        <f t="shared" si="12"/>
        <v>0</v>
      </c>
      <c r="R48" s="38">
        <v>0</v>
      </c>
      <c r="S48" s="38">
        <v>0</v>
      </c>
      <c r="T48" s="87">
        <f t="shared" si="13"/>
        <v>0</v>
      </c>
      <c r="U48" s="36">
        <v>0</v>
      </c>
      <c r="V48" s="38"/>
      <c r="W48" s="38"/>
      <c r="X48" s="38">
        <v>11</v>
      </c>
      <c r="Y48" s="106">
        <f t="shared" si="0"/>
        <v>8800</v>
      </c>
      <c r="Z48" s="107">
        <f t="shared" si="1"/>
        <v>589000</v>
      </c>
      <c r="AA48" s="108">
        <f t="shared" si="2"/>
        <v>580200</v>
      </c>
      <c r="AB48" s="109">
        <v>11800</v>
      </c>
      <c r="AC48" s="110">
        <f t="shared" si="3"/>
        <v>0</v>
      </c>
      <c r="AD48" s="111">
        <f t="shared" si="4"/>
        <v>0</v>
      </c>
      <c r="AE48" s="111">
        <f t="shared" si="5"/>
        <v>0</v>
      </c>
      <c r="AF48" s="38">
        <v>923</v>
      </c>
      <c r="AG48" s="125">
        <f t="shared" si="6"/>
        <v>580200</v>
      </c>
      <c r="AH48" s="111">
        <f t="shared" si="7"/>
        <v>589000</v>
      </c>
      <c r="AI48" s="111">
        <f t="shared" si="8"/>
        <v>8800</v>
      </c>
    </row>
    <row r="49" spans="1:35" s="1" customFormat="1" ht="14.5">
      <c r="A49" s="36">
        <v>110</v>
      </c>
      <c r="B49" s="37">
        <f t="shared" si="9"/>
        <v>0</v>
      </c>
      <c r="C49" s="38">
        <v>110</v>
      </c>
      <c r="D49" s="38">
        <v>110</v>
      </c>
      <c r="E49" s="37">
        <f t="shared" si="14"/>
        <v>0</v>
      </c>
      <c r="F49" s="38">
        <v>0</v>
      </c>
      <c r="G49" s="36">
        <v>0</v>
      </c>
      <c r="H49" s="37">
        <f t="shared" si="10"/>
        <v>0</v>
      </c>
      <c r="I49" s="36">
        <v>6</v>
      </c>
      <c r="J49" s="38"/>
      <c r="K49" s="38">
        <v>11900</v>
      </c>
      <c r="L49" s="66"/>
      <c r="M49" s="36">
        <v>1012</v>
      </c>
      <c r="N49" s="37">
        <f t="shared" si="11"/>
        <v>0</v>
      </c>
      <c r="O49" s="36">
        <v>0</v>
      </c>
      <c r="P49" s="38">
        <v>0</v>
      </c>
      <c r="Q49" s="37">
        <f t="shared" si="12"/>
        <v>0</v>
      </c>
      <c r="R49" s="38">
        <v>0</v>
      </c>
      <c r="S49" s="38">
        <v>0</v>
      </c>
      <c r="T49" s="87">
        <f t="shared" si="13"/>
        <v>0</v>
      </c>
      <c r="U49" s="36">
        <v>0</v>
      </c>
      <c r="V49" s="38"/>
      <c r="W49" s="38"/>
      <c r="X49" s="38">
        <v>7</v>
      </c>
      <c r="Y49" s="106">
        <f t="shared" si="0"/>
        <v>0</v>
      </c>
      <c r="Z49" s="107">
        <f t="shared" si="1"/>
        <v>33000</v>
      </c>
      <c r="AA49" s="108">
        <f t="shared" si="2"/>
        <v>33000</v>
      </c>
      <c r="AB49" s="109">
        <v>11900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8">
        <v>1014</v>
      </c>
      <c r="AG49" s="125">
        <f t="shared" si="6"/>
        <v>33000</v>
      </c>
      <c r="AH49" s="111">
        <f t="shared" si="7"/>
        <v>33000</v>
      </c>
      <c r="AI49" s="111">
        <f t="shared" si="8"/>
        <v>0</v>
      </c>
    </row>
    <row r="50" spans="1:35" s="1" customFormat="1" ht="14.5">
      <c r="A50" s="36">
        <v>3145</v>
      </c>
      <c r="B50" s="37">
        <f t="shared" si="9"/>
        <v>0</v>
      </c>
      <c r="C50" s="38">
        <v>3144</v>
      </c>
      <c r="D50" s="38">
        <v>3145</v>
      </c>
      <c r="E50" s="37">
        <f t="shared" si="14"/>
        <v>1</v>
      </c>
      <c r="F50" s="38">
        <v>321</v>
      </c>
      <c r="G50" s="36">
        <v>100</v>
      </c>
      <c r="H50" s="37">
        <f t="shared" si="10"/>
        <v>-221</v>
      </c>
      <c r="I50" s="36">
        <v>4</v>
      </c>
      <c r="J50" s="38"/>
      <c r="K50" s="38">
        <v>12000</v>
      </c>
      <c r="L50" s="66"/>
      <c r="M50" s="36">
        <v>1109</v>
      </c>
      <c r="N50" s="37">
        <f t="shared" si="11"/>
        <v>0</v>
      </c>
      <c r="O50" s="36">
        <v>0</v>
      </c>
      <c r="P50" s="38">
        <v>0</v>
      </c>
      <c r="Q50" s="37">
        <f t="shared" si="12"/>
        <v>0</v>
      </c>
      <c r="R50" s="38">
        <v>1</v>
      </c>
      <c r="S50" s="38">
        <v>1</v>
      </c>
      <c r="T50" s="87">
        <f t="shared" si="13"/>
        <v>0</v>
      </c>
      <c r="U50" s="36">
        <v>1</v>
      </c>
      <c r="V50" s="38"/>
      <c r="W50" s="38"/>
      <c r="X50" s="38">
        <v>4</v>
      </c>
      <c r="Y50" s="106">
        <f t="shared" si="0"/>
        <v>64200</v>
      </c>
      <c r="Z50" s="107">
        <f t="shared" si="1"/>
        <v>629000</v>
      </c>
      <c r="AA50" s="108">
        <f t="shared" si="2"/>
        <v>564800</v>
      </c>
      <c r="AB50" s="109">
        <v>12000</v>
      </c>
      <c r="AC50" s="110">
        <f t="shared" si="3"/>
        <v>-150</v>
      </c>
      <c r="AD50" s="111">
        <f t="shared" si="4"/>
        <v>55600</v>
      </c>
      <c r="AE50" s="111">
        <f t="shared" si="5"/>
        <v>55450</v>
      </c>
      <c r="AF50" s="38">
        <v>1112</v>
      </c>
      <c r="AG50" s="125">
        <f t="shared" si="6"/>
        <v>564650</v>
      </c>
      <c r="AH50" s="111">
        <f t="shared" si="7"/>
        <v>684450</v>
      </c>
      <c r="AI50" s="111">
        <f t="shared" si="8"/>
        <v>119800</v>
      </c>
    </row>
    <row r="51" spans="1:35" s="1" customFormat="1" ht="14.5">
      <c r="A51" s="36">
        <v>96</v>
      </c>
      <c r="B51" s="37">
        <f t="shared" si="9"/>
        <v>0</v>
      </c>
      <c r="C51" s="38">
        <v>98</v>
      </c>
      <c r="D51" s="38">
        <v>96</v>
      </c>
      <c r="E51" s="37">
        <f t="shared" si="14"/>
        <v>-2</v>
      </c>
      <c r="F51" s="38">
        <v>2</v>
      </c>
      <c r="G51" s="36">
        <v>0</v>
      </c>
      <c r="H51" s="37">
        <f t="shared" si="10"/>
        <v>-2</v>
      </c>
      <c r="I51" s="36">
        <v>2</v>
      </c>
      <c r="J51" s="38"/>
      <c r="K51" s="38">
        <v>12100</v>
      </c>
      <c r="L51" s="66"/>
      <c r="M51" s="36">
        <v>1208</v>
      </c>
      <c r="N51" s="37">
        <f t="shared" si="11"/>
        <v>0</v>
      </c>
      <c r="O51" s="36">
        <v>0</v>
      </c>
      <c r="P51" s="38">
        <v>0</v>
      </c>
      <c r="Q51" s="37">
        <f t="shared" si="12"/>
        <v>0</v>
      </c>
      <c r="R51" s="38">
        <v>0</v>
      </c>
      <c r="S51" s="38">
        <v>0</v>
      </c>
      <c r="T51" s="87">
        <f t="shared" si="13"/>
        <v>0</v>
      </c>
      <c r="U51" s="36">
        <v>0</v>
      </c>
      <c r="V51" s="38"/>
      <c r="W51" s="38"/>
      <c r="X51" s="38">
        <v>3</v>
      </c>
      <c r="Y51" s="106">
        <f t="shared" si="0"/>
        <v>300</v>
      </c>
      <c r="Z51" s="107">
        <f t="shared" si="1"/>
        <v>9600</v>
      </c>
      <c r="AA51" s="108">
        <f t="shared" si="2"/>
        <v>9300</v>
      </c>
      <c r="AB51" s="109">
        <v>12100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8">
        <v>1210</v>
      </c>
      <c r="AG51" s="125">
        <f t="shared" si="6"/>
        <v>9300</v>
      </c>
      <c r="AH51" s="111">
        <f t="shared" si="7"/>
        <v>9600</v>
      </c>
      <c r="AI51" s="111">
        <f t="shared" si="8"/>
        <v>300</v>
      </c>
    </row>
    <row r="52" spans="1:35" s="1" customFormat="1" ht="14.5">
      <c r="A52" s="36">
        <v>59</v>
      </c>
      <c r="B52" s="37">
        <f t="shared" si="9"/>
        <v>0</v>
      </c>
      <c r="C52" s="38">
        <v>58</v>
      </c>
      <c r="D52" s="38">
        <v>59</v>
      </c>
      <c r="E52" s="37">
        <f t="shared" si="14"/>
        <v>1</v>
      </c>
      <c r="F52" s="38">
        <v>1</v>
      </c>
      <c r="G52" s="36">
        <v>0</v>
      </c>
      <c r="H52" s="37">
        <f t="shared" si="10"/>
        <v>-1</v>
      </c>
      <c r="I52" s="36">
        <v>1</v>
      </c>
      <c r="J52" s="38"/>
      <c r="K52" s="38">
        <v>12200</v>
      </c>
      <c r="L52" s="66"/>
      <c r="M52" s="36">
        <v>1307</v>
      </c>
      <c r="N52" s="37">
        <f t="shared" si="11"/>
        <v>0</v>
      </c>
      <c r="O52" s="36">
        <v>0</v>
      </c>
      <c r="P52" s="38">
        <v>0</v>
      </c>
      <c r="Q52" s="37">
        <f t="shared" si="12"/>
        <v>0</v>
      </c>
      <c r="R52" s="38">
        <v>0</v>
      </c>
      <c r="S52" s="38">
        <v>0</v>
      </c>
      <c r="T52" s="87">
        <f t="shared" si="13"/>
        <v>0</v>
      </c>
      <c r="U52" s="36">
        <v>0</v>
      </c>
      <c r="V52" s="38"/>
      <c r="W52" s="38"/>
      <c r="X52" s="38">
        <v>2</v>
      </c>
      <c r="Y52" s="106">
        <f t="shared" si="0"/>
        <v>100</v>
      </c>
      <c r="Z52" s="107">
        <f t="shared" si="1"/>
        <v>2950</v>
      </c>
      <c r="AA52" s="108">
        <f t="shared" si="2"/>
        <v>2850</v>
      </c>
      <c r="AB52" s="109">
        <v>12200</v>
      </c>
      <c r="AC52" s="110">
        <f t="shared" si="3"/>
        <v>0</v>
      </c>
      <c r="AD52" s="111">
        <f t="shared" si="4"/>
        <v>0</v>
      </c>
      <c r="AE52" s="111">
        <f t="shared" si="5"/>
        <v>0</v>
      </c>
      <c r="AF52" s="38">
        <v>1309</v>
      </c>
      <c r="AG52" s="125">
        <f t="shared" si="6"/>
        <v>2850</v>
      </c>
      <c r="AH52" s="111">
        <f t="shared" si="7"/>
        <v>2950</v>
      </c>
      <c r="AI52" s="111">
        <f t="shared" si="8"/>
        <v>100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7505</v>
      </c>
      <c r="G53" s="45">
        <f>SUM(G8:G52)</f>
        <v>6508</v>
      </c>
      <c r="H53" s="46">
        <f>SUM(H8:H52)</f>
        <v>-997</v>
      </c>
      <c r="I53" s="67"/>
      <c r="J53" s="43"/>
      <c r="K53" s="36"/>
      <c r="L53" s="43"/>
      <c r="M53" s="67"/>
      <c r="N53" s="46">
        <f>SUM(N8:N52)</f>
        <v>6986</v>
      </c>
      <c r="O53" s="42">
        <f>SUM(O8:O52)</f>
        <v>13934</v>
      </c>
      <c r="P53" s="45">
        <f>SUM(P8:P52)</f>
        <v>6948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36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36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128</v>
      </c>
      <c r="D57" s="28"/>
      <c r="E57" s="28" t="s">
        <v>120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125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7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10990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11104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10936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11101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168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221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-10936</v>
      </c>
      <c r="I67" s="134">
        <f>H66-C62</f>
        <v>-11104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0"/>
  <sheetViews>
    <sheetView zoomScale="70" zoomScaleNormal="70" workbookViewId="0">
      <pane ySplit="7" topLeftCell="A8" activePane="bottomLeft" state="frozen"/>
      <selection pane="bottomLeft" activeCell="L45" sqref="L45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6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129</v>
      </c>
      <c r="B1" s="6"/>
      <c r="C1" s="6"/>
      <c r="D1" s="6"/>
      <c r="E1" s="6"/>
      <c r="F1" s="7" t="s">
        <v>109</v>
      </c>
      <c r="G1" s="8" t="s">
        <v>2</v>
      </c>
      <c r="H1" s="8"/>
      <c r="I1" s="8"/>
      <c r="J1" s="54"/>
      <c r="K1" s="55" t="s">
        <v>3</v>
      </c>
      <c r="L1" s="55"/>
      <c r="M1" s="254"/>
      <c r="N1" s="255"/>
      <c r="O1" s="256"/>
      <c r="P1" s="56" t="s">
        <v>4</v>
      </c>
      <c r="Q1" s="74"/>
      <c r="R1" s="257" t="s">
        <v>130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6</v>
      </c>
      <c r="B2" s="10"/>
      <c r="C2" s="11">
        <v>27942</v>
      </c>
      <c r="D2" s="10" t="s">
        <v>7</v>
      </c>
      <c r="E2" s="12">
        <v>299</v>
      </c>
      <c r="F2" s="13" t="s">
        <v>8</v>
      </c>
      <c r="G2" s="14" t="s">
        <v>9</v>
      </c>
      <c r="H2" s="15"/>
      <c r="I2" s="57">
        <v>27850</v>
      </c>
      <c r="J2" s="58"/>
      <c r="K2" s="58" t="s">
        <v>10</v>
      </c>
      <c r="L2" s="58"/>
      <c r="M2" s="258"/>
      <c r="N2" s="259"/>
      <c r="O2" s="260"/>
      <c r="P2" s="58" t="s">
        <v>12</v>
      </c>
      <c r="Q2" s="58"/>
      <c r="R2" s="261" t="s">
        <v>131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28055</v>
      </c>
      <c r="D3" s="17" t="s">
        <v>7</v>
      </c>
      <c r="E3" s="19">
        <v>417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  <c r="AE3" s="150" t="s">
        <v>114</v>
      </c>
    </row>
    <row r="4" spans="1:36">
      <c r="A4" s="22" t="s">
        <v>20</v>
      </c>
      <c r="B4" s="23"/>
      <c r="C4" s="24">
        <v>28060</v>
      </c>
      <c r="D4" s="23" t="s">
        <v>7</v>
      </c>
      <c r="E4" s="25">
        <v>414</v>
      </c>
      <c r="F4" s="23" t="s">
        <v>8</v>
      </c>
      <c r="G4" s="26" t="s">
        <v>21</v>
      </c>
      <c r="H4" s="27"/>
      <c r="I4" s="61">
        <f>I2-I3</f>
        <v>27850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151" t="s">
        <v>132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s="136" customFormat="1" ht="3.65" customHeight="1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40"/>
      <c r="N7" s="137"/>
      <c r="O7" s="137"/>
      <c r="P7" s="137"/>
      <c r="Q7" s="137"/>
      <c r="R7" s="137"/>
      <c r="S7" s="137"/>
      <c r="T7" s="137"/>
      <c r="U7" s="137"/>
      <c r="V7" s="78"/>
      <c r="W7" s="78"/>
      <c r="X7" s="149"/>
      <c r="Y7" s="101"/>
      <c r="Z7" s="102"/>
      <c r="AA7" s="102"/>
      <c r="AB7" s="152"/>
      <c r="AC7" s="152"/>
      <c r="AD7" s="153"/>
      <c r="AE7" s="153"/>
      <c r="AF7" s="154"/>
      <c r="AG7" s="163"/>
      <c r="AH7" s="163"/>
      <c r="AI7" s="153"/>
    </row>
    <row r="8" spans="1:36" s="1" customFormat="1" ht="15.65" customHeight="1">
      <c r="A8" s="36">
        <v>2</v>
      </c>
      <c r="B8" s="37">
        <f>A8-D8</f>
        <v>0</v>
      </c>
      <c r="C8" s="38">
        <v>2</v>
      </c>
      <c r="D8" s="38">
        <v>2</v>
      </c>
      <c r="E8" s="37">
        <f>D8-C8</f>
        <v>0</v>
      </c>
      <c r="F8" s="38">
        <v>0</v>
      </c>
      <c r="G8" s="36">
        <v>0</v>
      </c>
      <c r="H8" s="37">
        <f>G8-F8</f>
        <v>0</v>
      </c>
      <c r="I8" s="36">
        <v>6056</v>
      </c>
      <c r="J8" s="38"/>
      <c r="K8" s="141">
        <v>22000</v>
      </c>
      <c r="L8" s="38"/>
      <c r="M8" s="36">
        <v>1</v>
      </c>
      <c r="N8" s="142">
        <f>O8-P8</f>
        <v>29</v>
      </c>
      <c r="O8" s="36">
        <v>81</v>
      </c>
      <c r="P8" s="38">
        <v>52</v>
      </c>
      <c r="Q8" s="37">
        <f>R8-S8</f>
        <v>52</v>
      </c>
      <c r="R8" s="38">
        <v>483</v>
      </c>
      <c r="S8" s="38">
        <v>431</v>
      </c>
      <c r="T8" s="87">
        <f>U8-R8</f>
        <v>54</v>
      </c>
      <c r="U8" s="36">
        <v>537</v>
      </c>
      <c r="V8" s="38"/>
      <c r="W8" s="38"/>
      <c r="X8" s="36">
        <v>5640</v>
      </c>
      <c r="Y8" s="106">
        <f>X8*F8*50</f>
        <v>0</v>
      </c>
      <c r="Z8" s="107">
        <f>A8*I8*50</f>
        <v>605600</v>
      </c>
      <c r="AA8" s="108">
        <f>Z8-Y8</f>
        <v>605600</v>
      </c>
      <c r="AB8" s="155">
        <v>22000</v>
      </c>
      <c r="AC8" s="110">
        <f>AE8-AD8</f>
        <v>2700</v>
      </c>
      <c r="AD8" s="111">
        <f>AF8*R8*50</f>
        <v>24150</v>
      </c>
      <c r="AE8" s="111">
        <f>U8*M8*50</f>
        <v>26850</v>
      </c>
      <c r="AF8" s="36">
        <v>1</v>
      </c>
      <c r="AG8" s="125">
        <f>AH8-AI8</f>
        <v>608300</v>
      </c>
      <c r="AH8" s="111">
        <f>Z8+AE8</f>
        <v>632450</v>
      </c>
      <c r="AI8" s="111">
        <f>Y8+AD8</f>
        <v>24150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7">
        <f>D9-C9</f>
        <v>0</v>
      </c>
      <c r="F9" s="38">
        <v>0</v>
      </c>
      <c r="G9" s="36">
        <v>0</v>
      </c>
      <c r="H9" s="37">
        <f>G9-F9</f>
        <v>0</v>
      </c>
      <c r="I9" s="36">
        <v>5856</v>
      </c>
      <c r="J9" s="38"/>
      <c r="K9" s="141">
        <v>22200</v>
      </c>
      <c r="L9" s="38"/>
      <c r="M9" s="36">
        <v>1</v>
      </c>
      <c r="N9" s="142">
        <f>O9-P9</f>
        <v>-121</v>
      </c>
      <c r="O9" s="36">
        <v>31</v>
      </c>
      <c r="P9" s="38">
        <v>152</v>
      </c>
      <c r="Q9" s="37">
        <f>R9-S9</f>
        <v>151</v>
      </c>
      <c r="R9" s="38">
        <v>392</v>
      </c>
      <c r="S9" s="38">
        <v>241</v>
      </c>
      <c r="T9" s="87">
        <f>U9-R9</f>
        <v>25</v>
      </c>
      <c r="U9" s="36">
        <v>417</v>
      </c>
      <c r="V9" s="38"/>
      <c r="W9" s="38"/>
      <c r="X9" s="36">
        <v>5441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55">
        <v>22200</v>
      </c>
      <c r="AC9" s="110">
        <f t="shared" ref="AC9:AC52" si="3">AE9-AD9</f>
        <v>-18350</v>
      </c>
      <c r="AD9" s="111">
        <f t="shared" ref="AD9:AD52" si="4">AF9*R9*50</f>
        <v>39200</v>
      </c>
      <c r="AE9" s="111">
        <f t="shared" ref="AE9:AE52" si="5">U9*M9*50</f>
        <v>20850</v>
      </c>
      <c r="AF9" s="36">
        <v>2</v>
      </c>
      <c r="AG9" s="125">
        <f t="shared" ref="AG9:AG52" si="6">AH9-AI9</f>
        <v>-18350</v>
      </c>
      <c r="AH9" s="111">
        <f t="shared" ref="AH9:AH52" si="7">Z9+AE9</f>
        <v>20850</v>
      </c>
      <c r="AI9" s="111">
        <f t="shared" ref="AI9:AI52" si="8">Y9+AD9</f>
        <v>39200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7">
        <f>D10-C10</f>
        <v>0</v>
      </c>
      <c r="F10" s="38">
        <v>0</v>
      </c>
      <c r="G10" s="36">
        <v>0</v>
      </c>
      <c r="H10" s="37">
        <f>G10-F10</f>
        <v>0</v>
      </c>
      <c r="I10" s="36">
        <v>5656</v>
      </c>
      <c r="J10" s="38"/>
      <c r="K10" s="141">
        <v>22400</v>
      </c>
      <c r="L10" s="38"/>
      <c r="M10" s="36">
        <v>1</v>
      </c>
      <c r="N10" s="142">
        <f>O10-P10</f>
        <v>-346</v>
      </c>
      <c r="O10" s="36">
        <v>49</v>
      </c>
      <c r="P10" s="38">
        <v>395</v>
      </c>
      <c r="Q10" s="37">
        <f>R10-S10</f>
        <v>267</v>
      </c>
      <c r="R10" s="38">
        <v>612</v>
      </c>
      <c r="S10" s="38">
        <v>345</v>
      </c>
      <c r="T10" s="87">
        <f>U10-R10</f>
        <v>23</v>
      </c>
      <c r="U10" s="36">
        <v>635</v>
      </c>
      <c r="V10" s="38"/>
      <c r="W10" s="38"/>
      <c r="X10" s="36">
        <v>5241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55">
        <v>22400</v>
      </c>
      <c r="AC10" s="110">
        <f t="shared" si="3"/>
        <v>-60050</v>
      </c>
      <c r="AD10" s="111">
        <f t="shared" si="4"/>
        <v>91800</v>
      </c>
      <c r="AE10" s="111">
        <f t="shared" si="5"/>
        <v>31750</v>
      </c>
      <c r="AF10" s="36">
        <v>3</v>
      </c>
      <c r="AG10" s="125">
        <f t="shared" si="6"/>
        <v>-60050</v>
      </c>
      <c r="AH10" s="111">
        <f t="shared" si="7"/>
        <v>31750</v>
      </c>
      <c r="AI10" s="111">
        <f t="shared" si="8"/>
        <v>91800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7">
        <f>D11-C11</f>
        <v>0</v>
      </c>
      <c r="F11" s="38">
        <v>0</v>
      </c>
      <c r="G11" s="36">
        <v>0</v>
      </c>
      <c r="H11" s="37">
        <f>G11-F11</f>
        <v>0</v>
      </c>
      <c r="I11" s="36">
        <v>5456</v>
      </c>
      <c r="J11" s="38"/>
      <c r="K11" s="141">
        <v>22600</v>
      </c>
      <c r="L11" s="38"/>
      <c r="M11" s="36">
        <v>1</v>
      </c>
      <c r="N11" s="142">
        <f>O11-P11</f>
        <v>-313</v>
      </c>
      <c r="O11" s="36">
        <v>26</v>
      </c>
      <c r="P11" s="38">
        <v>339</v>
      </c>
      <c r="Q11" s="37">
        <f>R11-S11</f>
        <v>122</v>
      </c>
      <c r="R11" s="38">
        <v>575</v>
      </c>
      <c r="S11" s="38">
        <v>453</v>
      </c>
      <c r="T11" s="87">
        <f>U11-R11</f>
        <v>23</v>
      </c>
      <c r="U11" s="36">
        <v>598</v>
      </c>
      <c r="V11" s="38"/>
      <c r="W11" s="38"/>
      <c r="X11" s="36">
        <v>5042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55">
        <v>22600</v>
      </c>
      <c r="AC11" s="110">
        <f t="shared" si="3"/>
        <v>-85100</v>
      </c>
      <c r="AD11" s="111">
        <f t="shared" si="4"/>
        <v>115000</v>
      </c>
      <c r="AE11" s="111">
        <f t="shared" si="5"/>
        <v>29900</v>
      </c>
      <c r="AF11" s="36">
        <v>4</v>
      </c>
      <c r="AG11" s="125">
        <f t="shared" si="6"/>
        <v>-85100</v>
      </c>
      <c r="AH11" s="111">
        <f t="shared" si="7"/>
        <v>29900</v>
      </c>
      <c r="AI11" s="111">
        <f t="shared" si="8"/>
        <v>115000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7">
        <f>D12-C12</f>
        <v>0</v>
      </c>
      <c r="F12" s="38">
        <v>0</v>
      </c>
      <c r="G12" s="36">
        <v>0</v>
      </c>
      <c r="H12" s="37">
        <f>G12-F12</f>
        <v>0</v>
      </c>
      <c r="I12" s="36">
        <v>5256</v>
      </c>
      <c r="J12" s="38"/>
      <c r="K12" s="141">
        <v>22800</v>
      </c>
      <c r="L12" s="38"/>
      <c r="M12" s="36">
        <v>1</v>
      </c>
      <c r="N12" s="142">
        <f>O12-P12</f>
        <v>-99</v>
      </c>
      <c r="O12" s="36">
        <v>166</v>
      </c>
      <c r="P12" s="38">
        <v>265</v>
      </c>
      <c r="Q12" s="37">
        <f>R12-S12</f>
        <v>34</v>
      </c>
      <c r="R12" s="38">
        <v>534</v>
      </c>
      <c r="S12" s="38">
        <v>500</v>
      </c>
      <c r="T12" s="87">
        <f>U12-R12</f>
        <v>54</v>
      </c>
      <c r="U12" s="36">
        <v>588</v>
      </c>
      <c r="V12" s="38"/>
      <c r="W12" s="38"/>
      <c r="X12" s="36">
        <v>4843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55">
        <v>22800</v>
      </c>
      <c r="AC12" s="110">
        <f t="shared" si="3"/>
        <v>-104100</v>
      </c>
      <c r="AD12" s="111">
        <f t="shared" si="4"/>
        <v>133500</v>
      </c>
      <c r="AE12" s="111">
        <f t="shared" si="5"/>
        <v>29400</v>
      </c>
      <c r="AF12" s="36">
        <v>5</v>
      </c>
      <c r="AG12" s="125">
        <f t="shared" si="6"/>
        <v>-104100</v>
      </c>
      <c r="AH12" s="111">
        <f t="shared" si="7"/>
        <v>29400</v>
      </c>
      <c r="AI12" s="111">
        <f t="shared" si="8"/>
        <v>133500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7">
        <f t="shared" ref="E13:E52" si="10">D13-C13</f>
        <v>0</v>
      </c>
      <c r="F13" s="38">
        <v>0</v>
      </c>
      <c r="G13" s="36">
        <v>0</v>
      </c>
      <c r="H13" s="37">
        <f t="shared" ref="H13:H52" si="11">G13-F13</f>
        <v>0</v>
      </c>
      <c r="I13" s="36">
        <v>5057</v>
      </c>
      <c r="J13" s="38"/>
      <c r="K13" s="141">
        <v>23000</v>
      </c>
      <c r="L13" s="38"/>
      <c r="M13" s="36">
        <v>1</v>
      </c>
      <c r="N13" s="142">
        <f t="shared" ref="N13:N52" si="12">O13-P13</f>
        <v>-49</v>
      </c>
      <c r="O13" s="36">
        <v>190</v>
      </c>
      <c r="P13" s="38">
        <v>239</v>
      </c>
      <c r="Q13" s="37">
        <f t="shared" ref="Q13:Q52" si="13">R13-S13</f>
        <v>34</v>
      </c>
      <c r="R13" s="38">
        <v>563</v>
      </c>
      <c r="S13" s="38">
        <v>529</v>
      </c>
      <c r="T13" s="87">
        <f t="shared" ref="T13:T52" si="14">U13-R13</f>
        <v>99</v>
      </c>
      <c r="U13" s="36">
        <v>662</v>
      </c>
      <c r="V13" s="38"/>
      <c r="W13" s="38"/>
      <c r="X13" s="36">
        <v>4644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55">
        <v>23000</v>
      </c>
      <c r="AC13" s="110">
        <f t="shared" si="3"/>
        <v>-163950</v>
      </c>
      <c r="AD13" s="111">
        <f t="shared" si="4"/>
        <v>197050</v>
      </c>
      <c r="AE13" s="111">
        <f t="shared" si="5"/>
        <v>33100</v>
      </c>
      <c r="AF13" s="36">
        <v>7</v>
      </c>
      <c r="AG13" s="125">
        <f t="shared" si="6"/>
        <v>-163950</v>
      </c>
      <c r="AH13" s="111">
        <f t="shared" si="7"/>
        <v>33100</v>
      </c>
      <c r="AI13" s="111">
        <f t="shared" si="8"/>
        <v>197050</v>
      </c>
    </row>
    <row r="14" spans="1:36" s="1" customFormat="1" ht="15.65" customHeight="1">
      <c r="A14" s="36">
        <v>1</v>
      </c>
      <c r="B14" s="37">
        <f t="shared" si="9"/>
        <v>0</v>
      </c>
      <c r="C14" s="38">
        <v>1</v>
      </c>
      <c r="D14" s="38">
        <v>1</v>
      </c>
      <c r="E14" s="37">
        <f t="shared" si="10"/>
        <v>0</v>
      </c>
      <c r="F14" s="38">
        <v>0</v>
      </c>
      <c r="G14" s="36">
        <v>0</v>
      </c>
      <c r="H14" s="37">
        <f t="shared" si="11"/>
        <v>0</v>
      </c>
      <c r="I14" s="36">
        <v>4857</v>
      </c>
      <c r="J14" s="38"/>
      <c r="K14" s="141">
        <v>23200</v>
      </c>
      <c r="L14" s="38"/>
      <c r="M14" s="36">
        <v>2</v>
      </c>
      <c r="N14" s="142">
        <f t="shared" si="12"/>
        <v>-134</v>
      </c>
      <c r="O14" s="36">
        <v>41</v>
      </c>
      <c r="P14" s="38">
        <v>175</v>
      </c>
      <c r="Q14" s="37">
        <f t="shared" si="13"/>
        <v>61</v>
      </c>
      <c r="R14" s="38">
        <v>2069</v>
      </c>
      <c r="S14" s="38">
        <v>2008</v>
      </c>
      <c r="T14" s="87">
        <f t="shared" si="14"/>
        <v>-2</v>
      </c>
      <c r="U14" s="36">
        <v>2067</v>
      </c>
      <c r="V14" s="38"/>
      <c r="W14" s="38"/>
      <c r="X14" s="36">
        <v>4445</v>
      </c>
      <c r="Y14" s="106">
        <f t="shared" si="0"/>
        <v>0</v>
      </c>
      <c r="Z14" s="107">
        <f t="shared" si="1"/>
        <v>242850</v>
      </c>
      <c r="AA14" s="108">
        <f t="shared" si="2"/>
        <v>242850</v>
      </c>
      <c r="AB14" s="155">
        <v>23200</v>
      </c>
      <c r="AC14" s="110">
        <f t="shared" si="3"/>
        <v>-620900</v>
      </c>
      <c r="AD14" s="111">
        <f t="shared" si="4"/>
        <v>827600</v>
      </c>
      <c r="AE14" s="111">
        <f t="shared" si="5"/>
        <v>206700</v>
      </c>
      <c r="AF14" s="36">
        <v>8</v>
      </c>
      <c r="AG14" s="125">
        <f t="shared" si="6"/>
        <v>-378050</v>
      </c>
      <c r="AH14" s="111">
        <f t="shared" si="7"/>
        <v>449550</v>
      </c>
      <c r="AI14" s="111">
        <f t="shared" si="8"/>
        <v>827600</v>
      </c>
    </row>
    <row r="15" spans="1:36" s="1" customFormat="1" ht="15.65" customHeight="1">
      <c r="A15" s="36">
        <v>2</v>
      </c>
      <c r="B15" s="37">
        <f t="shared" si="9"/>
        <v>0</v>
      </c>
      <c r="C15" s="38">
        <v>2</v>
      </c>
      <c r="D15" s="38">
        <v>2</v>
      </c>
      <c r="E15" s="37">
        <f t="shared" si="10"/>
        <v>0</v>
      </c>
      <c r="F15" s="38">
        <v>0</v>
      </c>
      <c r="G15" s="36">
        <v>0</v>
      </c>
      <c r="H15" s="37">
        <f t="shared" si="11"/>
        <v>0</v>
      </c>
      <c r="I15" s="36">
        <v>4658</v>
      </c>
      <c r="J15" s="38"/>
      <c r="K15" s="141">
        <v>23400</v>
      </c>
      <c r="L15" s="38"/>
      <c r="M15" s="36">
        <v>3</v>
      </c>
      <c r="N15" s="142">
        <f t="shared" si="12"/>
        <v>103</v>
      </c>
      <c r="O15" s="36">
        <v>157</v>
      </c>
      <c r="P15" s="38">
        <v>54</v>
      </c>
      <c r="Q15" s="37">
        <f t="shared" si="13"/>
        <v>37</v>
      </c>
      <c r="R15" s="38">
        <v>867</v>
      </c>
      <c r="S15" s="38">
        <v>830</v>
      </c>
      <c r="T15" s="87">
        <f t="shared" si="14"/>
        <v>32</v>
      </c>
      <c r="U15" s="36">
        <v>899</v>
      </c>
      <c r="V15" s="38"/>
      <c r="W15" s="38"/>
      <c r="X15" s="36">
        <v>4247</v>
      </c>
      <c r="Y15" s="106">
        <f t="shared" si="0"/>
        <v>0</v>
      </c>
      <c r="Z15" s="107">
        <f t="shared" si="1"/>
        <v>465800</v>
      </c>
      <c r="AA15" s="108">
        <f t="shared" si="2"/>
        <v>465800</v>
      </c>
      <c r="AB15" s="155">
        <v>23400</v>
      </c>
      <c r="AC15" s="110">
        <f t="shared" si="3"/>
        <v>-298650</v>
      </c>
      <c r="AD15" s="111">
        <f t="shared" si="4"/>
        <v>433500</v>
      </c>
      <c r="AE15" s="111">
        <f t="shared" si="5"/>
        <v>134850</v>
      </c>
      <c r="AF15" s="36">
        <v>10</v>
      </c>
      <c r="AG15" s="125">
        <f t="shared" si="6"/>
        <v>167150</v>
      </c>
      <c r="AH15" s="111">
        <f t="shared" si="7"/>
        <v>600650</v>
      </c>
      <c r="AI15" s="111">
        <f t="shared" si="8"/>
        <v>433500</v>
      </c>
    </row>
    <row r="16" spans="1:36" s="1" customFormat="1" ht="15.65" customHeight="1">
      <c r="A16" s="36">
        <v>8</v>
      </c>
      <c r="B16" s="37">
        <f t="shared" si="9"/>
        <v>0</v>
      </c>
      <c r="C16" s="38">
        <v>8</v>
      </c>
      <c r="D16" s="38">
        <v>8</v>
      </c>
      <c r="E16" s="37">
        <f t="shared" si="10"/>
        <v>0</v>
      </c>
      <c r="F16" s="38">
        <v>0</v>
      </c>
      <c r="G16" s="36">
        <v>0</v>
      </c>
      <c r="H16" s="37">
        <f t="shared" si="11"/>
        <v>0</v>
      </c>
      <c r="I16" s="36">
        <v>4459</v>
      </c>
      <c r="J16" s="38"/>
      <c r="K16" s="141">
        <v>23600</v>
      </c>
      <c r="L16" s="38"/>
      <c r="M16" s="36">
        <v>4</v>
      </c>
      <c r="N16" s="142">
        <f t="shared" si="12"/>
        <v>13</v>
      </c>
      <c r="O16" s="36">
        <v>213</v>
      </c>
      <c r="P16" s="38">
        <v>200</v>
      </c>
      <c r="Q16" s="37">
        <f t="shared" si="13"/>
        <v>73</v>
      </c>
      <c r="R16" s="38">
        <v>555</v>
      </c>
      <c r="S16" s="38">
        <v>482</v>
      </c>
      <c r="T16" s="87">
        <f t="shared" si="14"/>
        <v>107</v>
      </c>
      <c r="U16" s="36">
        <v>662</v>
      </c>
      <c r="V16" s="38"/>
      <c r="W16" s="38"/>
      <c r="X16" s="36">
        <v>4049</v>
      </c>
      <c r="Y16" s="106">
        <f t="shared" si="0"/>
        <v>0</v>
      </c>
      <c r="Z16" s="107">
        <f t="shared" si="1"/>
        <v>1783600</v>
      </c>
      <c r="AA16" s="108">
        <f t="shared" si="2"/>
        <v>1783600</v>
      </c>
      <c r="AB16" s="155">
        <v>23600</v>
      </c>
      <c r="AC16" s="110">
        <f t="shared" si="3"/>
        <v>-200600</v>
      </c>
      <c r="AD16" s="111">
        <f t="shared" si="4"/>
        <v>333000</v>
      </c>
      <c r="AE16" s="111">
        <f t="shared" si="5"/>
        <v>132400</v>
      </c>
      <c r="AF16" s="36">
        <v>12</v>
      </c>
      <c r="AG16" s="125">
        <f t="shared" si="6"/>
        <v>1583000</v>
      </c>
      <c r="AH16" s="111">
        <f t="shared" si="7"/>
        <v>1916000</v>
      </c>
      <c r="AI16" s="111">
        <f t="shared" si="8"/>
        <v>333000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7">
        <f t="shared" si="10"/>
        <v>0</v>
      </c>
      <c r="F17" s="38">
        <v>0</v>
      </c>
      <c r="G17" s="36">
        <v>0</v>
      </c>
      <c r="H17" s="37">
        <f t="shared" si="11"/>
        <v>0</v>
      </c>
      <c r="I17" s="36">
        <v>4260</v>
      </c>
      <c r="J17" s="38"/>
      <c r="K17" s="141">
        <v>23800</v>
      </c>
      <c r="L17" s="38"/>
      <c r="M17" s="36">
        <v>5</v>
      </c>
      <c r="N17" s="142">
        <f t="shared" si="12"/>
        <v>-136</v>
      </c>
      <c r="O17" s="36">
        <v>81</v>
      </c>
      <c r="P17" s="38">
        <v>217</v>
      </c>
      <c r="Q17" s="37">
        <f t="shared" si="13"/>
        <v>55</v>
      </c>
      <c r="R17" s="38">
        <v>1411</v>
      </c>
      <c r="S17" s="38">
        <v>1356</v>
      </c>
      <c r="T17" s="87">
        <f t="shared" si="14"/>
        <v>30</v>
      </c>
      <c r="U17" s="36">
        <v>1441</v>
      </c>
      <c r="V17" s="38"/>
      <c r="W17" s="38"/>
      <c r="X17" s="36">
        <v>3851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55">
        <v>23800</v>
      </c>
      <c r="AC17" s="110">
        <f t="shared" si="3"/>
        <v>-627450</v>
      </c>
      <c r="AD17" s="111">
        <f t="shared" si="4"/>
        <v>987700</v>
      </c>
      <c r="AE17" s="111">
        <f t="shared" si="5"/>
        <v>360250</v>
      </c>
      <c r="AF17" s="36">
        <v>14</v>
      </c>
      <c r="AG17" s="125">
        <f t="shared" si="6"/>
        <v>-627450</v>
      </c>
      <c r="AH17" s="111">
        <f t="shared" si="7"/>
        <v>360250</v>
      </c>
      <c r="AI17" s="111">
        <f t="shared" si="8"/>
        <v>987700</v>
      </c>
    </row>
    <row r="18" spans="1:35" s="1" customFormat="1" ht="14.5">
      <c r="A18" s="36">
        <v>2</v>
      </c>
      <c r="B18" s="37">
        <f t="shared" si="9"/>
        <v>0</v>
      </c>
      <c r="C18" s="38">
        <v>2</v>
      </c>
      <c r="D18" s="38">
        <v>2</v>
      </c>
      <c r="E18" s="37">
        <f t="shared" si="10"/>
        <v>0</v>
      </c>
      <c r="F18" s="38">
        <v>0</v>
      </c>
      <c r="G18" s="36">
        <v>0</v>
      </c>
      <c r="H18" s="37">
        <f t="shared" si="11"/>
        <v>0</v>
      </c>
      <c r="I18" s="36">
        <v>4061</v>
      </c>
      <c r="J18" s="38"/>
      <c r="K18" s="143">
        <v>24000</v>
      </c>
      <c r="L18" s="38"/>
      <c r="M18" s="36">
        <v>7</v>
      </c>
      <c r="N18" s="142">
        <f t="shared" si="12"/>
        <v>171</v>
      </c>
      <c r="O18" s="36">
        <v>330</v>
      </c>
      <c r="P18" s="38">
        <v>159</v>
      </c>
      <c r="Q18" s="37">
        <f t="shared" si="13"/>
        <v>-25</v>
      </c>
      <c r="R18" s="38">
        <v>2049</v>
      </c>
      <c r="S18" s="38">
        <v>2074</v>
      </c>
      <c r="T18" s="87">
        <f t="shared" si="14"/>
        <v>-67</v>
      </c>
      <c r="U18" s="36">
        <v>1982</v>
      </c>
      <c r="V18" s="38"/>
      <c r="W18" s="38"/>
      <c r="X18" s="36">
        <v>3654</v>
      </c>
      <c r="Y18" s="106">
        <f t="shared" si="0"/>
        <v>0</v>
      </c>
      <c r="Z18" s="107">
        <f t="shared" si="1"/>
        <v>406100</v>
      </c>
      <c r="AA18" s="108">
        <f t="shared" si="2"/>
        <v>406100</v>
      </c>
      <c r="AB18" s="156">
        <v>24000</v>
      </c>
      <c r="AC18" s="110">
        <f t="shared" si="3"/>
        <v>-1047950</v>
      </c>
      <c r="AD18" s="111">
        <f t="shared" si="4"/>
        <v>1741650</v>
      </c>
      <c r="AE18" s="111">
        <f t="shared" si="5"/>
        <v>693700</v>
      </c>
      <c r="AF18" s="36">
        <v>17</v>
      </c>
      <c r="AG18" s="125">
        <f t="shared" si="6"/>
        <v>-641850</v>
      </c>
      <c r="AH18" s="111">
        <f t="shared" si="7"/>
        <v>1099800</v>
      </c>
      <c r="AI18" s="111">
        <f t="shared" si="8"/>
        <v>1741650</v>
      </c>
    </row>
    <row r="19" spans="1:35" s="1" customFormat="1" ht="14.5">
      <c r="A19" s="36">
        <v>1</v>
      </c>
      <c r="B19" s="37">
        <f t="shared" si="9"/>
        <v>0</v>
      </c>
      <c r="C19" s="38">
        <v>1</v>
      </c>
      <c r="D19" s="38">
        <v>1</v>
      </c>
      <c r="E19" s="37">
        <f t="shared" si="10"/>
        <v>0</v>
      </c>
      <c r="F19" s="38">
        <v>0</v>
      </c>
      <c r="G19" s="36">
        <v>0</v>
      </c>
      <c r="H19" s="37">
        <f t="shared" si="11"/>
        <v>0</v>
      </c>
      <c r="I19" s="36">
        <v>3863</v>
      </c>
      <c r="J19" s="38"/>
      <c r="K19" s="144">
        <v>24200</v>
      </c>
      <c r="L19" s="38"/>
      <c r="M19" s="36">
        <v>8</v>
      </c>
      <c r="N19" s="142">
        <f t="shared" si="12"/>
        <v>62</v>
      </c>
      <c r="O19" s="36">
        <v>250</v>
      </c>
      <c r="P19" s="38">
        <v>188</v>
      </c>
      <c r="Q19" s="37">
        <f t="shared" si="13"/>
        <v>-46</v>
      </c>
      <c r="R19" s="38">
        <v>475</v>
      </c>
      <c r="S19" s="38">
        <v>521</v>
      </c>
      <c r="T19" s="87">
        <f t="shared" si="14"/>
        <v>45</v>
      </c>
      <c r="U19" s="36">
        <v>520</v>
      </c>
      <c r="V19" s="38"/>
      <c r="W19" s="38"/>
      <c r="X19" s="36">
        <v>3458</v>
      </c>
      <c r="Y19" s="106">
        <f t="shared" si="0"/>
        <v>0</v>
      </c>
      <c r="Z19" s="107">
        <f t="shared" si="1"/>
        <v>193150</v>
      </c>
      <c r="AA19" s="108">
        <f t="shared" si="2"/>
        <v>193150</v>
      </c>
      <c r="AB19" s="157">
        <v>24200</v>
      </c>
      <c r="AC19" s="110">
        <f t="shared" si="3"/>
        <v>-267000</v>
      </c>
      <c r="AD19" s="111">
        <f t="shared" si="4"/>
        <v>475000</v>
      </c>
      <c r="AE19" s="111">
        <f t="shared" si="5"/>
        <v>208000</v>
      </c>
      <c r="AF19" s="36">
        <v>20</v>
      </c>
      <c r="AG19" s="125">
        <f t="shared" si="6"/>
        <v>-73850</v>
      </c>
      <c r="AH19" s="111">
        <f t="shared" si="7"/>
        <v>401150</v>
      </c>
      <c r="AI19" s="111">
        <f t="shared" si="8"/>
        <v>475000</v>
      </c>
    </row>
    <row r="20" spans="1:35" s="1" customFormat="1" ht="14.5">
      <c r="A20" s="36">
        <v>3</v>
      </c>
      <c r="B20" s="37">
        <f t="shared" si="9"/>
        <v>0</v>
      </c>
      <c r="C20" s="38">
        <v>3</v>
      </c>
      <c r="D20" s="38">
        <v>3</v>
      </c>
      <c r="E20" s="37">
        <f t="shared" si="10"/>
        <v>0</v>
      </c>
      <c r="F20" s="38">
        <v>0</v>
      </c>
      <c r="G20" s="36">
        <v>0</v>
      </c>
      <c r="H20" s="37">
        <f t="shared" si="11"/>
        <v>0</v>
      </c>
      <c r="I20" s="36">
        <v>3665</v>
      </c>
      <c r="J20" s="38"/>
      <c r="K20" s="144">
        <v>24400</v>
      </c>
      <c r="L20" s="38"/>
      <c r="M20" s="36">
        <v>10</v>
      </c>
      <c r="N20" s="142">
        <f t="shared" si="12"/>
        <v>47</v>
      </c>
      <c r="O20" s="36">
        <v>164</v>
      </c>
      <c r="P20" s="38">
        <v>117</v>
      </c>
      <c r="Q20" s="37">
        <f t="shared" si="13"/>
        <v>20</v>
      </c>
      <c r="R20" s="38">
        <v>1231</v>
      </c>
      <c r="S20" s="38">
        <v>1211</v>
      </c>
      <c r="T20" s="87">
        <f t="shared" si="14"/>
        <v>12</v>
      </c>
      <c r="U20" s="36">
        <v>1243</v>
      </c>
      <c r="V20" s="38"/>
      <c r="W20" s="38"/>
      <c r="X20" s="36">
        <v>3262</v>
      </c>
      <c r="Y20" s="106">
        <f t="shared" si="0"/>
        <v>0</v>
      </c>
      <c r="Z20" s="107">
        <f t="shared" si="1"/>
        <v>549750</v>
      </c>
      <c r="AA20" s="108">
        <f t="shared" si="2"/>
        <v>549750</v>
      </c>
      <c r="AB20" s="157">
        <v>24400</v>
      </c>
      <c r="AC20" s="110">
        <f t="shared" si="3"/>
        <v>-855700</v>
      </c>
      <c r="AD20" s="111">
        <f t="shared" si="4"/>
        <v>1477200</v>
      </c>
      <c r="AE20" s="111">
        <f t="shared" si="5"/>
        <v>621500</v>
      </c>
      <c r="AF20" s="36">
        <v>24</v>
      </c>
      <c r="AG20" s="125">
        <f t="shared" si="6"/>
        <v>-305950</v>
      </c>
      <c r="AH20" s="111">
        <f t="shared" si="7"/>
        <v>1171250</v>
      </c>
      <c r="AI20" s="111">
        <f t="shared" si="8"/>
        <v>1477200</v>
      </c>
    </row>
    <row r="21" spans="1:35" s="1" customFormat="1" ht="14.5">
      <c r="A21" s="36">
        <v>11</v>
      </c>
      <c r="B21" s="37">
        <f t="shared" si="9"/>
        <v>0</v>
      </c>
      <c r="C21" s="38">
        <v>11</v>
      </c>
      <c r="D21" s="38">
        <v>11</v>
      </c>
      <c r="E21" s="37">
        <f t="shared" si="10"/>
        <v>0</v>
      </c>
      <c r="F21" s="38">
        <v>0</v>
      </c>
      <c r="G21" s="36">
        <v>0</v>
      </c>
      <c r="H21" s="37">
        <f t="shared" si="11"/>
        <v>0</v>
      </c>
      <c r="I21" s="36">
        <v>3467</v>
      </c>
      <c r="J21" s="38"/>
      <c r="K21" s="144">
        <v>24600</v>
      </c>
      <c r="L21" s="38"/>
      <c r="M21" s="36">
        <v>13</v>
      </c>
      <c r="N21" s="142">
        <f t="shared" si="12"/>
        <v>-36</v>
      </c>
      <c r="O21" s="36">
        <v>343</v>
      </c>
      <c r="P21" s="38">
        <v>379</v>
      </c>
      <c r="Q21" s="37">
        <f t="shared" si="13"/>
        <v>-93</v>
      </c>
      <c r="R21" s="38">
        <v>742</v>
      </c>
      <c r="S21" s="38">
        <v>835</v>
      </c>
      <c r="T21" s="87">
        <f t="shared" si="14"/>
        <v>-34</v>
      </c>
      <c r="U21" s="36">
        <v>708</v>
      </c>
      <c r="V21" s="38"/>
      <c r="W21" s="38"/>
      <c r="X21" s="36">
        <v>3068</v>
      </c>
      <c r="Y21" s="106">
        <f t="shared" si="0"/>
        <v>0</v>
      </c>
      <c r="Z21" s="107">
        <f t="shared" si="1"/>
        <v>1906850</v>
      </c>
      <c r="AA21" s="108">
        <f t="shared" si="2"/>
        <v>1906850</v>
      </c>
      <c r="AB21" s="157">
        <v>24600</v>
      </c>
      <c r="AC21" s="110">
        <f t="shared" si="3"/>
        <v>-615700</v>
      </c>
      <c r="AD21" s="111">
        <f t="shared" si="4"/>
        <v>1075900</v>
      </c>
      <c r="AE21" s="111">
        <f t="shared" si="5"/>
        <v>460200</v>
      </c>
      <c r="AF21" s="36">
        <v>29</v>
      </c>
      <c r="AG21" s="125">
        <f t="shared" si="6"/>
        <v>1291150</v>
      </c>
      <c r="AH21" s="111">
        <f t="shared" si="7"/>
        <v>2367050</v>
      </c>
      <c r="AI21" s="111">
        <f t="shared" si="8"/>
        <v>1075900</v>
      </c>
    </row>
    <row r="22" spans="1:35" s="1" customFormat="1" ht="14.5">
      <c r="A22" s="36">
        <v>17</v>
      </c>
      <c r="B22" s="37">
        <f t="shared" si="9"/>
        <v>0</v>
      </c>
      <c r="C22" s="38">
        <v>17</v>
      </c>
      <c r="D22" s="38">
        <v>17</v>
      </c>
      <c r="E22" s="37">
        <f t="shared" si="10"/>
        <v>0</v>
      </c>
      <c r="F22" s="38">
        <v>3</v>
      </c>
      <c r="G22" s="36">
        <v>0</v>
      </c>
      <c r="H22" s="37">
        <f t="shared" si="11"/>
        <v>-3</v>
      </c>
      <c r="I22" s="36">
        <v>3271</v>
      </c>
      <c r="J22" s="38"/>
      <c r="K22" s="145">
        <v>24800</v>
      </c>
      <c r="L22" s="38"/>
      <c r="M22" s="36">
        <v>16</v>
      </c>
      <c r="N22" s="142">
        <f t="shared" si="12"/>
        <v>-102</v>
      </c>
      <c r="O22" s="36">
        <v>430</v>
      </c>
      <c r="P22" s="38">
        <v>532</v>
      </c>
      <c r="Q22" s="37">
        <f t="shared" si="13"/>
        <v>163</v>
      </c>
      <c r="R22" s="38">
        <v>1267</v>
      </c>
      <c r="S22" s="38">
        <v>1104</v>
      </c>
      <c r="T22" s="87">
        <f t="shared" si="14"/>
        <v>-28</v>
      </c>
      <c r="U22" s="36">
        <v>1239</v>
      </c>
      <c r="V22" s="38"/>
      <c r="W22" s="38"/>
      <c r="X22" s="36">
        <v>2872</v>
      </c>
      <c r="Y22" s="106">
        <f t="shared" si="0"/>
        <v>430800</v>
      </c>
      <c r="Z22" s="107">
        <f t="shared" si="1"/>
        <v>2780350</v>
      </c>
      <c r="AA22" s="107">
        <f t="shared" si="2"/>
        <v>2349550</v>
      </c>
      <c r="AB22" s="158">
        <v>24800</v>
      </c>
      <c r="AC22" s="110">
        <f t="shared" si="3"/>
        <v>-1226050</v>
      </c>
      <c r="AD22" s="111">
        <f t="shared" si="4"/>
        <v>2217250</v>
      </c>
      <c r="AE22" s="111">
        <f t="shared" si="5"/>
        <v>991200</v>
      </c>
      <c r="AF22" s="36">
        <v>35</v>
      </c>
      <c r="AG22" s="125">
        <f t="shared" si="6"/>
        <v>1123500</v>
      </c>
      <c r="AH22" s="111">
        <f t="shared" si="7"/>
        <v>3771550</v>
      </c>
      <c r="AI22" s="111">
        <f t="shared" si="8"/>
        <v>2648050</v>
      </c>
    </row>
    <row r="23" spans="1:35" s="1" customFormat="1" ht="14.5">
      <c r="A23" s="36">
        <v>73</v>
      </c>
      <c r="B23" s="37">
        <f t="shared" si="9"/>
        <v>0</v>
      </c>
      <c r="C23" s="38">
        <v>76</v>
      </c>
      <c r="D23" s="38">
        <v>73</v>
      </c>
      <c r="E23" s="37">
        <f t="shared" si="10"/>
        <v>-3</v>
      </c>
      <c r="F23" s="38">
        <v>10</v>
      </c>
      <c r="G23" s="36">
        <v>0</v>
      </c>
      <c r="H23" s="37">
        <f t="shared" si="11"/>
        <v>-10</v>
      </c>
      <c r="I23" s="36">
        <v>3075</v>
      </c>
      <c r="J23" s="38"/>
      <c r="K23" s="145">
        <v>25000</v>
      </c>
      <c r="L23" s="38"/>
      <c r="M23" s="36">
        <v>20</v>
      </c>
      <c r="N23" s="142">
        <f t="shared" si="12"/>
        <v>-223</v>
      </c>
      <c r="O23" s="36">
        <v>694</v>
      </c>
      <c r="P23" s="38">
        <v>917</v>
      </c>
      <c r="Q23" s="37">
        <f t="shared" si="13"/>
        <v>245</v>
      </c>
      <c r="R23" s="38">
        <v>2470</v>
      </c>
      <c r="S23" s="38">
        <v>2225</v>
      </c>
      <c r="T23" s="87">
        <f t="shared" si="14"/>
        <v>-69</v>
      </c>
      <c r="U23" s="36">
        <v>2401</v>
      </c>
      <c r="V23" s="38"/>
      <c r="W23" s="38"/>
      <c r="X23" s="36">
        <v>2680</v>
      </c>
      <c r="Y23" s="106">
        <f t="shared" si="0"/>
        <v>1340000</v>
      </c>
      <c r="Z23" s="107">
        <f t="shared" si="1"/>
        <v>11223750</v>
      </c>
      <c r="AA23" s="107">
        <f t="shared" si="2"/>
        <v>9883750</v>
      </c>
      <c r="AB23" s="158">
        <v>25000</v>
      </c>
      <c r="AC23" s="110">
        <f t="shared" si="3"/>
        <v>-2909500</v>
      </c>
      <c r="AD23" s="111">
        <f t="shared" si="4"/>
        <v>5310500</v>
      </c>
      <c r="AE23" s="111">
        <f t="shared" si="5"/>
        <v>2401000</v>
      </c>
      <c r="AF23" s="36">
        <v>43</v>
      </c>
      <c r="AG23" s="125">
        <f t="shared" si="6"/>
        <v>6974250</v>
      </c>
      <c r="AH23" s="111">
        <f t="shared" si="7"/>
        <v>13624750</v>
      </c>
      <c r="AI23" s="111">
        <f t="shared" si="8"/>
        <v>6650500</v>
      </c>
    </row>
    <row r="24" spans="1:35" s="1" customFormat="1" ht="14.5">
      <c r="A24" s="36">
        <v>34</v>
      </c>
      <c r="B24" s="37">
        <f t="shared" si="9"/>
        <v>0</v>
      </c>
      <c r="C24" s="38">
        <v>34</v>
      </c>
      <c r="D24" s="38">
        <v>34</v>
      </c>
      <c r="E24" s="37">
        <f t="shared" si="10"/>
        <v>0</v>
      </c>
      <c r="F24" s="38">
        <v>1</v>
      </c>
      <c r="G24" s="36">
        <v>0</v>
      </c>
      <c r="H24" s="37">
        <f t="shared" si="11"/>
        <v>-1</v>
      </c>
      <c r="I24" s="36">
        <v>2880</v>
      </c>
      <c r="J24" s="38"/>
      <c r="K24" s="145">
        <v>25200</v>
      </c>
      <c r="L24" s="38"/>
      <c r="M24" s="36">
        <v>25</v>
      </c>
      <c r="N24" s="142">
        <f t="shared" si="12"/>
        <v>-249</v>
      </c>
      <c r="O24" s="36">
        <v>355</v>
      </c>
      <c r="P24" s="38">
        <v>604</v>
      </c>
      <c r="Q24" s="37">
        <f t="shared" si="13"/>
        <v>96</v>
      </c>
      <c r="R24" s="38">
        <v>755</v>
      </c>
      <c r="S24" s="38">
        <v>659</v>
      </c>
      <c r="T24" s="87">
        <f t="shared" si="14"/>
        <v>118</v>
      </c>
      <c r="U24" s="36">
        <v>873</v>
      </c>
      <c r="V24" s="38"/>
      <c r="W24" s="38"/>
      <c r="X24" s="36">
        <v>2489</v>
      </c>
      <c r="Y24" s="106">
        <f t="shared" si="0"/>
        <v>124450</v>
      </c>
      <c r="Z24" s="107">
        <f t="shared" si="1"/>
        <v>4896000</v>
      </c>
      <c r="AA24" s="108">
        <f t="shared" si="2"/>
        <v>4771550</v>
      </c>
      <c r="AB24" s="158">
        <v>25200</v>
      </c>
      <c r="AC24" s="110">
        <f t="shared" si="3"/>
        <v>-871750</v>
      </c>
      <c r="AD24" s="111">
        <f t="shared" si="4"/>
        <v>1963000</v>
      </c>
      <c r="AE24" s="111">
        <f t="shared" si="5"/>
        <v>1091250</v>
      </c>
      <c r="AF24" s="36">
        <v>52</v>
      </c>
      <c r="AG24" s="125">
        <f t="shared" si="6"/>
        <v>3899800</v>
      </c>
      <c r="AH24" s="111">
        <f t="shared" si="7"/>
        <v>5987250</v>
      </c>
      <c r="AI24" s="111">
        <f t="shared" si="8"/>
        <v>2087450</v>
      </c>
    </row>
    <row r="25" spans="1:35" s="1" customFormat="1" ht="14.5">
      <c r="A25" s="36">
        <v>54</v>
      </c>
      <c r="B25" s="37">
        <f t="shared" si="9"/>
        <v>0</v>
      </c>
      <c r="C25" s="38">
        <v>52</v>
      </c>
      <c r="D25" s="38">
        <v>54</v>
      </c>
      <c r="E25" s="37">
        <f t="shared" si="10"/>
        <v>2</v>
      </c>
      <c r="F25" s="38">
        <v>4</v>
      </c>
      <c r="G25" s="36">
        <v>0</v>
      </c>
      <c r="H25" s="37">
        <f t="shared" si="11"/>
        <v>-4</v>
      </c>
      <c r="I25" s="36">
        <v>2697</v>
      </c>
      <c r="J25" s="38"/>
      <c r="K25" s="145">
        <v>25400</v>
      </c>
      <c r="L25" s="38"/>
      <c r="M25" s="36">
        <v>32</v>
      </c>
      <c r="N25" s="142">
        <f t="shared" si="12"/>
        <v>559</v>
      </c>
      <c r="O25" s="36">
        <v>816</v>
      </c>
      <c r="P25" s="38">
        <v>257</v>
      </c>
      <c r="Q25" s="37">
        <f t="shared" si="13"/>
        <v>48</v>
      </c>
      <c r="R25" s="38">
        <v>1063</v>
      </c>
      <c r="S25" s="38">
        <v>1015</v>
      </c>
      <c r="T25" s="87">
        <f t="shared" si="14"/>
        <v>173</v>
      </c>
      <c r="U25" s="36">
        <v>1236</v>
      </c>
      <c r="V25" s="38"/>
      <c r="W25" s="38"/>
      <c r="X25" s="36">
        <v>2299</v>
      </c>
      <c r="Y25" s="106">
        <f t="shared" si="0"/>
        <v>459800</v>
      </c>
      <c r="Z25" s="107">
        <f t="shared" si="1"/>
        <v>7281900</v>
      </c>
      <c r="AA25" s="108">
        <f t="shared" si="2"/>
        <v>6822100</v>
      </c>
      <c r="AB25" s="158">
        <v>25400</v>
      </c>
      <c r="AC25" s="110">
        <f t="shared" si="3"/>
        <v>-1370850</v>
      </c>
      <c r="AD25" s="111">
        <f t="shared" si="4"/>
        <v>3348450</v>
      </c>
      <c r="AE25" s="111">
        <f t="shared" si="5"/>
        <v>1977600</v>
      </c>
      <c r="AF25" s="36">
        <v>63</v>
      </c>
      <c r="AG25" s="125">
        <f t="shared" si="6"/>
        <v>5451250</v>
      </c>
      <c r="AH25" s="111">
        <f t="shared" si="7"/>
        <v>9259500</v>
      </c>
      <c r="AI25" s="111">
        <f t="shared" si="8"/>
        <v>3808250</v>
      </c>
    </row>
    <row r="26" spans="1:35" s="1" customFormat="1" ht="14.5">
      <c r="A26" s="36">
        <v>1905</v>
      </c>
      <c r="B26" s="37">
        <f t="shared" si="9"/>
        <v>0</v>
      </c>
      <c r="C26" s="38">
        <v>1905</v>
      </c>
      <c r="D26" s="38">
        <v>1905</v>
      </c>
      <c r="E26" s="37">
        <f t="shared" si="10"/>
        <v>0</v>
      </c>
      <c r="F26" s="38">
        <v>0</v>
      </c>
      <c r="G26" s="36">
        <v>0</v>
      </c>
      <c r="H26" s="37">
        <f t="shared" si="11"/>
        <v>0</v>
      </c>
      <c r="I26" s="36">
        <v>2504</v>
      </c>
      <c r="J26" s="38"/>
      <c r="K26" s="145">
        <v>25600</v>
      </c>
      <c r="L26" s="38"/>
      <c r="M26" s="36">
        <v>40</v>
      </c>
      <c r="N26" s="142">
        <f t="shared" si="12"/>
        <v>380</v>
      </c>
      <c r="O26" s="36">
        <v>715</v>
      </c>
      <c r="P26" s="38">
        <v>335</v>
      </c>
      <c r="Q26" s="37">
        <f t="shared" si="13"/>
        <v>27</v>
      </c>
      <c r="R26" s="38">
        <v>1664</v>
      </c>
      <c r="S26" s="38">
        <v>1637</v>
      </c>
      <c r="T26" s="87">
        <f t="shared" si="14"/>
        <v>143</v>
      </c>
      <c r="U26" s="36">
        <v>1807</v>
      </c>
      <c r="V26" s="38"/>
      <c r="W26" s="38"/>
      <c r="X26" s="36">
        <v>2113</v>
      </c>
      <c r="Y26" s="106">
        <f t="shared" si="0"/>
        <v>0</v>
      </c>
      <c r="Z26" s="107">
        <f t="shared" si="1"/>
        <v>238506000</v>
      </c>
      <c r="AA26" s="112">
        <f t="shared" si="2"/>
        <v>238506000</v>
      </c>
      <c r="AB26" s="158">
        <v>25600</v>
      </c>
      <c r="AC26" s="110">
        <f t="shared" si="3"/>
        <v>-2792400</v>
      </c>
      <c r="AD26" s="111">
        <f t="shared" si="4"/>
        <v>6406400</v>
      </c>
      <c r="AE26" s="111">
        <f t="shared" si="5"/>
        <v>3614000</v>
      </c>
      <c r="AF26" s="36">
        <v>77</v>
      </c>
      <c r="AG26" s="126">
        <f t="shared" si="6"/>
        <v>235713600</v>
      </c>
      <c r="AH26" s="111">
        <f t="shared" si="7"/>
        <v>242120000</v>
      </c>
      <c r="AI26" s="111">
        <f t="shared" si="8"/>
        <v>6406400</v>
      </c>
    </row>
    <row r="27" spans="1:35" s="1" customFormat="1" ht="14.5">
      <c r="A27" s="36">
        <v>243</v>
      </c>
      <c r="B27" s="37">
        <f t="shared" si="9"/>
        <v>0</v>
      </c>
      <c r="C27" s="38">
        <v>247</v>
      </c>
      <c r="D27" s="38">
        <v>243</v>
      </c>
      <c r="E27" s="37">
        <f t="shared" si="10"/>
        <v>-4</v>
      </c>
      <c r="F27" s="38">
        <v>8</v>
      </c>
      <c r="G27" s="36">
        <v>5</v>
      </c>
      <c r="H27" s="37">
        <f t="shared" si="11"/>
        <v>-3</v>
      </c>
      <c r="I27" s="36">
        <v>2312</v>
      </c>
      <c r="J27" s="38"/>
      <c r="K27" s="145">
        <v>25800</v>
      </c>
      <c r="L27" s="38"/>
      <c r="M27" s="36">
        <v>50</v>
      </c>
      <c r="N27" s="142">
        <f t="shared" si="12"/>
        <v>237</v>
      </c>
      <c r="O27" s="36">
        <v>590</v>
      </c>
      <c r="P27" s="38">
        <v>353</v>
      </c>
      <c r="Q27" s="37">
        <f t="shared" si="13"/>
        <v>52</v>
      </c>
      <c r="R27" s="38">
        <v>1590</v>
      </c>
      <c r="S27" s="38">
        <v>1538</v>
      </c>
      <c r="T27" s="87">
        <f t="shared" si="14"/>
        <v>7</v>
      </c>
      <c r="U27" s="36">
        <v>1597</v>
      </c>
      <c r="V27" s="38"/>
      <c r="W27" s="38"/>
      <c r="X27" s="36">
        <v>1928</v>
      </c>
      <c r="Y27" s="106">
        <f t="shared" si="0"/>
        <v>771200</v>
      </c>
      <c r="Z27" s="107">
        <f t="shared" si="1"/>
        <v>28090800</v>
      </c>
      <c r="AA27" s="108">
        <f t="shared" si="2"/>
        <v>27319600</v>
      </c>
      <c r="AB27" s="158">
        <v>25800</v>
      </c>
      <c r="AC27" s="110">
        <f t="shared" si="3"/>
        <v>-3401000</v>
      </c>
      <c r="AD27" s="111">
        <f t="shared" si="4"/>
        <v>7393500</v>
      </c>
      <c r="AE27" s="111">
        <f t="shared" si="5"/>
        <v>3992500</v>
      </c>
      <c r="AF27" s="36">
        <v>93</v>
      </c>
      <c r="AG27" s="125">
        <f t="shared" si="6"/>
        <v>23918600</v>
      </c>
      <c r="AH27" s="111">
        <f t="shared" si="7"/>
        <v>32083300</v>
      </c>
      <c r="AI27" s="111">
        <f t="shared" si="8"/>
        <v>8164700</v>
      </c>
    </row>
    <row r="28" spans="1:35" s="1" customFormat="1" ht="14.5">
      <c r="A28" s="36">
        <v>376</v>
      </c>
      <c r="B28" s="37">
        <f t="shared" si="9"/>
        <v>0</v>
      </c>
      <c r="C28" s="38">
        <v>368</v>
      </c>
      <c r="D28" s="38">
        <v>376</v>
      </c>
      <c r="E28" s="37">
        <f t="shared" si="10"/>
        <v>8</v>
      </c>
      <c r="F28" s="38">
        <v>25</v>
      </c>
      <c r="G28" s="36">
        <v>3</v>
      </c>
      <c r="H28" s="37">
        <f t="shared" si="11"/>
        <v>-22</v>
      </c>
      <c r="I28" s="36">
        <v>2124</v>
      </c>
      <c r="J28" s="38"/>
      <c r="K28" s="145">
        <v>26000</v>
      </c>
      <c r="L28" s="38"/>
      <c r="M28" s="36">
        <v>63</v>
      </c>
      <c r="N28" s="142">
        <f t="shared" si="12"/>
        <v>375</v>
      </c>
      <c r="O28" s="39">
        <v>1330</v>
      </c>
      <c r="P28" s="38">
        <v>955</v>
      </c>
      <c r="Q28" s="37">
        <f t="shared" si="13"/>
        <v>82</v>
      </c>
      <c r="R28" s="38">
        <v>2103</v>
      </c>
      <c r="S28" s="38">
        <v>2021</v>
      </c>
      <c r="T28" s="87">
        <f t="shared" si="14"/>
        <v>-51</v>
      </c>
      <c r="U28" s="36">
        <v>2052</v>
      </c>
      <c r="V28" s="38"/>
      <c r="W28" s="38"/>
      <c r="X28" s="36">
        <v>1749</v>
      </c>
      <c r="Y28" s="106">
        <f t="shared" si="0"/>
        <v>2186250</v>
      </c>
      <c r="Z28" s="107">
        <f t="shared" si="1"/>
        <v>39931200</v>
      </c>
      <c r="AA28" s="107">
        <f t="shared" si="2"/>
        <v>37744950</v>
      </c>
      <c r="AB28" s="158">
        <v>26000</v>
      </c>
      <c r="AC28" s="110">
        <f t="shared" si="3"/>
        <v>-5418150</v>
      </c>
      <c r="AD28" s="111">
        <f t="shared" si="4"/>
        <v>11881950</v>
      </c>
      <c r="AE28" s="111">
        <f t="shared" si="5"/>
        <v>6463800</v>
      </c>
      <c r="AF28" s="36">
        <v>113</v>
      </c>
      <c r="AG28" s="125">
        <f t="shared" si="6"/>
        <v>32326800</v>
      </c>
      <c r="AH28" s="111">
        <f t="shared" si="7"/>
        <v>46395000</v>
      </c>
      <c r="AI28" s="111">
        <f t="shared" si="8"/>
        <v>14068200</v>
      </c>
    </row>
    <row r="29" spans="1:35" s="2" customFormat="1" ht="14.5">
      <c r="A29" s="36">
        <v>190</v>
      </c>
      <c r="B29" s="37">
        <f t="shared" si="9"/>
        <v>1</v>
      </c>
      <c r="C29" s="38">
        <v>189</v>
      </c>
      <c r="D29" s="38">
        <v>189</v>
      </c>
      <c r="E29" s="37">
        <f t="shared" si="10"/>
        <v>0</v>
      </c>
      <c r="F29" s="38">
        <v>1</v>
      </c>
      <c r="G29" s="36">
        <v>2</v>
      </c>
      <c r="H29" s="37">
        <f t="shared" si="11"/>
        <v>1</v>
      </c>
      <c r="I29" s="36">
        <v>1937</v>
      </c>
      <c r="J29" s="38"/>
      <c r="K29" s="145">
        <v>26200</v>
      </c>
      <c r="L29" s="38"/>
      <c r="M29" s="36">
        <v>75</v>
      </c>
      <c r="N29" s="142">
        <f t="shared" si="12"/>
        <v>-36</v>
      </c>
      <c r="O29" s="40">
        <v>706</v>
      </c>
      <c r="P29" s="38">
        <v>742</v>
      </c>
      <c r="Q29" s="37">
        <f t="shared" si="13"/>
        <v>251</v>
      </c>
      <c r="R29" s="38">
        <v>1227</v>
      </c>
      <c r="S29" s="38">
        <v>976</v>
      </c>
      <c r="T29" s="87">
        <f t="shared" si="14"/>
        <v>153</v>
      </c>
      <c r="U29" s="36">
        <v>1380</v>
      </c>
      <c r="V29" s="38"/>
      <c r="W29" s="38"/>
      <c r="X29" s="36">
        <v>1573</v>
      </c>
      <c r="Y29" s="106">
        <f t="shared" si="0"/>
        <v>78650</v>
      </c>
      <c r="Z29" s="107">
        <f t="shared" si="1"/>
        <v>18401500</v>
      </c>
      <c r="AA29" s="108">
        <f t="shared" si="2"/>
        <v>18322850</v>
      </c>
      <c r="AB29" s="158">
        <v>26200</v>
      </c>
      <c r="AC29" s="110">
        <f t="shared" si="3"/>
        <v>-3229950</v>
      </c>
      <c r="AD29" s="111">
        <f t="shared" si="4"/>
        <v>8404950</v>
      </c>
      <c r="AE29" s="111">
        <f t="shared" si="5"/>
        <v>5175000</v>
      </c>
      <c r="AF29" s="36">
        <v>137</v>
      </c>
      <c r="AG29" s="125">
        <f t="shared" si="6"/>
        <v>15092900</v>
      </c>
      <c r="AH29" s="111">
        <f t="shared" si="7"/>
        <v>23576500</v>
      </c>
      <c r="AI29" s="111">
        <f t="shared" si="8"/>
        <v>8483600</v>
      </c>
    </row>
    <row r="30" spans="1:35" s="2" customFormat="1" ht="14.5">
      <c r="A30" s="36">
        <v>4054</v>
      </c>
      <c r="B30" s="37">
        <f t="shared" si="9"/>
        <v>5</v>
      </c>
      <c r="C30" s="38">
        <v>4050</v>
      </c>
      <c r="D30" s="38">
        <v>4049</v>
      </c>
      <c r="E30" s="37">
        <f t="shared" si="10"/>
        <v>-1</v>
      </c>
      <c r="F30" s="38">
        <v>9</v>
      </c>
      <c r="G30" s="36">
        <v>5</v>
      </c>
      <c r="H30" s="37">
        <f t="shared" si="11"/>
        <v>-4</v>
      </c>
      <c r="I30" s="36">
        <v>1754</v>
      </c>
      <c r="J30" s="38"/>
      <c r="K30" s="145">
        <v>26400</v>
      </c>
      <c r="L30" s="38"/>
      <c r="M30" s="36">
        <v>93</v>
      </c>
      <c r="N30" s="142">
        <f t="shared" si="12"/>
        <v>242</v>
      </c>
      <c r="O30" s="40">
        <v>1041</v>
      </c>
      <c r="P30" s="38">
        <v>799</v>
      </c>
      <c r="Q30" s="37">
        <f t="shared" si="13"/>
        <v>193</v>
      </c>
      <c r="R30" s="38">
        <v>3482</v>
      </c>
      <c r="S30" s="38">
        <v>3289</v>
      </c>
      <c r="T30" s="87">
        <f t="shared" si="14"/>
        <v>195</v>
      </c>
      <c r="U30" s="36">
        <v>3677</v>
      </c>
      <c r="V30" s="38"/>
      <c r="W30" s="38"/>
      <c r="X30" s="36">
        <v>1410</v>
      </c>
      <c r="Y30" s="106">
        <f t="shared" si="0"/>
        <v>634500</v>
      </c>
      <c r="Z30" s="107">
        <f t="shared" si="1"/>
        <v>355535800</v>
      </c>
      <c r="AA30" s="112">
        <f t="shared" si="2"/>
        <v>354901300</v>
      </c>
      <c r="AB30" s="159">
        <v>26400</v>
      </c>
      <c r="AC30" s="160">
        <f t="shared" si="3"/>
        <v>-11628450</v>
      </c>
      <c r="AD30" s="111">
        <f t="shared" si="4"/>
        <v>28726500</v>
      </c>
      <c r="AE30" s="111">
        <f t="shared" si="5"/>
        <v>17098050</v>
      </c>
      <c r="AF30" s="36">
        <v>165</v>
      </c>
      <c r="AG30" s="126">
        <f t="shared" si="6"/>
        <v>343272850</v>
      </c>
      <c r="AH30" s="111">
        <f t="shared" si="7"/>
        <v>372633850</v>
      </c>
      <c r="AI30" s="111">
        <f t="shared" si="8"/>
        <v>29361000</v>
      </c>
    </row>
    <row r="31" spans="1:35" s="2" customFormat="1" ht="14.5">
      <c r="A31" s="36">
        <v>436</v>
      </c>
      <c r="B31" s="37">
        <f t="shared" si="9"/>
        <v>2</v>
      </c>
      <c r="C31" s="38">
        <v>434</v>
      </c>
      <c r="D31" s="38">
        <v>434</v>
      </c>
      <c r="E31" s="37">
        <f t="shared" si="10"/>
        <v>0</v>
      </c>
      <c r="F31" s="38">
        <v>9</v>
      </c>
      <c r="G31" s="36">
        <v>4</v>
      </c>
      <c r="H31" s="37">
        <f t="shared" si="11"/>
        <v>-5</v>
      </c>
      <c r="I31" s="36">
        <v>1576</v>
      </c>
      <c r="J31" s="38"/>
      <c r="K31" s="145">
        <v>26600</v>
      </c>
      <c r="L31" s="38"/>
      <c r="M31" s="36">
        <v>113</v>
      </c>
      <c r="N31" s="142">
        <f t="shared" si="12"/>
        <v>-82</v>
      </c>
      <c r="O31" s="40">
        <v>891</v>
      </c>
      <c r="P31" s="38">
        <v>973</v>
      </c>
      <c r="Q31" s="37">
        <f t="shared" si="13"/>
        <v>42</v>
      </c>
      <c r="R31" s="38">
        <v>1409</v>
      </c>
      <c r="S31" s="38">
        <v>1367</v>
      </c>
      <c r="T31" s="87">
        <f t="shared" si="14"/>
        <v>-103</v>
      </c>
      <c r="U31" s="36">
        <v>1306</v>
      </c>
      <c r="V31" s="38"/>
      <c r="W31" s="38"/>
      <c r="X31" s="36">
        <v>1238</v>
      </c>
      <c r="Y31" s="106">
        <f t="shared" si="0"/>
        <v>557100</v>
      </c>
      <c r="Z31" s="107">
        <f t="shared" si="1"/>
        <v>34356800</v>
      </c>
      <c r="AA31" s="108">
        <f t="shared" si="2"/>
        <v>33799700</v>
      </c>
      <c r="AB31" s="158">
        <v>26600</v>
      </c>
      <c r="AC31" s="160">
        <f t="shared" si="3"/>
        <v>-6711100</v>
      </c>
      <c r="AD31" s="111">
        <f t="shared" si="4"/>
        <v>14090000</v>
      </c>
      <c r="AE31" s="111">
        <f t="shared" si="5"/>
        <v>7378900</v>
      </c>
      <c r="AF31" s="36">
        <v>200</v>
      </c>
      <c r="AG31" s="125">
        <f t="shared" si="6"/>
        <v>27088600</v>
      </c>
      <c r="AH31" s="111">
        <f t="shared" si="7"/>
        <v>41735700</v>
      </c>
      <c r="AI31" s="111">
        <f t="shared" si="8"/>
        <v>14647100</v>
      </c>
    </row>
    <row r="32" spans="1:35" s="2" customFormat="1" ht="14.5">
      <c r="A32" s="36">
        <v>436</v>
      </c>
      <c r="B32" s="37">
        <f t="shared" si="9"/>
        <v>-12</v>
      </c>
      <c r="C32" s="38">
        <v>456</v>
      </c>
      <c r="D32" s="38">
        <v>448</v>
      </c>
      <c r="E32" s="37">
        <f t="shared" si="10"/>
        <v>-8</v>
      </c>
      <c r="F32" s="38">
        <v>33</v>
      </c>
      <c r="G32" s="36">
        <v>36</v>
      </c>
      <c r="H32" s="37">
        <f t="shared" si="11"/>
        <v>3</v>
      </c>
      <c r="I32" s="36">
        <v>1400</v>
      </c>
      <c r="J32" s="38"/>
      <c r="K32" s="145">
        <v>26800</v>
      </c>
      <c r="L32" s="38"/>
      <c r="M32" s="36">
        <v>141</v>
      </c>
      <c r="N32" s="142">
        <f t="shared" si="12"/>
        <v>329</v>
      </c>
      <c r="O32" s="40">
        <v>1169</v>
      </c>
      <c r="P32" s="38">
        <v>840</v>
      </c>
      <c r="Q32" s="37">
        <f t="shared" si="13"/>
        <v>275</v>
      </c>
      <c r="R32" s="38">
        <v>1043</v>
      </c>
      <c r="S32" s="38">
        <v>768</v>
      </c>
      <c r="T32" s="87">
        <f t="shared" si="14"/>
        <v>-21</v>
      </c>
      <c r="U32" s="36">
        <v>1022</v>
      </c>
      <c r="V32" s="38"/>
      <c r="W32" s="38"/>
      <c r="X32" s="36">
        <v>1079</v>
      </c>
      <c r="Y32" s="106">
        <f t="shared" si="0"/>
        <v>1780350</v>
      </c>
      <c r="Z32" s="107">
        <f t="shared" si="1"/>
        <v>30520000</v>
      </c>
      <c r="AA32" s="108">
        <f t="shared" si="2"/>
        <v>28739650</v>
      </c>
      <c r="AB32" s="158">
        <v>26800</v>
      </c>
      <c r="AC32" s="160">
        <f t="shared" si="3"/>
        <v>-5363050</v>
      </c>
      <c r="AD32" s="111">
        <f t="shared" si="4"/>
        <v>12568150</v>
      </c>
      <c r="AE32" s="111">
        <f t="shared" si="5"/>
        <v>7205100</v>
      </c>
      <c r="AF32" s="36">
        <v>241</v>
      </c>
      <c r="AG32" s="125">
        <f t="shared" si="6"/>
        <v>23376600</v>
      </c>
      <c r="AH32" s="111">
        <f t="shared" si="7"/>
        <v>37725100</v>
      </c>
      <c r="AI32" s="111">
        <f t="shared" si="8"/>
        <v>14348500</v>
      </c>
    </row>
    <row r="33" spans="1:35" s="2" customFormat="1" ht="14.5">
      <c r="A33" s="36">
        <v>1101</v>
      </c>
      <c r="B33" s="37">
        <f t="shared" si="9"/>
        <v>-21</v>
      </c>
      <c r="C33" s="38">
        <v>1101</v>
      </c>
      <c r="D33" s="38">
        <v>1122</v>
      </c>
      <c r="E33" s="37">
        <f t="shared" si="10"/>
        <v>21</v>
      </c>
      <c r="F33" s="38">
        <v>106</v>
      </c>
      <c r="G33" s="36">
        <v>69</v>
      </c>
      <c r="H33" s="37">
        <f t="shared" si="11"/>
        <v>-37</v>
      </c>
      <c r="I33" s="36">
        <v>1215</v>
      </c>
      <c r="J33" s="38"/>
      <c r="K33" s="145">
        <v>27000</v>
      </c>
      <c r="L33" s="38"/>
      <c r="M33" s="36">
        <v>173</v>
      </c>
      <c r="N33" s="142">
        <f t="shared" si="12"/>
        <v>174</v>
      </c>
      <c r="O33" s="40">
        <v>1694</v>
      </c>
      <c r="P33" s="38">
        <v>1520</v>
      </c>
      <c r="Q33" s="37">
        <f t="shared" si="13"/>
        <v>553</v>
      </c>
      <c r="R33" s="38">
        <v>1721</v>
      </c>
      <c r="S33" s="38">
        <v>1168</v>
      </c>
      <c r="T33" s="87">
        <f t="shared" si="14"/>
        <v>447</v>
      </c>
      <c r="U33" s="36">
        <v>2168</v>
      </c>
      <c r="V33" s="38"/>
      <c r="W33" s="38"/>
      <c r="X33" s="36">
        <v>928</v>
      </c>
      <c r="Y33" s="106">
        <f t="shared" si="0"/>
        <v>4918400</v>
      </c>
      <c r="Z33" s="107">
        <f t="shared" si="1"/>
        <v>66885750</v>
      </c>
      <c r="AA33" s="107">
        <f t="shared" si="2"/>
        <v>61967350</v>
      </c>
      <c r="AB33" s="158">
        <v>27000</v>
      </c>
      <c r="AC33" s="160">
        <f t="shared" si="3"/>
        <v>-6459450</v>
      </c>
      <c r="AD33" s="111">
        <f t="shared" si="4"/>
        <v>25212650</v>
      </c>
      <c r="AE33" s="111">
        <f t="shared" si="5"/>
        <v>18753200</v>
      </c>
      <c r="AF33" s="36">
        <v>293</v>
      </c>
      <c r="AG33" s="125">
        <f t="shared" si="6"/>
        <v>55507900</v>
      </c>
      <c r="AH33" s="111">
        <f t="shared" si="7"/>
        <v>85638950</v>
      </c>
      <c r="AI33" s="111">
        <f t="shared" si="8"/>
        <v>30131050</v>
      </c>
    </row>
    <row r="34" spans="1:35" s="2" customFormat="1" ht="14.5">
      <c r="A34" s="36">
        <v>4100</v>
      </c>
      <c r="B34" s="37">
        <f t="shared" si="9"/>
        <v>-23</v>
      </c>
      <c r="C34" s="38">
        <v>4133</v>
      </c>
      <c r="D34" s="38">
        <v>4123</v>
      </c>
      <c r="E34" s="37">
        <f t="shared" si="10"/>
        <v>-10</v>
      </c>
      <c r="F34" s="38">
        <v>121</v>
      </c>
      <c r="G34" s="36">
        <v>46</v>
      </c>
      <c r="H34" s="37">
        <f t="shared" si="11"/>
        <v>-75</v>
      </c>
      <c r="I34" s="36">
        <v>1068</v>
      </c>
      <c r="J34" s="38"/>
      <c r="K34" s="145">
        <v>27200</v>
      </c>
      <c r="L34" s="38"/>
      <c r="M34" s="36">
        <v>212</v>
      </c>
      <c r="N34" s="142">
        <f t="shared" si="12"/>
        <v>664</v>
      </c>
      <c r="O34" s="40">
        <v>1058</v>
      </c>
      <c r="P34" s="38">
        <v>394</v>
      </c>
      <c r="Q34" s="37">
        <f t="shared" si="13"/>
        <v>66</v>
      </c>
      <c r="R34" s="38">
        <v>627</v>
      </c>
      <c r="S34" s="38">
        <v>561</v>
      </c>
      <c r="T34" s="87">
        <f t="shared" si="14"/>
        <v>126</v>
      </c>
      <c r="U34" s="36">
        <v>753</v>
      </c>
      <c r="V34" s="38"/>
      <c r="W34" s="38"/>
      <c r="X34" s="36">
        <v>791</v>
      </c>
      <c r="Y34" s="106">
        <f t="shared" si="0"/>
        <v>4785550</v>
      </c>
      <c r="Z34" s="107">
        <f t="shared" si="1"/>
        <v>218940000</v>
      </c>
      <c r="AA34" s="112">
        <f t="shared" si="2"/>
        <v>214154450</v>
      </c>
      <c r="AB34" s="158">
        <v>27200</v>
      </c>
      <c r="AC34" s="160">
        <f t="shared" si="3"/>
        <v>-3022050</v>
      </c>
      <c r="AD34" s="111">
        <f t="shared" si="4"/>
        <v>11003850</v>
      </c>
      <c r="AE34" s="111">
        <f t="shared" si="5"/>
        <v>7981800</v>
      </c>
      <c r="AF34" s="36">
        <v>351</v>
      </c>
      <c r="AG34" s="126">
        <f t="shared" si="6"/>
        <v>211132400</v>
      </c>
      <c r="AH34" s="111">
        <f t="shared" si="7"/>
        <v>226921800</v>
      </c>
      <c r="AI34" s="111">
        <f t="shared" si="8"/>
        <v>15789400</v>
      </c>
    </row>
    <row r="35" spans="1:35" s="2" customFormat="1" ht="14.5">
      <c r="A35" s="36">
        <v>993</v>
      </c>
      <c r="B35" s="37">
        <f t="shared" si="9"/>
        <v>-32</v>
      </c>
      <c r="C35" s="38">
        <v>1103</v>
      </c>
      <c r="D35" s="38">
        <v>1025</v>
      </c>
      <c r="E35" s="37">
        <f t="shared" si="10"/>
        <v>-78</v>
      </c>
      <c r="F35" s="38">
        <v>472</v>
      </c>
      <c r="G35" s="36">
        <v>99</v>
      </c>
      <c r="H35" s="37">
        <f t="shared" si="11"/>
        <v>-373</v>
      </c>
      <c r="I35" s="36">
        <v>911</v>
      </c>
      <c r="J35" s="38"/>
      <c r="K35" s="145">
        <v>27400</v>
      </c>
      <c r="L35" s="38"/>
      <c r="M35" s="36">
        <v>259</v>
      </c>
      <c r="N35" s="146">
        <f t="shared" si="12"/>
        <v>1084</v>
      </c>
      <c r="O35" s="40">
        <v>1612</v>
      </c>
      <c r="P35" s="38">
        <v>528</v>
      </c>
      <c r="Q35" s="37">
        <f t="shared" si="13"/>
        <v>191</v>
      </c>
      <c r="R35" s="38">
        <v>622</v>
      </c>
      <c r="S35" s="38">
        <v>431</v>
      </c>
      <c r="T35" s="88">
        <f t="shared" si="14"/>
        <v>589</v>
      </c>
      <c r="U35" s="36">
        <v>1211</v>
      </c>
      <c r="V35" s="38"/>
      <c r="W35" s="38"/>
      <c r="X35" s="36">
        <v>657</v>
      </c>
      <c r="Y35" s="106">
        <f t="shared" si="0"/>
        <v>15505200</v>
      </c>
      <c r="Z35" s="107">
        <f t="shared" si="1"/>
        <v>45231150</v>
      </c>
      <c r="AA35" s="108">
        <f t="shared" si="2"/>
        <v>29725950</v>
      </c>
      <c r="AB35" s="158">
        <v>27400</v>
      </c>
      <c r="AC35" s="161">
        <f t="shared" si="3"/>
        <v>2527150</v>
      </c>
      <c r="AD35" s="111">
        <f t="shared" si="4"/>
        <v>13155300</v>
      </c>
      <c r="AE35" s="111">
        <f t="shared" si="5"/>
        <v>15682450</v>
      </c>
      <c r="AF35" s="36">
        <v>423</v>
      </c>
      <c r="AG35" s="125">
        <f t="shared" si="6"/>
        <v>32253100</v>
      </c>
      <c r="AH35" s="111">
        <f t="shared" si="7"/>
        <v>60913600</v>
      </c>
      <c r="AI35" s="111">
        <f t="shared" si="8"/>
        <v>28660500</v>
      </c>
    </row>
    <row r="36" spans="1:35" s="2" customFormat="1" ht="14.5">
      <c r="A36" s="36">
        <v>1790</v>
      </c>
      <c r="B36" s="37">
        <f t="shared" si="9"/>
        <v>-18</v>
      </c>
      <c r="C36" s="38">
        <v>1514</v>
      </c>
      <c r="D36" s="38">
        <v>1808</v>
      </c>
      <c r="E36" s="37">
        <f t="shared" si="10"/>
        <v>294</v>
      </c>
      <c r="F36" s="38">
        <v>1488</v>
      </c>
      <c r="G36" s="36">
        <v>255</v>
      </c>
      <c r="H36" s="37">
        <f t="shared" si="11"/>
        <v>-1233</v>
      </c>
      <c r="I36" s="36">
        <v>769</v>
      </c>
      <c r="J36" s="38" t="s">
        <v>41</v>
      </c>
      <c r="K36" s="145">
        <v>27600</v>
      </c>
      <c r="L36" s="38"/>
      <c r="M36" s="36">
        <v>320</v>
      </c>
      <c r="N36" s="142">
        <f t="shared" si="12"/>
        <v>606</v>
      </c>
      <c r="O36" s="40">
        <v>1295</v>
      </c>
      <c r="P36" s="38">
        <v>689</v>
      </c>
      <c r="Q36" s="37">
        <f t="shared" si="13"/>
        <v>443</v>
      </c>
      <c r="R36" s="38">
        <v>668</v>
      </c>
      <c r="S36" s="38">
        <v>225</v>
      </c>
      <c r="T36" s="87">
        <f t="shared" si="14"/>
        <v>314</v>
      </c>
      <c r="U36" s="36">
        <v>982</v>
      </c>
      <c r="V36" s="38"/>
      <c r="W36" s="38"/>
      <c r="X36" s="36">
        <v>543</v>
      </c>
      <c r="Y36" s="106">
        <f t="shared" si="0"/>
        <v>40399200</v>
      </c>
      <c r="Z36" s="107">
        <f t="shared" si="1"/>
        <v>68825500</v>
      </c>
      <c r="AA36" s="108">
        <f t="shared" si="2"/>
        <v>28426300</v>
      </c>
      <c r="AB36" s="158">
        <v>27600</v>
      </c>
      <c r="AC36" s="160">
        <f t="shared" si="3"/>
        <v>-988000</v>
      </c>
      <c r="AD36" s="111">
        <f t="shared" si="4"/>
        <v>16700000</v>
      </c>
      <c r="AE36" s="111">
        <f t="shared" si="5"/>
        <v>15712000</v>
      </c>
      <c r="AF36" s="36">
        <v>500</v>
      </c>
      <c r="AG36" s="125">
        <f t="shared" si="6"/>
        <v>27438300</v>
      </c>
      <c r="AH36" s="111">
        <f t="shared" si="7"/>
        <v>84537500</v>
      </c>
      <c r="AI36" s="111">
        <f t="shared" si="8"/>
        <v>57099200</v>
      </c>
    </row>
    <row r="37" spans="1:35" s="1" customFormat="1" ht="14.5">
      <c r="A37" s="36">
        <v>1518</v>
      </c>
      <c r="B37" s="197">
        <f t="shared" si="9"/>
        <v>-18</v>
      </c>
      <c r="C37" s="165">
        <v>1462</v>
      </c>
      <c r="D37" s="165">
        <v>1536</v>
      </c>
      <c r="E37" s="166">
        <f t="shared" si="10"/>
        <v>74</v>
      </c>
      <c r="F37" s="165">
        <v>482</v>
      </c>
      <c r="G37" s="174">
        <v>674</v>
      </c>
      <c r="H37" s="166">
        <f t="shared" si="11"/>
        <v>192</v>
      </c>
      <c r="I37" s="174">
        <v>638</v>
      </c>
      <c r="J37" s="175">
        <v>27743</v>
      </c>
      <c r="K37" s="187">
        <v>27800</v>
      </c>
      <c r="L37" s="175"/>
      <c r="M37" s="174">
        <v>390</v>
      </c>
      <c r="N37" s="233">
        <f t="shared" si="12"/>
        <v>752</v>
      </c>
      <c r="O37" s="109">
        <v>863</v>
      </c>
      <c r="P37" s="165">
        <v>111</v>
      </c>
      <c r="Q37" s="166">
        <f t="shared" si="13"/>
        <v>31</v>
      </c>
      <c r="R37" s="165">
        <v>152</v>
      </c>
      <c r="S37" s="165">
        <v>121</v>
      </c>
      <c r="T37" s="184">
        <f t="shared" si="14"/>
        <v>184</v>
      </c>
      <c r="U37" s="36">
        <v>336</v>
      </c>
      <c r="V37" s="38"/>
      <c r="W37" s="38"/>
      <c r="X37" s="36">
        <v>436</v>
      </c>
      <c r="Y37" s="106">
        <f t="shared" si="0"/>
        <v>10507600</v>
      </c>
      <c r="Z37" s="107">
        <f t="shared" si="1"/>
        <v>48424200</v>
      </c>
      <c r="AA37" s="108">
        <f t="shared" si="2"/>
        <v>37916600</v>
      </c>
      <c r="AB37" s="158">
        <v>27800</v>
      </c>
      <c r="AC37" s="160">
        <f t="shared" si="3"/>
        <v>2022400</v>
      </c>
      <c r="AD37" s="111">
        <f t="shared" si="4"/>
        <v>4529600</v>
      </c>
      <c r="AE37" s="111">
        <f t="shared" si="5"/>
        <v>6552000</v>
      </c>
      <c r="AF37" s="36">
        <v>596</v>
      </c>
      <c r="AG37" s="125">
        <f t="shared" si="6"/>
        <v>39939000</v>
      </c>
      <c r="AH37" s="111">
        <f t="shared" si="7"/>
        <v>54976200</v>
      </c>
      <c r="AI37" s="111">
        <f t="shared" si="8"/>
        <v>15037200</v>
      </c>
    </row>
    <row r="38" spans="1:35" s="1" customFormat="1" ht="14.5">
      <c r="A38" s="36">
        <v>3126</v>
      </c>
      <c r="B38" s="198">
        <f t="shared" si="9"/>
        <v>-241</v>
      </c>
      <c r="C38" s="38">
        <v>2721</v>
      </c>
      <c r="D38" s="38">
        <v>3367</v>
      </c>
      <c r="E38" s="37">
        <f t="shared" si="10"/>
        <v>646</v>
      </c>
      <c r="F38" s="38">
        <v>1586</v>
      </c>
      <c r="G38" s="39">
        <v>1803</v>
      </c>
      <c r="H38" s="37">
        <f t="shared" si="11"/>
        <v>217</v>
      </c>
      <c r="I38" s="189">
        <v>530</v>
      </c>
      <c r="J38" s="190" t="s">
        <v>133</v>
      </c>
      <c r="K38" s="191">
        <v>28000</v>
      </c>
      <c r="L38" s="190"/>
      <c r="M38" s="189">
        <v>468</v>
      </c>
      <c r="N38" s="142">
        <f t="shared" si="12"/>
        <v>327</v>
      </c>
      <c r="O38" s="189">
        <v>355</v>
      </c>
      <c r="P38" s="38">
        <v>28</v>
      </c>
      <c r="Q38" s="37">
        <f t="shared" si="13"/>
        <v>12</v>
      </c>
      <c r="R38" s="38">
        <v>149</v>
      </c>
      <c r="S38" s="38">
        <v>137</v>
      </c>
      <c r="T38" s="202">
        <f t="shared" si="14"/>
        <v>190</v>
      </c>
      <c r="U38" s="36">
        <v>339</v>
      </c>
      <c r="V38" s="38"/>
      <c r="W38" s="38"/>
      <c r="X38" s="36">
        <v>340</v>
      </c>
      <c r="Y38" s="106">
        <f t="shared" si="0"/>
        <v>26962000</v>
      </c>
      <c r="Z38" s="107">
        <f t="shared" si="1"/>
        <v>82839000</v>
      </c>
      <c r="AA38" s="108">
        <f t="shared" si="2"/>
        <v>55877000</v>
      </c>
      <c r="AB38" s="147">
        <v>28000</v>
      </c>
      <c r="AC38" s="161">
        <f t="shared" si="3"/>
        <v>2717600</v>
      </c>
      <c r="AD38" s="111">
        <f t="shared" si="4"/>
        <v>5215000</v>
      </c>
      <c r="AE38" s="111">
        <f t="shared" si="5"/>
        <v>7932600</v>
      </c>
      <c r="AF38" s="36">
        <v>700</v>
      </c>
      <c r="AG38" s="125">
        <f t="shared" si="6"/>
        <v>58594600</v>
      </c>
      <c r="AH38" s="111">
        <f t="shared" si="7"/>
        <v>90771600</v>
      </c>
      <c r="AI38" s="111">
        <f t="shared" si="8"/>
        <v>32177000</v>
      </c>
    </row>
    <row r="39" spans="1:35" s="1" customFormat="1" ht="14.5">
      <c r="A39" s="36">
        <v>2323</v>
      </c>
      <c r="B39" s="199">
        <f t="shared" si="9"/>
        <v>137</v>
      </c>
      <c r="C39" s="169">
        <v>1939</v>
      </c>
      <c r="D39" s="169">
        <v>2186</v>
      </c>
      <c r="E39" s="170">
        <f t="shared" si="10"/>
        <v>247</v>
      </c>
      <c r="F39" s="169">
        <v>1135</v>
      </c>
      <c r="G39" s="42">
        <v>1378</v>
      </c>
      <c r="H39" s="170">
        <f t="shared" si="11"/>
        <v>243</v>
      </c>
      <c r="I39" s="177">
        <v>421</v>
      </c>
      <c r="J39" s="178">
        <v>28200</v>
      </c>
      <c r="K39" s="192">
        <v>28200</v>
      </c>
      <c r="L39" s="178"/>
      <c r="M39" s="177">
        <v>560</v>
      </c>
      <c r="N39" s="193">
        <f t="shared" si="12"/>
        <v>25</v>
      </c>
      <c r="O39" s="177">
        <v>63</v>
      </c>
      <c r="P39" s="169">
        <v>38</v>
      </c>
      <c r="Q39" s="170">
        <f t="shared" si="13"/>
        <v>9</v>
      </c>
      <c r="R39" s="169">
        <v>21</v>
      </c>
      <c r="S39" s="169">
        <v>12</v>
      </c>
      <c r="T39" s="185">
        <f t="shared" si="14"/>
        <v>33</v>
      </c>
      <c r="U39" s="36">
        <v>54</v>
      </c>
      <c r="V39" s="38"/>
      <c r="W39" s="38"/>
      <c r="X39" s="36">
        <v>263</v>
      </c>
      <c r="Y39" s="106">
        <f t="shared" si="0"/>
        <v>14925250</v>
      </c>
      <c r="Z39" s="107">
        <f t="shared" si="1"/>
        <v>48899150</v>
      </c>
      <c r="AA39" s="108">
        <f t="shared" si="2"/>
        <v>33973900</v>
      </c>
      <c r="AB39" s="158">
        <v>28200</v>
      </c>
      <c r="AC39" s="160">
        <f t="shared" si="3"/>
        <v>638400</v>
      </c>
      <c r="AD39" s="111">
        <f t="shared" si="4"/>
        <v>873600</v>
      </c>
      <c r="AE39" s="111">
        <f t="shared" si="5"/>
        <v>1512000</v>
      </c>
      <c r="AF39" s="36">
        <v>832</v>
      </c>
      <c r="AG39" s="125">
        <f t="shared" si="6"/>
        <v>34612300</v>
      </c>
      <c r="AH39" s="111">
        <f t="shared" si="7"/>
        <v>50411150</v>
      </c>
      <c r="AI39" s="111">
        <f t="shared" si="8"/>
        <v>15798850</v>
      </c>
    </row>
    <row r="40" spans="1:35" s="1" customFormat="1" ht="14.5">
      <c r="A40" s="36">
        <v>1788</v>
      </c>
      <c r="B40" s="41">
        <f t="shared" si="9"/>
        <v>434</v>
      </c>
      <c r="C40" s="38">
        <v>1190</v>
      </c>
      <c r="D40" s="38">
        <v>1354</v>
      </c>
      <c r="E40" s="37">
        <f t="shared" si="10"/>
        <v>164</v>
      </c>
      <c r="F40" s="38">
        <v>1117</v>
      </c>
      <c r="G40" s="40">
        <v>2065</v>
      </c>
      <c r="H40" s="41">
        <f t="shared" si="11"/>
        <v>948</v>
      </c>
      <c r="I40" s="36">
        <v>331</v>
      </c>
      <c r="J40" s="38"/>
      <c r="K40" s="148">
        <v>28400</v>
      </c>
      <c r="L40" s="38"/>
      <c r="M40" s="36">
        <v>677</v>
      </c>
      <c r="N40" s="142">
        <f t="shared" si="12"/>
        <v>39</v>
      </c>
      <c r="O40" s="36">
        <v>48</v>
      </c>
      <c r="P40" s="38">
        <v>9</v>
      </c>
      <c r="Q40" s="37">
        <f t="shared" si="13"/>
        <v>-3</v>
      </c>
      <c r="R40" s="38">
        <v>26</v>
      </c>
      <c r="S40" s="38">
        <v>29</v>
      </c>
      <c r="T40" s="87">
        <f t="shared" si="14"/>
        <v>15</v>
      </c>
      <c r="U40" s="36">
        <v>41</v>
      </c>
      <c r="V40" s="38"/>
      <c r="W40" s="38"/>
      <c r="X40" s="36">
        <v>200</v>
      </c>
      <c r="Y40" s="106">
        <f t="shared" si="0"/>
        <v>11170000</v>
      </c>
      <c r="Z40" s="107">
        <f t="shared" si="1"/>
        <v>29591400</v>
      </c>
      <c r="AA40" s="108">
        <f t="shared" si="2"/>
        <v>18421400</v>
      </c>
      <c r="AB40" s="162">
        <v>28400</v>
      </c>
      <c r="AC40" s="110">
        <f t="shared" si="3"/>
        <v>137250</v>
      </c>
      <c r="AD40" s="111">
        <f t="shared" si="4"/>
        <v>1250600</v>
      </c>
      <c r="AE40" s="111">
        <f t="shared" si="5"/>
        <v>1387850</v>
      </c>
      <c r="AF40" s="36">
        <v>962</v>
      </c>
      <c r="AG40" s="125">
        <f t="shared" si="6"/>
        <v>18558650</v>
      </c>
      <c r="AH40" s="111">
        <f t="shared" si="7"/>
        <v>30979250</v>
      </c>
      <c r="AI40" s="111">
        <f t="shared" si="8"/>
        <v>12420600</v>
      </c>
    </row>
    <row r="41" spans="1:35" s="1" customFormat="1" ht="14.5">
      <c r="A41" s="36">
        <v>1851</v>
      </c>
      <c r="B41" s="37">
        <f t="shared" si="9"/>
        <v>227</v>
      </c>
      <c r="C41" s="38">
        <v>1278</v>
      </c>
      <c r="D41" s="38">
        <v>1624</v>
      </c>
      <c r="E41" s="37">
        <f t="shared" si="10"/>
        <v>346</v>
      </c>
      <c r="F41" s="38">
        <v>1371</v>
      </c>
      <c r="G41" s="40">
        <v>1889</v>
      </c>
      <c r="H41" s="37">
        <f t="shared" si="11"/>
        <v>518</v>
      </c>
      <c r="I41" s="36">
        <v>253</v>
      </c>
      <c r="J41" s="38"/>
      <c r="K41" s="145">
        <v>28600</v>
      </c>
      <c r="L41" s="38"/>
      <c r="M41" s="36">
        <v>801</v>
      </c>
      <c r="N41" s="142">
        <f t="shared" si="12"/>
        <v>13</v>
      </c>
      <c r="O41" s="36">
        <v>15</v>
      </c>
      <c r="P41" s="38">
        <v>2</v>
      </c>
      <c r="Q41" s="37">
        <f t="shared" si="13"/>
        <v>2</v>
      </c>
      <c r="R41" s="38">
        <v>21</v>
      </c>
      <c r="S41" s="38">
        <v>19</v>
      </c>
      <c r="T41" s="87">
        <f t="shared" si="14"/>
        <v>12</v>
      </c>
      <c r="U41" s="36">
        <v>33</v>
      </c>
      <c r="V41" s="38"/>
      <c r="W41" s="38"/>
      <c r="X41" s="36">
        <v>148</v>
      </c>
      <c r="Y41" s="106">
        <f t="shared" si="0"/>
        <v>10145400</v>
      </c>
      <c r="Z41" s="107">
        <f t="shared" si="1"/>
        <v>23415150</v>
      </c>
      <c r="AA41" s="108">
        <f t="shared" si="2"/>
        <v>13269750</v>
      </c>
      <c r="AB41" s="158">
        <v>28600</v>
      </c>
      <c r="AC41" s="110">
        <f t="shared" si="3"/>
        <v>163500</v>
      </c>
      <c r="AD41" s="111">
        <f t="shared" si="4"/>
        <v>1158150</v>
      </c>
      <c r="AE41" s="111">
        <f t="shared" si="5"/>
        <v>1321650</v>
      </c>
      <c r="AF41" s="36">
        <v>1103</v>
      </c>
      <c r="AG41" s="125">
        <f t="shared" si="6"/>
        <v>13433250</v>
      </c>
      <c r="AH41" s="111">
        <f t="shared" si="7"/>
        <v>24736800</v>
      </c>
      <c r="AI41" s="111">
        <f t="shared" si="8"/>
        <v>11303550</v>
      </c>
    </row>
    <row r="42" spans="1:35" s="1" customFormat="1" ht="14.5">
      <c r="A42" s="36">
        <v>2198</v>
      </c>
      <c r="B42" s="37">
        <f t="shared" si="9"/>
        <v>143</v>
      </c>
      <c r="C42" s="38">
        <v>1870</v>
      </c>
      <c r="D42" s="38">
        <v>2055</v>
      </c>
      <c r="E42" s="37">
        <f t="shared" si="10"/>
        <v>185</v>
      </c>
      <c r="F42" s="38">
        <v>568</v>
      </c>
      <c r="G42" s="40">
        <v>1285</v>
      </c>
      <c r="H42" s="37">
        <f t="shared" si="11"/>
        <v>717</v>
      </c>
      <c r="I42" s="36">
        <v>192</v>
      </c>
      <c r="J42" s="38"/>
      <c r="K42" s="145">
        <v>28800</v>
      </c>
      <c r="L42" s="38"/>
      <c r="M42" s="36">
        <v>928</v>
      </c>
      <c r="N42" s="142">
        <f t="shared" si="12"/>
        <v>1</v>
      </c>
      <c r="O42" s="36">
        <v>1</v>
      </c>
      <c r="P42" s="38">
        <v>0</v>
      </c>
      <c r="Q42" s="37">
        <f t="shared" si="13"/>
        <v>0</v>
      </c>
      <c r="R42" s="38">
        <v>0</v>
      </c>
      <c r="S42" s="38">
        <v>0</v>
      </c>
      <c r="T42" s="87">
        <f t="shared" si="14"/>
        <v>1</v>
      </c>
      <c r="U42" s="36">
        <v>1</v>
      </c>
      <c r="V42" s="38"/>
      <c r="W42" s="38"/>
      <c r="X42" s="36">
        <v>106</v>
      </c>
      <c r="Y42" s="106">
        <f t="shared" si="0"/>
        <v>3010400</v>
      </c>
      <c r="Z42" s="107">
        <f t="shared" si="1"/>
        <v>21100800</v>
      </c>
      <c r="AA42" s="108">
        <f t="shared" si="2"/>
        <v>18090400</v>
      </c>
      <c r="AB42" s="158">
        <v>28800</v>
      </c>
      <c r="AC42" s="110">
        <f t="shared" si="3"/>
        <v>46400</v>
      </c>
      <c r="AD42" s="111">
        <f t="shared" si="4"/>
        <v>0</v>
      </c>
      <c r="AE42" s="111">
        <f t="shared" si="5"/>
        <v>46400</v>
      </c>
      <c r="AF42" s="36">
        <v>1260</v>
      </c>
      <c r="AG42" s="125">
        <f t="shared" si="6"/>
        <v>18136800</v>
      </c>
      <c r="AH42" s="111">
        <f t="shared" si="7"/>
        <v>21147200</v>
      </c>
      <c r="AI42" s="111">
        <f t="shared" si="8"/>
        <v>3010400</v>
      </c>
    </row>
    <row r="43" spans="1:35" s="1" customFormat="1" ht="14.5">
      <c r="A43" s="36">
        <v>2595</v>
      </c>
      <c r="B43" s="41">
        <f t="shared" si="9"/>
        <v>750</v>
      </c>
      <c r="C43" s="38">
        <v>1456</v>
      </c>
      <c r="D43" s="38">
        <v>1845</v>
      </c>
      <c r="E43" s="37">
        <f t="shared" si="10"/>
        <v>389</v>
      </c>
      <c r="F43" s="38">
        <v>700</v>
      </c>
      <c r="G43" s="40">
        <v>3076</v>
      </c>
      <c r="H43" s="41">
        <f t="shared" si="11"/>
        <v>2376</v>
      </c>
      <c r="I43" s="36">
        <v>141</v>
      </c>
      <c r="J43" s="38"/>
      <c r="K43" s="145">
        <v>29000</v>
      </c>
      <c r="L43" s="38"/>
      <c r="M43" s="36">
        <v>1078</v>
      </c>
      <c r="N43" s="142">
        <f t="shared" si="12"/>
        <v>30</v>
      </c>
      <c r="O43" s="36">
        <v>30</v>
      </c>
      <c r="P43" s="38">
        <v>0</v>
      </c>
      <c r="Q43" s="37">
        <f t="shared" si="13"/>
        <v>0</v>
      </c>
      <c r="R43" s="38">
        <v>3</v>
      </c>
      <c r="S43" s="38">
        <v>3</v>
      </c>
      <c r="T43" s="87">
        <f t="shared" si="14"/>
        <v>30</v>
      </c>
      <c r="U43" s="36">
        <v>33</v>
      </c>
      <c r="V43" s="38"/>
      <c r="W43" s="38"/>
      <c r="X43" s="36">
        <v>74</v>
      </c>
      <c r="Y43" s="106">
        <f t="shared" si="0"/>
        <v>2590000</v>
      </c>
      <c r="Z43" s="107">
        <f t="shared" si="1"/>
        <v>18294750</v>
      </c>
      <c r="AA43" s="108">
        <f t="shared" si="2"/>
        <v>15704750</v>
      </c>
      <c r="AB43" s="158">
        <v>29000</v>
      </c>
      <c r="AC43" s="110">
        <f t="shared" si="3"/>
        <v>1564350</v>
      </c>
      <c r="AD43" s="111">
        <f t="shared" si="4"/>
        <v>214350</v>
      </c>
      <c r="AE43" s="111">
        <f t="shared" si="5"/>
        <v>1778700</v>
      </c>
      <c r="AF43" s="36">
        <v>1429</v>
      </c>
      <c r="AG43" s="125">
        <f t="shared" si="6"/>
        <v>17269100</v>
      </c>
      <c r="AH43" s="111">
        <f t="shared" si="7"/>
        <v>20073450</v>
      </c>
      <c r="AI43" s="111">
        <f t="shared" si="8"/>
        <v>2804350</v>
      </c>
    </row>
    <row r="44" spans="1:35" s="1" customFormat="1" ht="14.5">
      <c r="A44" s="36">
        <v>999</v>
      </c>
      <c r="B44" s="37">
        <f t="shared" si="9"/>
        <v>181</v>
      </c>
      <c r="C44" s="38">
        <v>663</v>
      </c>
      <c r="D44" s="38">
        <v>818</v>
      </c>
      <c r="E44" s="37">
        <f t="shared" si="10"/>
        <v>155</v>
      </c>
      <c r="F44" s="38">
        <v>406</v>
      </c>
      <c r="G44" s="40">
        <v>781</v>
      </c>
      <c r="H44" s="37">
        <f t="shared" si="11"/>
        <v>375</v>
      </c>
      <c r="I44" s="36">
        <v>102</v>
      </c>
      <c r="J44" s="38"/>
      <c r="K44" s="145">
        <v>29200</v>
      </c>
      <c r="L44" s="38"/>
      <c r="M44" s="36">
        <v>1240</v>
      </c>
      <c r="N44" s="142">
        <f t="shared" si="12"/>
        <v>0</v>
      </c>
      <c r="O44" s="36">
        <v>0</v>
      </c>
      <c r="P44" s="38">
        <v>0</v>
      </c>
      <c r="Q44" s="37">
        <f t="shared" si="13"/>
        <v>0</v>
      </c>
      <c r="R44" s="38">
        <v>0</v>
      </c>
      <c r="S44" s="38">
        <v>0</v>
      </c>
      <c r="T44" s="87">
        <f t="shared" si="14"/>
        <v>0</v>
      </c>
      <c r="U44" s="36">
        <v>0</v>
      </c>
      <c r="V44" s="38"/>
      <c r="W44" s="38"/>
      <c r="X44" s="36">
        <v>50</v>
      </c>
      <c r="Y44" s="106">
        <f t="shared" si="0"/>
        <v>1015000</v>
      </c>
      <c r="Z44" s="107">
        <f t="shared" si="1"/>
        <v>5094900</v>
      </c>
      <c r="AA44" s="108">
        <f t="shared" si="2"/>
        <v>4079900</v>
      </c>
      <c r="AB44" s="158">
        <v>29200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6">
        <v>1606</v>
      </c>
      <c r="AG44" s="125">
        <f t="shared" si="6"/>
        <v>4079900</v>
      </c>
      <c r="AH44" s="111">
        <f t="shared" si="7"/>
        <v>5094900</v>
      </c>
      <c r="AI44" s="111">
        <f t="shared" si="8"/>
        <v>1015000</v>
      </c>
    </row>
    <row r="45" spans="1:35" s="1" customFormat="1" ht="14.5">
      <c r="A45" s="36">
        <v>826</v>
      </c>
      <c r="B45" s="37">
        <f t="shared" si="9"/>
        <v>216</v>
      </c>
      <c r="C45" s="38">
        <v>553</v>
      </c>
      <c r="D45" s="38">
        <v>610</v>
      </c>
      <c r="E45" s="37">
        <f t="shared" si="10"/>
        <v>57</v>
      </c>
      <c r="F45" s="38">
        <v>102</v>
      </c>
      <c r="G45" s="42">
        <v>934</v>
      </c>
      <c r="H45" s="37">
        <f t="shared" si="11"/>
        <v>832</v>
      </c>
      <c r="I45" s="36">
        <v>71</v>
      </c>
      <c r="J45" s="38"/>
      <c r="K45" s="145">
        <v>29400</v>
      </c>
      <c r="L45" s="38"/>
      <c r="M45" s="36">
        <v>1410</v>
      </c>
      <c r="N45" s="142">
        <f t="shared" si="12"/>
        <v>0</v>
      </c>
      <c r="O45" s="36">
        <v>0</v>
      </c>
      <c r="P45" s="38">
        <v>0</v>
      </c>
      <c r="Q45" s="37">
        <f t="shared" si="13"/>
        <v>0</v>
      </c>
      <c r="R45" s="38">
        <v>1</v>
      </c>
      <c r="S45" s="38">
        <v>1</v>
      </c>
      <c r="T45" s="87">
        <f t="shared" si="14"/>
        <v>0</v>
      </c>
      <c r="U45" s="36">
        <v>1</v>
      </c>
      <c r="V45" s="38"/>
      <c r="W45" s="38"/>
      <c r="X45" s="36">
        <v>32</v>
      </c>
      <c r="Y45" s="106">
        <f t="shared" si="0"/>
        <v>163200</v>
      </c>
      <c r="Z45" s="107">
        <f t="shared" si="1"/>
        <v>2932300</v>
      </c>
      <c r="AA45" s="108">
        <f t="shared" si="2"/>
        <v>2769100</v>
      </c>
      <c r="AB45" s="158">
        <v>29400</v>
      </c>
      <c r="AC45" s="110">
        <f t="shared" si="3"/>
        <v>-18900</v>
      </c>
      <c r="AD45" s="111">
        <f t="shared" si="4"/>
        <v>89400</v>
      </c>
      <c r="AE45" s="111">
        <f t="shared" si="5"/>
        <v>70500</v>
      </c>
      <c r="AF45" s="36">
        <v>1788</v>
      </c>
      <c r="AG45" s="125">
        <f t="shared" si="6"/>
        <v>2750200</v>
      </c>
      <c r="AH45" s="111">
        <f t="shared" si="7"/>
        <v>3002800</v>
      </c>
      <c r="AI45" s="111">
        <f t="shared" si="8"/>
        <v>252600</v>
      </c>
    </row>
    <row r="46" spans="1:35" s="1" customFormat="1" ht="14.5">
      <c r="A46" s="36">
        <v>1089</v>
      </c>
      <c r="B46" s="37">
        <f t="shared" si="9"/>
        <v>95</v>
      </c>
      <c r="C46" s="38">
        <v>864</v>
      </c>
      <c r="D46" s="38">
        <v>994</v>
      </c>
      <c r="E46" s="37">
        <f t="shared" si="10"/>
        <v>130</v>
      </c>
      <c r="F46" s="38">
        <v>187</v>
      </c>
      <c r="G46" s="36">
        <v>636</v>
      </c>
      <c r="H46" s="37">
        <f t="shared" si="11"/>
        <v>449</v>
      </c>
      <c r="I46" s="36">
        <v>48</v>
      </c>
      <c r="J46" s="38"/>
      <c r="K46" s="145">
        <v>29600</v>
      </c>
      <c r="L46" s="38"/>
      <c r="M46" s="36">
        <v>1589</v>
      </c>
      <c r="N46" s="142">
        <f t="shared" si="12"/>
        <v>0</v>
      </c>
      <c r="O46" s="36">
        <v>0</v>
      </c>
      <c r="P46" s="38">
        <v>0</v>
      </c>
      <c r="Q46" s="37">
        <f t="shared" si="13"/>
        <v>0</v>
      </c>
      <c r="R46" s="38">
        <v>2</v>
      </c>
      <c r="S46" s="38">
        <v>2</v>
      </c>
      <c r="T46" s="87">
        <f t="shared" si="14"/>
        <v>0</v>
      </c>
      <c r="U46" s="36">
        <v>2</v>
      </c>
      <c r="V46" s="38"/>
      <c r="W46" s="38"/>
      <c r="X46" s="36">
        <v>21</v>
      </c>
      <c r="Y46" s="106">
        <f t="shared" si="0"/>
        <v>196350</v>
      </c>
      <c r="Z46" s="107">
        <f t="shared" si="1"/>
        <v>2613600</v>
      </c>
      <c r="AA46" s="108">
        <f t="shared" si="2"/>
        <v>2417250</v>
      </c>
      <c r="AB46" s="158">
        <v>29600</v>
      </c>
      <c r="AC46" s="110">
        <f t="shared" si="3"/>
        <v>-38900</v>
      </c>
      <c r="AD46" s="111">
        <f t="shared" si="4"/>
        <v>197800</v>
      </c>
      <c r="AE46" s="111">
        <f t="shared" si="5"/>
        <v>158900</v>
      </c>
      <c r="AF46" s="36">
        <v>1978</v>
      </c>
      <c r="AG46" s="125">
        <f t="shared" si="6"/>
        <v>2378350</v>
      </c>
      <c r="AH46" s="111">
        <f t="shared" si="7"/>
        <v>2772500</v>
      </c>
      <c r="AI46" s="111">
        <f t="shared" si="8"/>
        <v>394150</v>
      </c>
    </row>
    <row r="47" spans="1:35" s="1" customFormat="1" ht="14.5">
      <c r="A47" s="36">
        <v>338</v>
      </c>
      <c r="B47" s="37">
        <f t="shared" si="9"/>
        <v>8</v>
      </c>
      <c r="C47" s="38">
        <v>304</v>
      </c>
      <c r="D47" s="38">
        <v>330</v>
      </c>
      <c r="E47" s="37">
        <f t="shared" si="10"/>
        <v>26</v>
      </c>
      <c r="F47" s="38">
        <v>50</v>
      </c>
      <c r="G47" s="36">
        <v>182</v>
      </c>
      <c r="H47" s="37">
        <f t="shared" si="11"/>
        <v>132</v>
      </c>
      <c r="I47" s="36">
        <v>31</v>
      </c>
      <c r="J47" s="38"/>
      <c r="K47" s="145">
        <v>29800</v>
      </c>
      <c r="L47" s="38"/>
      <c r="M47" s="36">
        <v>1773</v>
      </c>
      <c r="N47" s="142">
        <f t="shared" si="12"/>
        <v>0</v>
      </c>
      <c r="O47" s="36">
        <v>0</v>
      </c>
      <c r="P47" s="38">
        <v>0</v>
      </c>
      <c r="Q47" s="37">
        <f t="shared" si="13"/>
        <v>0</v>
      </c>
      <c r="R47" s="38">
        <v>0</v>
      </c>
      <c r="S47" s="38">
        <v>0</v>
      </c>
      <c r="T47" s="87">
        <f t="shared" si="14"/>
        <v>0</v>
      </c>
      <c r="U47" s="36">
        <v>0</v>
      </c>
      <c r="V47" s="38"/>
      <c r="W47" s="38"/>
      <c r="X47" s="36">
        <v>13</v>
      </c>
      <c r="Y47" s="106">
        <f t="shared" si="0"/>
        <v>32500</v>
      </c>
      <c r="Z47" s="107">
        <f t="shared" si="1"/>
        <v>523900</v>
      </c>
      <c r="AA47" s="108">
        <f t="shared" si="2"/>
        <v>491400</v>
      </c>
      <c r="AB47" s="158">
        <v>29800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6">
        <v>2174</v>
      </c>
      <c r="AG47" s="125">
        <f t="shared" si="6"/>
        <v>491400</v>
      </c>
      <c r="AH47" s="111">
        <f t="shared" si="7"/>
        <v>523900</v>
      </c>
      <c r="AI47" s="111">
        <f t="shared" si="8"/>
        <v>32500</v>
      </c>
    </row>
    <row r="48" spans="1:35" s="1" customFormat="1" ht="14.5">
      <c r="A48" s="36">
        <v>1224</v>
      </c>
      <c r="B48" s="37">
        <f t="shared" si="9"/>
        <v>844</v>
      </c>
      <c r="C48" s="38">
        <v>344</v>
      </c>
      <c r="D48" s="38">
        <v>380</v>
      </c>
      <c r="E48" s="37">
        <f t="shared" si="10"/>
        <v>36</v>
      </c>
      <c r="F48" s="38">
        <v>45</v>
      </c>
      <c r="G48" s="36">
        <v>1238</v>
      </c>
      <c r="H48" s="37">
        <f t="shared" si="11"/>
        <v>1193</v>
      </c>
      <c r="I48" s="36">
        <v>21</v>
      </c>
      <c r="J48" s="38"/>
      <c r="K48" s="145">
        <v>30000</v>
      </c>
      <c r="L48" s="66"/>
      <c r="M48" s="36">
        <v>1964</v>
      </c>
      <c r="N48" s="142">
        <f t="shared" si="12"/>
        <v>0</v>
      </c>
      <c r="O48" s="36">
        <v>0</v>
      </c>
      <c r="P48" s="38">
        <v>0</v>
      </c>
      <c r="Q48" s="37">
        <f t="shared" si="13"/>
        <v>0</v>
      </c>
      <c r="R48" s="38">
        <v>6</v>
      </c>
      <c r="S48" s="38">
        <v>6</v>
      </c>
      <c r="T48" s="87">
        <f t="shared" si="14"/>
        <v>0</v>
      </c>
      <c r="U48" s="36">
        <v>6</v>
      </c>
      <c r="V48" s="38"/>
      <c r="W48" s="38"/>
      <c r="X48" s="36">
        <v>7</v>
      </c>
      <c r="Y48" s="106">
        <f t="shared" si="0"/>
        <v>15750</v>
      </c>
      <c r="Z48" s="107">
        <f t="shared" si="1"/>
        <v>1285200</v>
      </c>
      <c r="AA48" s="108">
        <f t="shared" si="2"/>
        <v>1269450</v>
      </c>
      <c r="AB48" s="158">
        <v>30000</v>
      </c>
      <c r="AC48" s="110">
        <f t="shared" si="3"/>
        <v>-121500</v>
      </c>
      <c r="AD48" s="111">
        <f t="shared" si="4"/>
        <v>710700</v>
      </c>
      <c r="AE48" s="111">
        <f t="shared" si="5"/>
        <v>589200</v>
      </c>
      <c r="AF48" s="36">
        <v>2369</v>
      </c>
      <c r="AG48" s="125">
        <f t="shared" si="6"/>
        <v>1147950</v>
      </c>
      <c r="AH48" s="111">
        <f t="shared" si="7"/>
        <v>1874400</v>
      </c>
      <c r="AI48" s="111">
        <f t="shared" si="8"/>
        <v>726450</v>
      </c>
    </row>
    <row r="49" spans="1:35" s="1" customFormat="1" ht="14.5">
      <c r="A49" s="36">
        <v>226</v>
      </c>
      <c r="B49" s="37">
        <f t="shared" si="9"/>
        <v>40</v>
      </c>
      <c r="C49" s="38">
        <v>168</v>
      </c>
      <c r="D49" s="38">
        <v>186</v>
      </c>
      <c r="E49" s="37">
        <f t="shared" si="10"/>
        <v>18</v>
      </c>
      <c r="F49" s="38">
        <v>25</v>
      </c>
      <c r="G49" s="36">
        <v>93</v>
      </c>
      <c r="H49" s="37">
        <f t="shared" si="11"/>
        <v>68</v>
      </c>
      <c r="I49" s="36">
        <v>13</v>
      </c>
      <c r="J49" s="38"/>
      <c r="K49" s="145">
        <v>30200</v>
      </c>
      <c r="L49" s="66"/>
      <c r="M49" s="36">
        <v>2157</v>
      </c>
      <c r="N49" s="142">
        <f t="shared" si="12"/>
        <v>0</v>
      </c>
      <c r="O49" s="36">
        <v>0</v>
      </c>
      <c r="P49" s="38">
        <v>0</v>
      </c>
      <c r="Q49" s="37">
        <f t="shared" si="13"/>
        <v>0</v>
      </c>
      <c r="R49" s="38">
        <v>0</v>
      </c>
      <c r="S49" s="38">
        <v>0</v>
      </c>
      <c r="T49" s="87">
        <f t="shared" si="14"/>
        <v>0</v>
      </c>
      <c r="U49" s="36">
        <v>0</v>
      </c>
      <c r="V49" s="38"/>
      <c r="W49" s="38"/>
      <c r="X49" s="36">
        <v>4</v>
      </c>
      <c r="Y49" s="106">
        <f t="shared" si="0"/>
        <v>5000</v>
      </c>
      <c r="Z49" s="107">
        <f t="shared" si="1"/>
        <v>146900</v>
      </c>
      <c r="AA49" s="108">
        <f t="shared" si="2"/>
        <v>141900</v>
      </c>
      <c r="AB49" s="158">
        <v>30200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6">
        <v>2566</v>
      </c>
      <c r="AG49" s="125">
        <f t="shared" si="6"/>
        <v>141900</v>
      </c>
      <c r="AH49" s="111">
        <f t="shared" si="7"/>
        <v>146900</v>
      </c>
      <c r="AI49" s="111">
        <f t="shared" si="8"/>
        <v>5000</v>
      </c>
    </row>
    <row r="50" spans="1:35" s="1" customFormat="1" ht="14.5">
      <c r="A50" s="36">
        <v>342</v>
      </c>
      <c r="B50" s="37">
        <f t="shared" si="9"/>
        <v>111</v>
      </c>
      <c r="C50" s="38">
        <v>196</v>
      </c>
      <c r="D50" s="38">
        <v>231</v>
      </c>
      <c r="E50" s="37">
        <f t="shared" si="10"/>
        <v>35</v>
      </c>
      <c r="F50" s="38">
        <v>37</v>
      </c>
      <c r="G50" s="36">
        <v>126</v>
      </c>
      <c r="H50" s="37">
        <f t="shared" si="11"/>
        <v>89</v>
      </c>
      <c r="I50" s="36">
        <v>8</v>
      </c>
      <c r="J50" s="38"/>
      <c r="K50" s="145">
        <v>30400</v>
      </c>
      <c r="L50" s="66"/>
      <c r="M50" s="36">
        <v>2352</v>
      </c>
      <c r="N50" s="142">
        <f t="shared" si="12"/>
        <v>0</v>
      </c>
      <c r="O50" s="36">
        <v>0</v>
      </c>
      <c r="P50" s="38">
        <v>0</v>
      </c>
      <c r="Q50" s="37">
        <f t="shared" si="13"/>
        <v>0</v>
      </c>
      <c r="R50" s="38">
        <v>0</v>
      </c>
      <c r="S50" s="38">
        <v>0</v>
      </c>
      <c r="T50" s="87">
        <f t="shared" si="14"/>
        <v>0</v>
      </c>
      <c r="U50" s="36">
        <v>0</v>
      </c>
      <c r="V50" s="38"/>
      <c r="W50" s="38"/>
      <c r="X50" s="36">
        <v>2</v>
      </c>
      <c r="Y50" s="106">
        <f t="shared" si="0"/>
        <v>3700</v>
      </c>
      <c r="Z50" s="107">
        <f t="shared" si="1"/>
        <v>136800</v>
      </c>
      <c r="AA50" s="108">
        <f t="shared" si="2"/>
        <v>133100</v>
      </c>
      <c r="AB50" s="158">
        <v>30400</v>
      </c>
      <c r="AC50" s="110">
        <f t="shared" si="3"/>
        <v>0</v>
      </c>
      <c r="AD50" s="111">
        <f t="shared" si="4"/>
        <v>0</v>
      </c>
      <c r="AE50" s="111">
        <f t="shared" si="5"/>
        <v>0</v>
      </c>
      <c r="AF50" s="36">
        <v>2764</v>
      </c>
      <c r="AG50" s="125">
        <f t="shared" si="6"/>
        <v>133100</v>
      </c>
      <c r="AH50" s="111">
        <f t="shared" si="7"/>
        <v>136800</v>
      </c>
      <c r="AI50" s="111">
        <f t="shared" si="8"/>
        <v>3700</v>
      </c>
    </row>
    <row r="51" spans="1:35" s="1" customFormat="1" ht="14.5">
      <c r="A51" s="36">
        <v>74</v>
      </c>
      <c r="B51" s="37">
        <f t="shared" si="9"/>
        <v>19</v>
      </c>
      <c r="C51" s="38">
        <v>55</v>
      </c>
      <c r="D51" s="38">
        <v>55</v>
      </c>
      <c r="E51" s="37">
        <f t="shared" si="10"/>
        <v>0</v>
      </c>
      <c r="F51" s="38">
        <v>0</v>
      </c>
      <c r="G51" s="36">
        <v>42</v>
      </c>
      <c r="H51" s="37">
        <f t="shared" si="11"/>
        <v>42</v>
      </c>
      <c r="I51" s="36">
        <v>4</v>
      </c>
      <c r="J51" s="38"/>
      <c r="K51" s="145">
        <v>30600</v>
      </c>
      <c r="L51" s="66"/>
      <c r="M51" s="36">
        <v>2549</v>
      </c>
      <c r="N51" s="142">
        <f t="shared" si="12"/>
        <v>0</v>
      </c>
      <c r="O51" s="36">
        <v>0</v>
      </c>
      <c r="P51" s="38">
        <v>0</v>
      </c>
      <c r="Q51" s="37">
        <f t="shared" si="13"/>
        <v>0</v>
      </c>
      <c r="R51" s="38">
        <v>0</v>
      </c>
      <c r="S51" s="38">
        <v>0</v>
      </c>
      <c r="T51" s="87">
        <f t="shared" si="14"/>
        <v>0</v>
      </c>
      <c r="U51" s="36">
        <v>0</v>
      </c>
      <c r="V51" s="38"/>
      <c r="W51" s="38"/>
      <c r="X51" s="36">
        <v>1</v>
      </c>
      <c r="Y51" s="106">
        <f t="shared" si="0"/>
        <v>0</v>
      </c>
      <c r="Z51" s="107">
        <f t="shared" si="1"/>
        <v>14800</v>
      </c>
      <c r="AA51" s="108">
        <f t="shared" si="2"/>
        <v>14800</v>
      </c>
      <c r="AB51" s="158">
        <v>30600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6">
        <v>2963</v>
      </c>
      <c r="AG51" s="125">
        <f t="shared" si="6"/>
        <v>14800</v>
      </c>
      <c r="AH51" s="111">
        <f t="shared" si="7"/>
        <v>14800</v>
      </c>
      <c r="AI51" s="111">
        <f t="shared" si="8"/>
        <v>0</v>
      </c>
    </row>
    <row r="52" spans="1:35" s="1" customFormat="1" ht="14.5">
      <c r="A52" s="36">
        <v>145</v>
      </c>
      <c r="B52" s="37">
        <f t="shared" si="9"/>
        <v>26</v>
      </c>
      <c r="C52" s="38">
        <v>87</v>
      </c>
      <c r="D52" s="38">
        <v>119</v>
      </c>
      <c r="E52" s="37">
        <f t="shared" si="10"/>
        <v>32</v>
      </c>
      <c r="F52" s="38">
        <v>32</v>
      </c>
      <c r="G52" s="36">
        <v>93</v>
      </c>
      <c r="H52" s="37">
        <f t="shared" si="11"/>
        <v>61</v>
      </c>
      <c r="I52" s="36">
        <v>3</v>
      </c>
      <c r="J52" s="38"/>
      <c r="K52" s="145">
        <v>30800</v>
      </c>
      <c r="L52" s="66"/>
      <c r="M52" s="36">
        <v>2747</v>
      </c>
      <c r="N52" s="142">
        <f t="shared" si="12"/>
        <v>0</v>
      </c>
      <c r="O52" s="36">
        <v>0</v>
      </c>
      <c r="P52" s="38">
        <v>0</v>
      </c>
      <c r="Q52" s="37">
        <f t="shared" si="13"/>
        <v>0</v>
      </c>
      <c r="R52" s="38">
        <v>1</v>
      </c>
      <c r="S52" s="38">
        <v>1</v>
      </c>
      <c r="T52" s="87">
        <f t="shared" si="14"/>
        <v>0</v>
      </c>
      <c r="U52" s="36">
        <v>1</v>
      </c>
      <c r="V52" s="38"/>
      <c r="W52" s="38"/>
      <c r="X52" s="36">
        <v>1</v>
      </c>
      <c r="Y52" s="106">
        <f t="shared" si="0"/>
        <v>1600</v>
      </c>
      <c r="Z52" s="107">
        <f t="shared" si="1"/>
        <v>21750</v>
      </c>
      <c r="AA52" s="108">
        <f t="shared" si="2"/>
        <v>20150</v>
      </c>
      <c r="AB52" s="158">
        <v>30800</v>
      </c>
      <c r="AC52" s="110">
        <f t="shared" si="3"/>
        <v>-20750</v>
      </c>
      <c r="AD52" s="111">
        <f t="shared" si="4"/>
        <v>158100</v>
      </c>
      <c r="AE52" s="111">
        <f t="shared" si="5"/>
        <v>137350</v>
      </c>
      <c r="AF52" s="36">
        <v>3162</v>
      </c>
      <c r="AG52" s="125">
        <f t="shared" si="6"/>
        <v>-600</v>
      </c>
      <c r="AH52" s="111">
        <f t="shared" si="7"/>
        <v>159100</v>
      </c>
      <c r="AI52" s="111">
        <f t="shared" si="8"/>
        <v>159700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10133</v>
      </c>
      <c r="G53" s="45">
        <f>SUM(G8:G52)</f>
        <v>16819</v>
      </c>
      <c r="H53" s="46">
        <f>SUM(H8:H52)</f>
        <v>6686</v>
      </c>
      <c r="I53" s="67"/>
      <c r="J53" s="43"/>
      <c r="K53" s="43"/>
      <c r="L53" s="43"/>
      <c r="M53" s="67"/>
      <c r="N53" s="46">
        <f>SUM(N8:N52)</f>
        <v>4336</v>
      </c>
      <c r="O53" s="42">
        <f>SUM(O8:O52)</f>
        <v>17893</v>
      </c>
      <c r="P53" s="45">
        <f>SUM(P8:P52)</f>
        <v>13557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134</v>
      </c>
      <c r="D57" s="28"/>
      <c r="E57" s="28" t="s">
        <v>44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125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15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>
        <v>366</v>
      </c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28150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28200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27743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27862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457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-193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-27743</v>
      </c>
      <c r="I67" s="134">
        <f>H66-C62</f>
        <v>-28200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0"/>
  <sheetViews>
    <sheetView zoomScale="80" zoomScaleNormal="80" workbookViewId="0">
      <pane ySplit="7" topLeftCell="A8" activePane="bottomLeft" state="frozen"/>
      <selection pane="bottomLeft" activeCell="C65" sqref="C65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7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135</v>
      </c>
      <c r="B1" s="6"/>
      <c r="C1" s="6"/>
      <c r="D1" s="6"/>
      <c r="E1" s="6"/>
      <c r="F1" s="7" t="s">
        <v>116</v>
      </c>
      <c r="G1" s="8" t="s">
        <v>2</v>
      </c>
      <c r="H1" s="8"/>
      <c r="I1" s="8"/>
      <c r="J1" s="54"/>
      <c r="K1" s="55" t="s">
        <v>3</v>
      </c>
      <c r="L1" s="55"/>
      <c r="M1" s="266" t="s">
        <v>136</v>
      </c>
      <c r="N1" s="267"/>
      <c r="O1" s="268"/>
      <c r="P1" s="56" t="s">
        <v>4</v>
      </c>
      <c r="Q1" s="74"/>
      <c r="R1" s="257" t="s">
        <v>137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103</v>
      </c>
      <c r="B2" s="10"/>
      <c r="C2" s="11">
        <v>11035</v>
      </c>
      <c r="D2" s="10" t="s">
        <v>7</v>
      </c>
      <c r="E2" s="12">
        <v>138</v>
      </c>
      <c r="F2" s="13" t="s">
        <v>8</v>
      </c>
      <c r="G2" s="14" t="s">
        <v>9</v>
      </c>
      <c r="H2" s="15"/>
      <c r="I2" s="57">
        <v>11000</v>
      </c>
      <c r="J2" s="58"/>
      <c r="K2" s="58" t="s">
        <v>10</v>
      </c>
      <c r="L2" s="58"/>
      <c r="M2" s="258" t="s">
        <v>138</v>
      </c>
      <c r="N2" s="259"/>
      <c r="O2" s="260"/>
      <c r="P2" s="58" t="s">
        <v>12</v>
      </c>
      <c r="Q2" s="58"/>
      <c r="R2" s="261" t="s">
        <v>138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14</v>
      </c>
      <c r="B3" s="17"/>
      <c r="C3" s="18">
        <v>11101</v>
      </c>
      <c r="D3" s="17" t="s">
        <v>7</v>
      </c>
      <c r="E3" s="19">
        <v>207</v>
      </c>
      <c r="F3" s="20" t="s">
        <v>8</v>
      </c>
      <c r="G3" s="21" t="s">
        <v>16</v>
      </c>
      <c r="H3" s="20"/>
      <c r="I3" s="59">
        <v>10900</v>
      </c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</row>
    <row r="4" spans="1:36">
      <c r="A4" s="22" t="s">
        <v>20</v>
      </c>
      <c r="B4" s="23"/>
      <c r="C4" s="24">
        <v>11112</v>
      </c>
      <c r="D4" s="23" t="s">
        <v>7</v>
      </c>
      <c r="E4" s="25">
        <v>208</v>
      </c>
      <c r="F4" s="23" t="s">
        <v>8</v>
      </c>
      <c r="G4" s="26" t="s">
        <v>21</v>
      </c>
      <c r="H4" s="27"/>
      <c r="I4" s="61">
        <f>I2-I3</f>
        <v>100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78" t="s">
        <v>139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ht="5.4" customHeight="1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63"/>
      <c r="N7" s="34"/>
      <c r="O7" s="35"/>
      <c r="P7" s="34"/>
      <c r="Q7" s="34"/>
      <c r="R7" s="34"/>
      <c r="S7" s="34"/>
      <c r="T7" s="34"/>
      <c r="U7" s="34"/>
      <c r="V7" s="77"/>
      <c r="W7" s="78"/>
      <c r="X7" s="86"/>
      <c r="Y7" s="101"/>
      <c r="Z7" s="102"/>
      <c r="AA7" s="102"/>
      <c r="AB7" s="103"/>
      <c r="AC7" s="103"/>
      <c r="AD7" s="104"/>
      <c r="AE7" s="104"/>
      <c r="AF7" s="105"/>
      <c r="AG7" s="105"/>
      <c r="AH7" s="105"/>
      <c r="AI7" s="104"/>
    </row>
    <row r="8" spans="1:36" s="1" customFormat="1" ht="15.65" customHeight="1">
      <c r="A8" s="36">
        <v>41</v>
      </c>
      <c r="B8" s="37">
        <f>A8-D8</f>
        <v>0</v>
      </c>
      <c r="C8" s="38">
        <v>41</v>
      </c>
      <c r="D8" s="38">
        <v>41</v>
      </c>
      <c r="E8" s="38">
        <v>10</v>
      </c>
      <c r="F8" s="38">
        <v>0</v>
      </c>
      <c r="G8" s="36">
        <v>0</v>
      </c>
      <c r="H8" s="37">
        <f>G8-F8</f>
        <v>0</v>
      </c>
      <c r="I8" s="36">
        <v>3301</v>
      </c>
      <c r="J8" s="38"/>
      <c r="K8" s="38">
        <v>7800</v>
      </c>
      <c r="L8" s="38"/>
      <c r="M8" s="36">
        <v>1</v>
      </c>
      <c r="N8" s="37">
        <f>O8-P8</f>
        <v>-278</v>
      </c>
      <c r="O8" s="36">
        <v>0</v>
      </c>
      <c r="P8" s="38">
        <v>278</v>
      </c>
      <c r="Q8" s="37">
        <f>R8-S8</f>
        <v>278</v>
      </c>
      <c r="R8" s="38">
        <v>440</v>
      </c>
      <c r="S8" s="38">
        <v>162</v>
      </c>
      <c r="T8" s="87">
        <f>U8-R8</f>
        <v>0</v>
      </c>
      <c r="U8" s="36">
        <v>440</v>
      </c>
      <c r="V8" s="38"/>
      <c r="W8" s="38"/>
      <c r="X8" s="38">
        <v>3094</v>
      </c>
      <c r="Y8" s="106">
        <f>X8*F8*50</f>
        <v>0</v>
      </c>
      <c r="Z8" s="107">
        <f>A8*I8*50</f>
        <v>6767050</v>
      </c>
      <c r="AA8" s="108">
        <f>Z8-Y8</f>
        <v>6767050</v>
      </c>
      <c r="AB8" s="109">
        <v>7800</v>
      </c>
      <c r="AC8" s="110">
        <f>AE8-AD8</f>
        <v>0</v>
      </c>
      <c r="AD8" s="111">
        <f>AF8*R8*50</f>
        <v>22000</v>
      </c>
      <c r="AE8" s="111">
        <f>U8*M8*50</f>
        <v>22000</v>
      </c>
      <c r="AF8" s="38">
        <v>1</v>
      </c>
      <c r="AG8" s="125">
        <f>AH8-AI8</f>
        <v>6767050</v>
      </c>
      <c r="AH8" s="111">
        <f>Z8+AE8</f>
        <v>6789050</v>
      </c>
      <c r="AI8" s="111">
        <f>Y8+AD8</f>
        <v>22000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8">
        <v>99</v>
      </c>
      <c r="F9" s="38">
        <v>0</v>
      </c>
      <c r="G9" s="36">
        <v>0</v>
      </c>
      <c r="H9" s="37">
        <f>G9-F9</f>
        <v>0</v>
      </c>
      <c r="I9" s="36">
        <v>3201</v>
      </c>
      <c r="J9" s="38"/>
      <c r="K9" s="38">
        <v>7900</v>
      </c>
      <c r="L9" s="38"/>
      <c r="M9" s="36">
        <v>1</v>
      </c>
      <c r="N9" s="37">
        <f>O9-P9</f>
        <v>4</v>
      </c>
      <c r="O9" s="36">
        <v>4</v>
      </c>
      <c r="P9" s="38">
        <v>0</v>
      </c>
      <c r="Q9" s="37">
        <f>R9-S9</f>
        <v>0</v>
      </c>
      <c r="R9" s="38">
        <v>350</v>
      </c>
      <c r="S9" s="38">
        <v>350</v>
      </c>
      <c r="T9" s="87">
        <f>U9-R9</f>
        <v>-4</v>
      </c>
      <c r="U9" s="36">
        <v>346</v>
      </c>
      <c r="V9" s="38"/>
      <c r="W9" s="38"/>
      <c r="X9" s="38">
        <v>2994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09">
        <v>7900</v>
      </c>
      <c r="AC9" s="110">
        <f t="shared" ref="AC9:AC52" si="3">AE9-AD9</f>
        <v>-200</v>
      </c>
      <c r="AD9" s="111">
        <f t="shared" ref="AD9:AD52" si="4">AF9*R9*50</f>
        <v>17500</v>
      </c>
      <c r="AE9" s="111">
        <f t="shared" ref="AE9:AE52" si="5">U9*M9*50</f>
        <v>17300</v>
      </c>
      <c r="AF9" s="38">
        <v>1</v>
      </c>
      <c r="AG9" s="125">
        <f t="shared" ref="AG9:AG52" si="6">AH9-AI9</f>
        <v>-200</v>
      </c>
      <c r="AH9" s="111">
        <f t="shared" ref="AH9:AH52" si="7">Z9+AE9</f>
        <v>17300</v>
      </c>
      <c r="AI9" s="111">
        <f t="shared" ref="AI9:AI52" si="8">Y9+AD9</f>
        <v>17500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8">
        <v>294</v>
      </c>
      <c r="F10" s="38">
        <v>0</v>
      </c>
      <c r="G10" s="36">
        <v>0</v>
      </c>
      <c r="H10" s="37">
        <f>G10-F10</f>
        <v>0</v>
      </c>
      <c r="I10" s="36">
        <v>3101</v>
      </c>
      <c r="J10" s="38"/>
      <c r="K10" s="38">
        <v>8000</v>
      </c>
      <c r="L10" s="38"/>
      <c r="M10" s="36">
        <v>1</v>
      </c>
      <c r="N10" s="37">
        <f>O10-P10</f>
        <v>0</v>
      </c>
      <c r="O10" s="36">
        <v>0</v>
      </c>
      <c r="P10" s="38">
        <v>0</v>
      </c>
      <c r="Q10" s="37">
        <f>R10-S10</f>
        <v>0</v>
      </c>
      <c r="R10" s="38">
        <v>418</v>
      </c>
      <c r="S10" s="38">
        <v>418</v>
      </c>
      <c r="T10" s="87">
        <f>U10-R10</f>
        <v>0</v>
      </c>
      <c r="U10" s="36">
        <v>418</v>
      </c>
      <c r="V10" s="38"/>
      <c r="W10" s="38"/>
      <c r="X10" s="38">
        <v>2894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09">
        <v>8000</v>
      </c>
      <c r="AC10" s="110">
        <f t="shared" si="3"/>
        <v>0</v>
      </c>
      <c r="AD10" s="111">
        <f t="shared" si="4"/>
        <v>20900</v>
      </c>
      <c r="AE10" s="111">
        <f t="shared" si="5"/>
        <v>20900</v>
      </c>
      <c r="AF10" s="38">
        <v>1</v>
      </c>
      <c r="AG10" s="125">
        <f t="shared" si="6"/>
        <v>0</v>
      </c>
      <c r="AH10" s="111">
        <f t="shared" si="7"/>
        <v>20900</v>
      </c>
      <c r="AI10" s="111">
        <f t="shared" si="8"/>
        <v>20900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8">
        <v>3135</v>
      </c>
      <c r="F11" s="38">
        <v>0</v>
      </c>
      <c r="G11" s="36">
        <v>0</v>
      </c>
      <c r="H11" s="37">
        <f>G11-F11</f>
        <v>0</v>
      </c>
      <c r="I11" s="36">
        <v>3001</v>
      </c>
      <c r="J11" s="38"/>
      <c r="K11" s="38">
        <v>8100</v>
      </c>
      <c r="L11" s="38"/>
      <c r="M11" s="36">
        <v>1</v>
      </c>
      <c r="N11" s="37">
        <f>O11-P11</f>
        <v>122</v>
      </c>
      <c r="O11" s="36">
        <v>122</v>
      </c>
      <c r="P11" s="38">
        <v>0</v>
      </c>
      <c r="Q11" s="37">
        <f>R11-S11</f>
        <v>0</v>
      </c>
      <c r="R11" s="38">
        <v>59</v>
      </c>
      <c r="S11" s="38">
        <v>59</v>
      </c>
      <c r="T11" s="87">
        <f>U11-R11</f>
        <v>118</v>
      </c>
      <c r="U11" s="36">
        <v>177</v>
      </c>
      <c r="V11" s="38"/>
      <c r="W11" s="38"/>
      <c r="X11" s="38">
        <v>2794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09">
        <v>8100</v>
      </c>
      <c r="AC11" s="110">
        <f t="shared" si="3"/>
        <v>5900</v>
      </c>
      <c r="AD11" s="111">
        <f t="shared" si="4"/>
        <v>2950</v>
      </c>
      <c r="AE11" s="111">
        <f t="shared" si="5"/>
        <v>8850</v>
      </c>
      <c r="AF11" s="38">
        <v>1</v>
      </c>
      <c r="AG11" s="125">
        <f t="shared" si="6"/>
        <v>5900</v>
      </c>
      <c r="AH11" s="111">
        <f t="shared" si="7"/>
        <v>8850</v>
      </c>
      <c r="AI11" s="111">
        <f t="shared" si="8"/>
        <v>2950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8">
        <v>830</v>
      </c>
      <c r="F12" s="38">
        <v>0</v>
      </c>
      <c r="G12" s="36">
        <v>0</v>
      </c>
      <c r="H12" s="37">
        <f>G12-F12</f>
        <v>0</v>
      </c>
      <c r="I12" s="36">
        <v>2901</v>
      </c>
      <c r="J12" s="38"/>
      <c r="K12" s="38">
        <v>8200</v>
      </c>
      <c r="L12" s="38"/>
      <c r="M12" s="36">
        <v>1</v>
      </c>
      <c r="N12" s="37">
        <f>O12-P12</f>
        <v>2</v>
      </c>
      <c r="O12" s="36">
        <v>2</v>
      </c>
      <c r="P12" s="38">
        <v>0</v>
      </c>
      <c r="Q12" s="37">
        <f>R12-S12</f>
        <v>0</v>
      </c>
      <c r="R12" s="38">
        <v>600</v>
      </c>
      <c r="S12" s="38">
        <v>600</v>
      </c>
      <c r="T12" s="87">
        <f>U12-R12</f>
        <v>-2</v>
      </c>
      <c r="U12" s="36">
        <v>598</v>
      </c>
      <c r="V12" s="38"/>
      <c r="W12" s="38"/>
      <c r="X12" s="38">
        <v>2694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09">
        <v>8200</v>
      </c>
      <c r="AC12" s="110">
        <f t="shared" si="3"/>
        <v>-100</v>
      </c>
      <c r="AD12" s="111">
        <f t="shared" si="4"/>
        <v>30000</v>
      </c>
      <c r="AE12" s="111">
        <f t="shared" si="5"/>
        <v>29900</v>
      </c>
      <c r="AF12" s="38">
        <v>1</v>
      </c>
      <c r="AG12" s="125">
        <f t="shared" si="6"/>
        <v>-100</v>
      </c>
      <c r="AH12" s="111">
        <f t="shared" si="7"/>
        <v>29900</v>
      </c>
      <c r="AI12" s="111">
        <f t="shared" si="8"/>
        <v>30000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8">
        <v>4937</v>
      </c>
      <c r="F13" s="38">
        <v>0</v>
      </c>
      <c r="G13" s="36">
        <v>0</v>
      </c>
      <c r="H13" s="37">
        <f t="shared" ref="H13:H52" si="10">G13-F13</f>
        <v>0</v>
      </c>
      <c r="I13" s="36">
        <v>2801</v>
      </c>
      <c r="J13" s="38"/>
      <c r="K13" s="38">
        <v>8300</v>
      </c>
      <c r="L13" s="38"/>
      <c r="M13" s="36">
        <v>1</v>
      </c>
      <c r="N13" s="37">
        <f t="shared" ref="N13:N52" si="11">O13-P13</f>
        <v>1</v>
      </c>
      <c r="O13" s="36">
        <v>1</v>
      </c>
      <c r="P13" s="38">
        <v>0</v>
      </c>
      <c r="Q13" s="37">
        <f t="shared" ref="Q13:Q52" si="12">R13-S13</f>
        <v>0</v>
      </c>
      <c r="R13" s="38">
        <v>82</v>
      </c>
      <c r="S13" s="38">
        <v>82</v>
      </c>
      <c r="T13" s="87">
        <f t="shared" ref="T13:T52" si="13">U13-R13</f>
        <v>-1</v>
      </c>
      <c r="U13" s="36">
        <v>81</v>
      </c>
      <c r="V13" s="38"/>
      <c r="W13" s="38"/>
      <c r="X13" s="38">
        <v>2594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09">
        <v>8300</v>
      </c>
      <c r="AC13" s="110">
        <f t="shared" si="3"/>
        <v>-50</v>
      </c>
      <c r="AD13" s="111">
        <f t="shared" si="4"/>
        <v>4100</v>
      </c>
      <c r="AE13" s="111">
        <f t="shared" si="5"/>
        <v>4050</v>
      </c>
      <c r="AF13" s="38">
        <v>1</v>
      </c>
      <c r="AG13" s="125">
        <f t="shared" si="6"/>
        <v>-50</v>
      </c>
      <c r="AH13" s="111">
        <f t="shared" si="7"/>
        <v>4050</v>
      </c>
      <c r="AI13" s="111">
        <f t="shared" si="8"/>
        <v>4100</v>
      </c>
    </row>
    <row r="14" spans="1:36" s="1" customFormat="1" ht="15.65" customHeight="1">
      <c r="A14" s="36">
        <v>0</v>
      </c>
      <c r="B14" s="37">
        <f t="shared" si="9"/>
        <v>0</v>
      </c>
      <c r="C14" s="38">
        <v>0</v>
      </c>
      <c r="D14" s="38">
        <v>0</v>
      </c>
      <c r="E14" s="38">
        <v>2152</v>
      </c>
      <c r="F14" s="38">
        <v>0</v>
      </c>
      <c r="G14" s="36">
        <v>0</v>
      </c>
      <c r="H14" s="37">
        <f t="shared" si="10"/>
        <v>0</v>
      </c>
      <c r="I14" s="36">
        <v>2701</v>
      </c>
      <c r="J14" s="38"/>
      <c r="K14" s="38">
        <v>8400</v>
      </c>
      <c r="L14" s="38"/>
      <c r="M14" s="36">
        <v>1</v>
      </c>
      <c r="N14" s="37">
        <f t="shared" si="11"/>
        <v>51</v>
      </c>
      <c r="O14" s="36">
        <v>51</v>
      </c>
      <c r="P14" s="38">
        <v>0</v>
      </c>
      <c r="Q14" s="37">
        <f t="shared" si="12"/>
        <v>0</v>
      </c>
      <c r="R14" s="38">
        <v>590</v>
      </c>
      <c r="S14" s="38">
        <v>590</v>
      </c>
      <c r="T14" s="87">
        <f t="shared" si="13"/>
        <v>-15</v>
      </c>
      <c r="U14" s="36">
        <v>575</v>
      </c>
      <c r="V14" s="38"/>
      <c r="W14" s="38"/>
      <c r="X14" s="38">
        <v>2494</v>
      </c>
      <c r="Y14" s="106">
        <f t="shared" si="0"/>
        <v>0</v>
      </c>
      <c r="Z14" s="107">
        <f t="shared" si="1"/>
        <v>0</v>
      </c>
      <c r="AA14" s="108">
        <f t="shared" si="2"/>
        <v>0</v>
      </c>
      <c r="AB14" s="109">
        <v>8400</v>
      </c>
      <c r="AC14" s="110">
        <f t="shared" si="3"/>
        <v>-750</v>
      </c>
      <c r="AD14" s="111">
        <f t="shared" si="4"/>
        <v>29500</v>
      </c>
      <c r="AE14" s="111">
        <f t="shared" si="5"/>
        <v>28750</v>
      </c>
      <c r="AF14" s="38">
        <v>1</v>
      </c>
      <c r="AG14" s="125">
        <f t="shared" si="6"/>
        <v>-750</v>
      </c>
      <c r="AH14" s="111">
        <f t="shared" si="7"/>
        <v>28750</v>
      </c>
      <c r="AI14" s="111">
        <f t="shared" si="8"/>
        <v>29500</v>
      </c>
    </row>
    <row r="15" spans="1:36" s="1" customFormat="1" ht="15.65" customHeight="1">
      <c r="A15" s="36">
        <v>0</v>
      </c>
      <c r="B15" s="37">
        <f t="shared" si="9"/>
        <v>0</v>
      </c>
      <c r="C15" s="38">
        <v>0</v>
      </c>
      <c r="D15" s="38">
        <v>0</v>
      </c>
      <c r="E15" s="38">
        <v>3435</v>
      </c>
      <c r="F15" s="38">
        <v>0</v>
      </c>
      <c r="G15" s="36">
        <v>0</v>
      </c>
      <c r="H15" s="37">
        <f t="shared" si="10"/>
        <v>0</v>
      </c>
      <c r="I15" s="36">
        <v>2601</v>
      </c>
      <c r="J15" s="38"/>
      <c r="K15" s="38">
        <v>8500</v>
      </c>
      <c r="L15" s="38"/>
      <c r="M15" s="36">
        <v>1</v>
      </c>
      <c r="N15" s="37">
        <f t="shared" si="11"/>
        <v>52</v>
      </c>
      <c r="O15" s="36">
        <v>52</v>
      </c>
      <c r="P15" s="38">
        <v>0</v>
      </c>
      <c r="Q15" s="37">
        <f t="shared" si="12"/>
        <v>0</v>
      </c>
      <c r="R15" s="38">
        <v>79</v>
      </c>
      <c r="S15" s="38">
        <v>79</v>
      </c>
      <c r="T15" s="87">
        <f t="shared" si="13"/>
        <v>0</v>
      </c>
      <c r="U15" s="36">
        <v>79</v>
      </c>
      <c r="V15" s="38"/>
      <c r="W15" s="38"/>
      <c r="X15" s="38">
        <v>2394</v>
      </c>
      <c r="Y15" s="106">
        <f t="shared" si="0"/>
        <v>0</v>
      </c>
      <c r="Z15" s="107">
        <f t="shared" si="1"/>
        <v>0</v>
      </c>
      <c r="AA15" s="108">
        <f t="shared" si="2"/>
        <v>0</v>
      </c>
      <c r="AB15" s="109">
        <v>8500</v>
      </c>
      <c r="AC15" s="110">
        <f t="shared" si="3"/>
        <v>0</v>
      </c>
      <c r="AD15" s="111">
        <f t="shared" si="4"/>
        <v>3950</v>
      </c>
      <c r="AE15" s="111">
        <f t="shared" si="5"/>
        <v>3950</v>
      </c>
      <c r="AF15" s="38">
        <v>1</v>
      </c>
      <c r="AG15" s="125">
        <f t="shared" si="6"/>
        <v>0</v>
      </c>
      <c r="AH15" s="111">
        <f t="shared" si="7"/>
        <v>3950</v>
      </c>
      <c r="AI15" s="111">
        <f t="shared" si="8"/>
        <v>3950</v>
      </c>
    </row>
    <row r="16" spans="1:36" s="1" customFormat="1" ht="15.65" customHeight="1">
      <c r="A16" s="36">
        <v>0</v>
      </c>
      <c r="B16" s="37">
        <f t="shared" si="9"/>
        <v>0</v>
      </c>
      <c r="C16" s="38">
        <v>0</v>
      </c>
      <c r="D16" s="38">
        <v>0</v>
      </c>
      <c r="E16" s="38">
        <v>2411</v>
      </c>
      <c r="F16" s="38">
        <v>0</v>
      </c>
      <c r="G16" s="36">
        <v>0</v>
      </c>
      <c r="H16" s="37">
        <f t="shared" si="10"/>
        <v>0</v>
      </c>
      <c r="I16" s="36">
        <v>2501</v>
      </c>
      <c r="J16" s="38"/>
      <c r="K16" s="38">
        <v>8600</v>
      </c>
      <c r="L16" s="38"/>
      <c r="M16" s="36">
        <v>1</v>
      </c>
      <c r="N16" s="37">
        <f t="shared" si="11"/>
        <v>55</v>
      </c>
      <c r="O16" s="36">
        <v>55</v>
      </c>
      <c r="P16" s="38">
        <v>0</v>
      </c>
      <c r="Q16" s="37">
        <f t="shared" si="12"/>
        <v>0</v>
      </c>
      <c r="R16" s="38">
        <v>410</v>
      </c>
      <c r="S16" s="38">
        <v>410</v>
      </c>
      <c r="T16" s="87">
        <f t="shared" si="13"/>
        <v>1</v>
      </c>
      <c r="U16" s="36">
        <v>411</v>
      </c>
      <c r="V16" s="38"/>
      <c r="W16" s="38"/>
      <c r="X16" s="38">
        <v>2295</v>
      </c>
      <c r="Y16" s="106">
        <f t="shared" si="0"/>
        <v>0</v>
      </c>
      <c r="Z16" s="107">
        <f t="shared" si="1"/>
        <v>0</v>
      </c>
      <c r="AA16" s="108">
        <f t="shared" si="2"/>
        <v>0</v>
      </c>
      <c r="AB16" s="109">
        <v>8600</v>
      </c>
      <c r="AC16" s="110">
        <f t="shared" si="3"/>
        <v>50</v>
      </c>
      <c r="AD16" s="111">
        <f t="shared" si="4"/>
        <v>20500</v>
      </c>
      <c r="AE16" s="111">
        <f t="shared" si="5"/>
        <v>20550</v>
      </c>
      <c r="AF16" s="38">
        <v>1</v>
      </c>
      <c r="AG16" s="125">
        <f t="shared" si="6"/>
        <v>50</v>
      </c>
      <c r="AH16" s="111">
        <f t="shared" si="7"/>
        <v>20550</v>
      </c>
      <c r="AI16" s="111">
        <f t="shared" si="8"/>
        <v>20500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8">
        <v>10040</v>
      </c>
      <c r="F17" s="38">
        <v>0</v>
      </c>
      <c r="G17" s="36">
        <v>0</v>
      </c>
      <c r="H17" s="37">
        <f t="shared" si="10"/>
        <v>0</v>
      </c>
      <c r="I17" s="36">
        <v>2401</v>
      </c>
      <c r="J17" s="38"/>
      <c r="K17" s="38">
        <v>8700</v>
      </c>
      <c r="L17" s="38"/>
      <c r="M17" s="36">
        <v>1</v>
      </c>
      <c r="N17" s="37">
        <f t="shared" si="11"/>
        <v>355</v>
      </c>
      <c r="O17" s="36">
        <v>365</v>
      </c>
      <c r="P17" s="38">
        <v>10</v>
      </c>
      <c r="Q17" s="37">
        <f t="shared" si="12"/>
        <v>10</v>
      </c>
      <c r="R17" s="38">
        <v>414</v>
      </c>
      <c r="S17" s="38">
        <v>404</v>
      </c>
      <c r="T17" s="87">
        <f t="shared" si="13"/>
        <v>349</v>
      </c>
      <c r="U17" s="36">
        <v>763</v>
      </c>
      <c r="V17" s="38"/>
      <c r="W17" s="38"/>
      <c r="X17" s="38">
        <v>2195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09">
        <v>8700</v>
      </c>
      <c r="AC17" s="110">
        <f t="shared" si="3"/>
        <v>17450</v>
      </c>
      <c r="AD17" s="111">
        <f t="shared" si="4"/>
        <v>20700</v>
      </c>
      <c r="AE17" s="111">
        <f t="shared" si="5"/>
        <v>38150</v>
      </c>
      <c r="AF17" s="38">
        <v>1</v>
      </c>
      <c r="AG17" s="125">
        <f t="shared" si="6"/>
        <v>17450</v>
      </c>
      <c r="AH17" s="111">
        <f t="shared" si="7"/>
        <v>38150</v>
      </c>
      <c r="AI17" s="111">
        <f t="shared" si="8"/>
        <v>20700</v>
      </c>
    </row>
    <row r="18" spans="1:35" s="1" customFormat="1" ht="14.5">
      <c r="A18" s="36">
        <v>0</v>
      </c>
      <c r="B18" s="37">
        <f t="shared" si="9"/>
        <v>0</v>
      </c>
      <c r="C18" s="38">
        <v>0</v>
      </c>
      <c r="D18" s="38">
        <v>0</v>
      </c>
      <c r="E18" s="38">
        <v>7956</v>
      </c>
      <c r="F18" s="38">
        <v>0</v>
      </c>
      <c r="G18" s="36">
        <v>0</v>
      </c>
      <c r="H18" s="37">
        <f t="shared" si="10"/>
        <v>0</v>
      </c>
      <c r="I18" s="36">
        <v>2301</v>
      </c>
      <c r="J18" s="38"/>
      <c r="K18" s="38">
        <v>8800</v>
      </c>
      <c r="L18" s="38"/>
      <c r="M18" s="36">
        <v>1</v>
      </c>
      <c r="N18" s="37">
        <f t="shared" si="11"/>
        <v>95</v>
      </c>
      <c r="O18" s="36">
        <v>146</v>
      </c>
      <c r="P18" s="38">
        <v>51</v>
      </c>
      <c r="Q18" s="37">
        <f t="shared" si="12"/>
        <v>-3</v>
      </c>
      <c r="R18" s="38">
        <v>1872</v>
      </c>
      <c r="S18" s="38">
        <v>1875</v>
      </c>
      <c r="T18" s="87">
        <f t="shared" si="13"/>
        <v>0</v>
      </c>
      <c r="U18" s="36">
        <v>1872</v>
      </c>
      <c r="V18" s="38"/>
      <c r="W18" s="38"/>
      <c r="X18" s="38">
        <v>2095</v>
      </c>
      <c r="Y18" s="106">
        <f t="shared" si="0"/>
        <v>0</v>
      </c>
      <c r="Z18" s="107">
        <f t="shared" si="1"/>
        <v>0</v>
      </c>
      <c r="AA18" s="108">
        <f t="shared" si="2"/>
        <v>0</v>
      </c>
      <c r="AB18" s="109">
        <v>8800</v>
      </c>
      <c r="AC18" s="110">
        <f t="shared" si="3"/>
        <v>0</v>
      </c>
      <c r="AD18" s="111">
        <f t="shared" si="4"/>
        <v>93600</v>
      </c>
      <c r="AE18" s="111">
        <f t="shared" si="5"/>
        <v>93600</v>
      </c>
      <c r="AF18" s="38">
        <v>1</v>
      </c>
      <c r="AG18" s="125">
        <f t="shared" si="6"/>
        <v>0</v>
      </c>
      <c r="AH18" s="111">
        <f t="shared" si="7"/>
        <v>93600</v>
      </c>
      <c r="AI18" s="111">
        <f t="shared" si="8"/>
        <v>93600</v>
      </c>
    </row>
    <row r="19" spans="1:35" s="1" customFormat="1" ht="14.5">
      <c r="A19" s="36">
        <v>0</v>
      </c>
      <c r="B19" s="37">
        <f t="shared" si="9"/>
        <v>0</v>
      </c>
      <c r="C19" s="38">
        <v>0</v>
      </c>
      <c r="D19" s="38">
        <v>0</v>
      </c>
      <c r="E19" s="38">
        <v>5474</v>
      </c>
      <c r="F19" s="38">
        <v>0</v>
      </c>
      <c r="G19" s="36">
        <v>0</v>
      </c>
      <c r="H19" s="37">
        <f t="shared" si="10"/>
        <v>0</v>
      </c>
      <c r="I19" s="36">
        <v>2201</v>
      </c>
      <c r="J19" s="38"/>
      <c r="K19" s="38">
        <v>8900</v>
      </c>
      <c r="L19" s="38"/>
      <c r="M19" s="36">
        <v>1</v>
      </c>
      <c r="N19" s="37">
        <f t="shared" si="11"/>
        <v>1</v>
      </c>
      <c r="O19" s="36">
        <v>1</v>
      </c>
      <c r="P19" s="38">
        <v>0</v>
      </c>
      <c r="Q19" s="37">
        <f t="shared" si="12"/>
        <v>0</v>
      </c>
      <c r="R19" s="38">
        <v>91</v>
      </c>
      <c r="S19" s="38">
        <v>91</v>
      </c>
      <c r="T19" s="87">
        <f t="shared" si="13"/>
        <v>0</v>
      </c>
      <c r="U19" s="36">
        <v>91</v>
      </c>
      <c r="V19" s="38"/>
      <c r="W19" s="38"/>
      <c r="X19" s="38">
        <v>1995</v>
      </c>
      <c r="Y19" s="106">
        <f t="shared" si="0"/>
        <v>0</v>
      </c>
      <c r="Z19" s="107">
        <f t="shared" si="1"/>
        <v>0</v>
      </c>
      <c r="AA19" s="108">
        <f t="shared" si="2"/>
        <v>0</v>
      </c>
      <c r="AB19" s="109">
        <v>8900</v>
      </c>
      <c r="AC19" s="110">
        <f t="shared" si="3"/>
        <v>0</v>
      </c>
      <c r="AD19" s="111">
        <f t="shared" si="4"/>
        <v>4550</v>
      </c>
      <c r="AE19" s="111">
        <f t="shared" si="5"/>
        <v>4550</v>
      </c>
      <c r="AF19" s="38">
        <v>1</v>
      </c>
      <c r="AG19" s="125">
        <f t="shared" si="6"/>
        <v>0</v>
      </c>
      <c r="AH19" s="111">
        <f t="shared" si="7"/>
        <v>4550</v>
      </c>
      <c r="AI19" s="111">
        <f t="shared" si="8"/>
        <v>4550</v>
      </c>
    </row>
    <row r="20" spans="1:35" s="1" customFormat="1" ht="14.5">
      <c r="A20" s="36">
        <v>4</v>
      </c>
      <c r="B20" s="37">
        <f t="shared" si="9"/>
        <v>0</v>
      </c>
      <c r="C20" s="38">
        <v>4</v>
      </c>
      <c r="D20" s="38">
        <v>4</v>
      </c>
      <c r="E20" s="38">
        <v>3762</v>
      </c>
      <c r="F20" s="38">
        <v>0</v>
      </c>
      <c r="G20" s="36">
        <v>0</v>
      </c>
      <c r="H20" s="37">
        <f t="shared" si="10"/>
        <v>0</v>
      </c>
      <c r="I20" s="36">
        <v>2101</v>
      </c>
      <c r="J20" s="38"/>
      <c r="K20" s="38">
        <v>9000</v>
      </c>
      <c r="L20" s="38"/>
      <c r="M20" s="36">
        <v>1</v>
      </c>
      <c r="N20" s="37">
        <f t="shared" si="11"/>
        <v>30</v>
      </c>
      <c r="O20" s="36">
        <v>162</v>
      </c>
      <c r="P20" s="38">
        <v>132</v>
      </c>
      <c r="Q20" s="37">
        <f t="shared" si="12"/>
        <v>47</v>
      </c>
      <c r="R20" s="38">
        <v>2138</v>
      </c>
      <c r="S20" s="38">
        <v>2091</v>
      </c>
      <c r="T20" s="87">
        <f t="shared" si="13"/>
        <v>51</v>
      </c>
      <c r="U20" s="36">
        <v>2189</v>
      </c>
      <c r="V20" s="38"/>
      <c r="W20" s="38"/>
      <c r="X20" s="38">
        <v>1896</v>
      </c>
      <c r="Y20" s="106">
        <f t="shared" si="0"/>
        <v>0</v>
      </c>
      <c r="Z20" s="107">
        <f t="shared" si="1"/>
        <v>420200</v>
      </c>
      <c r="AA20" s="108">
        <f t="shared" si="2"/>
        <v>420200</v>
      </c>
      <c r="AB20" s="109">
        <v>9000</v>
      </c>
      <c r="AC20" s="110">
        <f t="shared" si="3"/>
        <v>2550</v>
      </c>
      <c r="AD20" s="111">
        <f t="shared" si="4"/>
        <v>106900</v>
      </c>
      <c r="AE20" s="111">
        <f t="shared" si="5"/>
        <v>109450</v>
      </c>
      <c r="AF20" s="38">
        <v>1</v>
      </c>
      <c r="AG20" s="125">
        <f t="shared" si="6"/>
        <v>422750</v>
      </c>
      <c r="AH20" s="111">
        <f t="shared" si="7"/>
        <v>529650</v>
      </c>
      <c r="AI20" s="111">
        <f t="shared" si="8"/>
        <v>106900</v>
      </c>
    </row>
    <row r="21" spans="1:35" s="1" customFormat="1" ht="14.5">
      <c r="A21" s="36">
        <v>0</v>
      </c>
      <c r="B21" s="37">
        <f t="shared" si="9"/>
        <v>0</v>
      </c>
      <c r="C21" s="38">
        <v>0</v>
      </c>
      <c r="D21" s="38">
        <v>0</v>
      </c>
      <c r="E21" s="38">
        <v>7568</v>
      </c>
      <c r="F21" s="38">
        <v>0</v>
      </c>
      <c r="G21" s="36">
        <v>0</v>
      </c>
      <c r="H21" s="37">
        <f t="shared" si="10"/>
        <v>0</v>
      </c>
      <c r="I21" s="36">
        <v>2002</v>
      </c>
      <c r="J21" s="38"/>
      <c r="K21" s="38">
        <v>9100</v>
      </c>
      <c r="L21" s="38"/>
      <c r="M21" s="36">
        <v>1</v>
      </c>
      <c r="N21" s="37">
        <f t="shared" si="11"/>
        <v>13</v>
      </c>
      <c r="O21" s="36">
        <v>14</v>
      </c>
      <c r="P21" s="38">
        <v>1</v>
      </c>
      <c r="Q21" s="37">
        <f t="shared" si="12"/>
        <v>-1</v>
      </c>
      <c r="R21" s="38">
        <v>1794</v>
      </c>
      <c r="S21" s="38">
        <v>1795</v>
      </c>
      <c r="T21" s="87">
        <f t="shared" si="13"/>
        <v>3</v>
      </c>
      <c r="U21" s="36">
        <v>1797</v>
      </c>
      <c r="V21" s="38"/>
      <c r="W21" s="38"/>
      <c r="X21" s="38">
        <v>1796</v>
      </c>
      <c r="Y21" s="106">
        <f t="shared" si="0"/>
        <v>0</v>
      </c>
      <c r="Z21" s="107">
        <f t="shared" si="1"/>
        <v>0</v>
      </c>
      <c r="AA21" s="108">
        <f t="shared" si="2"/>
        <v>0</v>
      </c>
      <c r="AB21" s="109">
        <v>9100</v>
      </c>
      <c r="AC21" s="110">
        <f t="shared" si="3"/>
        <v>-89550</v>
      </c>
      <c r="AD21" s="111">
        <f t="shared" si="4"/>
        <v>179400</v>
      </c>
      <c r="AE21" s="111">
        <f t="shared" si="5"/>
        <v>89850</v>
      </c>
      <c r="AF21" s="38">
        <v>2</v>
      </c>
      <c r="AG21" s="125">
        <f t="shared" si="6"/>
        <v>-89550</v>
      </c>
      <c r="AH21" s="111">
        <f t="shared" si="7"/>
        <v>89850</v>
      </c>
      <c r="AI21" s="111">
        <f t="shared" si="8"/>
        <v>179400</v>
      </c>
    </row>
    <row r="22" spans="1:35" s="1" customFormat="1" ht="14.5">
      <c r="A22" s="36">
        <v>1</v>
      </c>
      <c r="B22" s="37">
        <f t="shared" si="9"/>
        <v>0</v>
      </c>
      <c r="C22" s="38">
        <v>1</v>
      </c>
      <c r="D22" s="38">
        <v>1</v>
      </c>
      <c r="E22" s="38">
        <v>5214</v>
      </c>
      <c r="F22" s="38">
        <v>0</v>
      </c>
      <c r="G22" s="36">
        <v>0</v>
      </c>
      <c r="H22" s="37">
        <f t="shared" si="10"/>
        <v>0</v>
      </c>
      <c r="I22" s="36">
        <v>1902</v>
      </c>
      <c r="J22" s="38"/>
      <c r="K22" s="38">
        <v>9200</v>
      </c>
      <c r="L22" s="38"/>
      <c r="M22" s="36">
        <v>1</v>
      </c>
      <c r="N22" s="37">
        <f t="shared" si="11"/>
        <v>38</v>
      </c>
      <c r="O22" s="36">
        <v>92</v>
      </c>
      <c r="P22" s="38">
        <v>54</v>
      </c>
      <c r="Q22" s="37">
        <f t="shared" si="12"/>
        <v>12</v>
      </c>
      <c r="R22" s="38">
        <v>1180</v>
      </c>
      <c r="S22" s="38">
        <v>1168</v>
      </c>
      <c r="T22" s="87">
        <f t="shared" si="13"/>
        <v>-62</v>
      </c>
      <c r="U22" s="36">
        <v>1118</v>
      </c>
      <c r="V22" s="38"/>
      <c r="W22" s="38"/>
      <c r="X22" s="38">
        <v>1697</v>
      </c>
      <c r="Y22" s="106">
        <f t="shared" si="0"/>
        <v>0</v>
      </c>
      <c r="Z22" s="107">
        <f t="shared" si="1"/>
        <v>95100</v>
      </c>
      <c r="AA22" s="107">
        <f t="shared" si="2"/>
        <v>95100</v>
      </c>
      <c r="AB22" s="109">
        <v>9200</v>
      </c>
      <c r="AC22" s="110">
        <f t="shared" si="3"/>
        <v>-121100</v>
      </c>
      <c r="AD22" s="111">
        <f t="shared" si="4"/>
        <v>177000</v>
      </c>
      <c r="AE22" s="111">
        <f t="shared" si="5"/>
        <v>55900</v>
      </c>
      <c r="AF22" s="38">
        <v>3</v>
      </c>
      <c r="AG22" s="125">
        <f t="shared" si="6"/>
        <v>-26000</v>
      </c>
      <c r="AH22" s="111">
        <f t="shared" si="7"/>
        <v>151000</v>
      </c>
      <c r="AI22" s="111">
        <f t="shared" si="8"/>
        <v>177000</v>
      </c>
    </row>
    <row r="23" spans="1:35" s="1" customFormat="1" ht="14.5">
      <c r="A23" s="36">
        <v>0</v>
      </c>
      <c r="B23" s="37">
        <f t="shared" si="9"/>
        <v>0</v>
      </c>
      <c r="C23" s="38">
        <v>0</v>
      </c>
      <c r="D23" s="38">
        <v>0</v>
      </c>
      <c r="E23" s="38">
        <v>4870</v>
      </c>
      <c r="F23" s="38">
        <v>0</v>
      </c>
      <c r="G23" s="36">
        <v>0</v>
      </c>
      <c r="H23" s="37">
        <f t="shared" si="10"/>
        <v>0</v>
      </c>
      <c r="I23" s="36">
        <v>1802</v>
      </c>
      <c r="J23" s="38"/>
      <c r="K23" s="38">
        <v>9300</v>
      </c>
      <c r="L23" s="38"/>
      <c r="M23" s="36">
        <v>1</v>
      </c>
      <c r="N23" s="37">
        <f t="shared" si="11"/>
        <v>53</v>
      </c>
      <c r="O23" s="36">
        <v>95</v>
      </c>
      <c r="P23" s="38">
        <v>42</v>
      </c>
      <c r="Q23" s="37">
        <f t="shared" si="12"/>
        <v>8</v>
      </c>
      <c r="R23" s="38">
        <v>1301</v>
      </c>
      <c r="S23" s="38">
        <v>1293</v>
      </c>
      <c r="T23" s="87">
        <f t="shared" si="13"/>
        <v>80</v>
      </c>
      <c r="U23" s="36">
        <v>1381</v>
      </c>
      <c r="V23" s="38"/>
      <c r="W23" s="38"/>
      <c r="X23" s="38">
        <v>1598</v>
      </c>
      <c r="Y23" s="106">
        <f t="shared" si="0"/>
        <v>0</v>
      </c>
      <c r="Z23" s="107">
        <f t="shared" si="1"/>
        <v>0</v>
      </c>
      <c r="AA23" s="112">
        <f t="shared" si="2"/>
        <v>0</v>
      </c>
      <c r="AB23" s="109">
        <v>9300</v>
      </c>
      <c r="AC23" s="110">
        <f t="shared" si="3"/>
        <v>-191150</v>
      </c>
      <c r="AD23" s="111">
        <f t="shared" si="4"/>
        <v>260200</v>
      </c>
      <c r="AE23" s="111">
        <f t="shared" si="5"/>
        <v>69050</v>
      </c>
      <c r="AF23" s="38">
        <v>4</v>
      </c>
      <c r="AG23" s="126">
        <f t="shared" si="6"/>
        <v>-191150</v>
      </c>
      <c r="AH23" s="111">
        <f t="shared" si="7"/>
        <v>69050</v>
      </c>
      <c r="AI23" s="111">
        <f t="shared" si="8"/>
        <v>260200</v>
      </c>
    </row>
    <row r="24" spans="1:35" s="1" customFormat="1" ht="14.5">
      <c r="A24" s="36">
        <v>500</v>
      </c>
      <c r="B24" s="37">
        <f t="shared" si="9"/>
        <v>0</v>
      </c>
      <c r="C24" s="38">
        <v>500</v>
      </c>
      <c r="D24" s="38">
        <v>500</v>
      </c>
      <c r="E24" s="38">
        <v>4067</v>
      </c>
      <c r="F24" s="38">
        <v>0</v>
      </c>
      <c r="G24" s="36">
        <v>0</v>
      </c>
      <c r="H24" s="37">
        <f t="shared" si="10"/>
        <v>0</v>
      </c>
      <c r="I24" s="36">
        <v>1703</v>
      </c>
      <c r="J24" s="38"/>
      <c r="K24" s="38">
        <v>9400</v>
      </c>
      <c r="L24" s="38"/>
      <c r="M24" s="36">
        <v>2</v>
      </c>
      <c r="N24" s="37">
        <f t="shared" si="11"/>
        <v>-117</v>
      </c>
      <c r="O24" s="36">
        <v>31</v>
      </c>
      <c r="P24" s="38">
        <v>148</v>
      </c>
      <c r="Q24" s="37">
        <f t="shared" si="12"/>
        <v>137</v>
      </c>
      <c r="R24" s="38">
        <v>1104</v>
      </c>
      <c r="S24" s="38">
        <v>967</v>
      </c>
      <c r="T24" s="87">
        <f t="shared" si="13"/>
        <v>14</v>
      </c>
      <c r="U24" s="36">
        <v>1118</v>
      </c>
      <c r="V24" s="38"/>
      <c r="W24" s="38"/>
      <c r="X24" s="38">
        <v>1499</v>
      </c>
      <c r="Y24" s="106">
        <f t="shared" si="0"/>
        <v>0</v>
      </c>
      <c r="Z24" s="107">
        <f t="shared" si="1"/>
        <v>42575000</v>
      </c>
      <c r="AA24" s="108">
        <f t="shared" si="2"/>
        <v>42575000</v>
      </c>
      <c r="AB24" s="109">
        <v>9400</v>
      </c>
      <c r="AC24" s="110">
        <f t="shared" si="3"/>
        <v>-219400</v>
      </c>
      <c r="AD24" s="111">
        <f t="shared" si="4"/>
        <v>331200</v>
      </c>
      <c r="AE24" s="111">
        <f t="shared" si="5"/>
        <v>111800</v>
      </c>
      <c r="AF24" s="38">
        <v>6</v>
      </c>
      <c r="AG24" s="125">
        <f t="shared" si="6"/>
        <v>42355600</v>
      </c>
      <c r="AH24" s="111">
        <f t="shared" si="7"/>
        <v>42686800</v>
      </c>
      <c r="AI24" s="111">
        <f t="shared" si="8"/>
        <v>331200</v>
      </c>
    </row>
    <row r="25" spans="1:35" s="1" customFormat="1" ht="14.5">
      <c r="A25" s="36">
        <v>0</v>
      </c>
      <c r="B25" s="37">
        <f t="shared" si="9"/>
        <v>0</v>
      </c>
      <c r="C25" s="38">
        <v>0</v>
      </c>
      <c r="D25" s="38">
        <v>0</v>
      </c>
      <c r="E25" s="38">
        <v>7605</v>
      </c>
      <c r="F25" s="38">
        <v>0</v>
      </c>
      <c r="G25" s="36">
        <v>0</v>
      </c>
      <c r="H25" s="37">
        <f t="shared" si="10"/>
        <v>0</v>
      </c>
      <c r="I25" s="36">
        <v>1603</v>
      </c>
      <c r="J25" s="38"/>
      <c r="K25" s="38">
        <v>9500</v>
      </c>
      <c r="L25" s="38"/>
      <c r="M25" s="36">
        <v>3</v>
      </c>
      <c r="N25" s="37">
        <f t="shared" si="11"/>
        <v>-360</v>
      </c>
      <c r="O25" s="36">
        <v>162</v>
      </c>
      <c r="P25" s="38">
        <v>522</v>
      </c>
      <c r="Q25" s="37">
        <f t="shared" si="12"/>
        <v>114</v>
      </c>
      <c r="R25" s="38">
        <v>5588</v>
      </c>
      <c r="S25" s="38">
        <v>5474</v>
      </c>
      <c r="T25" s="87">
        <f t="shared" si="13"/>
        <v>-84</v>
      </c>
      <c r="U25" s="36">
        <v>5504</v>
      </c>
      <c r="V25" s="38"/>
      <c r="W25" s="38"/>
      <c r="X25" s="38">
        <v>1401</v>
      </c>
      <c r="Y25" s="106">
        <f t="shared" si="0"/>
        <v>0</v>
      </c>
      <c r="Z25" s="107">
        <f t="shared" si="1"/>
        <v>0</v>
      </c>
      <c r="AA25" s="108">
        <f t="shared" si="2"/>
        <v>0</v>
      </c>
      <c r="AB25" s="109">
        <v>9500</v>
      </c>
      <c r="AC25" s="110">
        <f t="shared" si="3"/>
        <v>-1130200</v>
      </c>
      <c r="AD25" s="111">
        <f t="shared" si="4"/>
        <v>1955800</v>
      </c>
      <c r="AE25" s="111">
        <f t="shared" si="5"/>
        <v>825600</v>
      </c>
      <c r="AF25" s="38">
        <v>7</v>
      </c>
      <c r="AG25" s="125">
        <f t="shared" si="6"/>
        <v>-1130200</v>
      </c>
      <c r="AH25" s="111">
        <f t="shared" si="7"/>
        <v>825600</v>
      </c>
      <c r="AI25" s="111">
        <f t="shared" si="8"/>
        <v>1955800</v>
      </c>
    </row>
    <row r="26" spans="1:35" s="1" customFormat="1" ht="14.5">
      <c r="A26" s="36">
        <v>9</v>
      </c>
      <c r="B26" s="37">
        <f t="shared" si="9"/>
        <v>0</v>
      </c>
      <c r="C26" s="38">
        <v>9</v>
      </c>
      <c r="D26" s="38">
        <v>9</v>
      </c>
      <c r="E26" s="38">
        <v>1255</v>
      </c>
      <c r="F26" s="38">
        <v>0</v>
      </c>
      <c r="G26" s="36">
        <v>0</v>
      </c>
      <c r="H26" s="37">
        <f t="shared" si="10"/>
        <v>0</v>
      </c>
      <c r="I26" s="36">
        <v>1504</v>
      </c>
      <c r="J26" s="38"/>
      <c r="K26" s="38">
        <v>9600</v>
      </c>
      <c r="L26" s="38"/>
      <c r="M26" s="36">
        <v>4</v>
      </c>
      <c r="N26" s="37">
        <f t="shared" si="11"/>
        <v>68</v>
      </c>
      <c r="O26" s="36">
        <v>145</v>
      </c>
      <c r="P26" s="38">
        <v>77</v>
      </c>
      <c r="Q26" s="37">
        <f t="shared" si="12"/>
        <v>43</v>
      </c>
      <c r="R26" s="38">
        <v>7026</v>
      </c>
      <c r="S26" s="38">
        <v>6983</v>
      </c>
      <c r="T26" s="87">
        <f t="shared" si="13"/>
        <v>64</v>
      </c>
      <c r="U26" s="36">
        <v>7090</v>
      </c>
      <c r="V26" s="38"/>
      <c r="W26" s="38"/>
      <c r="X26" s="38">
        <v>1303</v>
      </c>
      <c r="Y26" s="106">
        <f t="shared" si="0"/>
        <v>0</v>
      </c>
      <c r="Z26" s="107">
        <f t="shared" si="1"/>
        <v>676800</v>
      </c>
      <c r="AA26" s="107">
        <f t="shared" si="2"/>
        <v>676800</v>
      </c>
      <c r="AB26" s="109">
        <v>9600</v>
      </c>
      <c r="AC26" s="110">
        <f t="shared" si="3"/>
        <v>-1743700</v>
      </c>
      <c r="AD26" s="111">
        <f t="shared" si="4"/>
        <v>3161700</v>
      </c>
      <c r="AE26" s="111">
        <f t="shared" si="5"/>
        <v>1418000</v>
      </c>
      <c r="AF26" s="38">
        <v>9</v>
      </c>
      <c r="AG26" s="125">
        <f t="shared" si="6"/>
        <v>-1066900</v>
      </c>
      <c r="AH26" s="111">
        <f t="shared" si="7"/>
        <v>2094800</v>
      </c>
      <c r="AI26" s="111">
        <f t="shared" si="8"/>
        <v>3161700</v>
      </c>
    </row>
    <row r="27" spans="1:35" s="1" customFormat="1" ht="14.5">
      <c r="A27" s="36">
        <v>58</v>
      </c>
      <c r="B27" s="37">
        <f t="shared" si="9"/>
        <v>0</v>
      </c>
      <c r="C27" s="38">
        <v>58</v>
      </c>
      <c r="D27" s="38">
        <v>58</v>
      </c>
      <c r="E27" s="38">
        <v>4146</v>
      </c>
      <c r="F27" s="38">
        <v>0</v>
      </c>
      <c r="G27" s="36">
        <v>0</v>
      </c>
      <c r="H27" s="37">
        <f t="shared" si="10"/>
        <v>0</v>
      </c>
      <c r="I27" s="36">
        <v>1406</v>
      </c>
      <c r="J27" s="38"/>
      <c r="K27" s="38">
        <v>9700</v>
      </c>
      <c r="L27" s="38"/>
      <c r="M27" s="36">
        <v>5</v>
      </c>
      <c r="N27" s="37">
        <f t="shared" si="11"/>
        <v>84</v>
      </c>
      <c r="O27" s="36">
        <v>98</v>
      </c>
      <c r="P27" s="38">
        <v>14</v>
      </c>
      <c r="Q27" s="37">
        <f t="shared" si="12"/>
        <v>4</v>
      </c>
      <c r="R27" s="38">
        <v>1273</v>
      </c>
      <c r="S27" s="38">
        <v>1269</v>
      </c>
      <c r="T27" s="87">
        <f t="shared" si="13"/>
        <v>98</v>
      </c>
      <c r="U27" s="36">
        <v>1371</v>
      </c>
      <c r="V27" s="38"/>
      <c r="W27" s="38"/>
      <c r="X27" s="38">
        <v>1206</v>
      </c>
      <c r="Y27" s="106">
        <f t="shared" si="0"/>
        <v>0</v>
      </c>
      <c r="Z27" s="107">
        <f t="shared" si="1"/>
        <v>4077400</v>
      </c>
      <c r="AA27" s="108">
        <f t="shared" si="2"/>
        <v>4077400</v>
      </c>
      <c r="AB27" s="109">
        <v>9700</v>
      </c>
      <c r="AC27" s="110">
        <f t="shared" si="3"/>
        <v>-421050</v>
      </c>
      <c r="AD27" s="111">
        <f t="shared" si="4"/>
        <v>763800</v>
      </c>
      <c r="AE27" s="111">
        <f t="shared" si="5"/>
        <v>342750</v>
      </c>
      <c r="AF27" s="38">
        <v>12</v>
      </c>
      <c r="AG27" s="125">
        <f t="shared" si="6"/>
        <v>3656350</v>
      </c>
      <c r="AH27" s="111">
        <f t="shared" si="7"/>
        <v>4420150</v>
      </c>
      <c r="AI27" s="111">
        <f t="shared" si="8"/>
        <v>763800</v>
      </c>
    </row>
    <row r="28" spans="1:35" s="1" customFormat="1" ht="14.5">
      <c r="A28" s="36">
        <v>526</v>
      </c>
      <c r="B28" s="37">
        <f t="shared" si="9"/>
        <v>0</v>
      </c>
      <c r="C28" s="38">
        <v>526</v>
      </c>
      <c r="D28" s="38">
        <v>526</v>
      </c>
      <c r="E28" s="38">
        <v>1235</v>
      </c>
      <c r="F28" s="38">
        <v>0</v>
      </c>
      <c r="G28" s="36">
        <v>0</v>
      </c>
      <c r="H28" s="37">
        <f t="shared" si="10"/>
        <v>0</v>
      </c>
      <c r="I28" s="36">
        <v>1307</v>
      </c>
      <c r="J28" s="38"/>
      <c r="K28" s="38">
        <v>9800</v>
      </c>
      <c r="L28" s="38"/>
      <c r="M28" s="36">
        <v>7</v>
      </c>
      <c r="N28" s="37">
        <f t="shared" si="11"/>
        <v>12</v>
      </c>
      <c r="O28" s="36">
        <v>1208</v>
      </c>
      <c r="P28" s="38">
        <v>1196</v>
      </c>
      <c r="Q28" s="37">
        <f t="shared" si="12"/>
        <v>209</v>
      </c>
      <c r="R28" s="38">
        <v>7563</v>
      </c>
      <c r="S28" s="38">
        <v>7354</v>
      </c>
      <c r="T28" s="87">
        <f t="shared" si="13"/>
        <v>-199</v>
      </c>
      <c r="U28" s="36">
        <v>7364</v>
      </c>
      <c r="V28" s="38"/>
      <c r="W28" s="38"/>
      <c r="X28" s="38">
        <v>1109</v>
      </c>
      <c r="Y28" s="106">
        <f t="shared" si="0"/>
        <v>0</v>
      </c>
      <c r="Z28" s="107">
        <f t="shared" si="1"/>
        <v>34374100</v>
      </c>
      <c r="AA28" s="112">
        <f t="shared" si="2"/>
        <v>34374100</v>
      </c>
      <c r="AB28" s="109">
        <v>9800</v>
      </c>
      <c r="AC28" s="110">
        <f t="shared" si="3"/>
        <v>-3473000</v>
      </c>
      <c r="AD28" s="111">
        <f t="shared" si="4"/>
        <v>6050400</v>
      </c>
      <c r="AE28" s="111">
        <f t="shared" si="5"/>
        <v>2577400</v>
      </c>
      <c r="AF28" s="38">
        <v>16</v>
      </c>
      <c r="AG28" s="126">
        <f t="shared" si="6"/>
        <v>30901100</v>
      </c>
      <c r="AH28" s="111">
        <f t="shared" si="7"/>
        <v>36951500</v>
      </c>
      <c r="AI28" s="111">
        <f t="shared" si="8"/>
        <v>6050400</v>
      </c>
    </row>
    <row r="29" spans="1:35" s="2" customFormat="1" ht="14.5">
      <c r="A29" s="36">
        <v>31</v>
      </c>
      <c r="B29" s="37">
        <f t="shared" si="9"/>
        <v>0</v>
      </c>
      <c r="C29" s="38">
        <v>31</v>
      </c>
      <c r="D29" s="38">
        <v>31</v>
      </c>
      <c r="E29" s="38">
        <v>1070</v>
      </c>
      <c r="F29" s="38">
        <v>0</v>
      </c>
      <c r="G29" s="36">
        <v>0</v>
      </c>
      <c r="H29" s="37">
        <f t="shared" si="10"/>
        <v>0</v>
      </c>
      <c r="I29" s="36">
        <v>1210</v>
      </c>
      <c r="J29" s="38"/>
      <c r="K29" s="38">
        <v>9900</v>
      </c>
      <c r="L29" s="38"/>
      <c r="M29" s="36">
        <v>9</v>
      </c>
      <c r="N29" s="37">
        <f t="shared" si="11"/>
        <v>-525</v>
      </c>
      <c r="O29" s="36">
        <v>73</v>
      </c>
      <c r="P29" s="38">
        <v>598</v>
      </c>
      <c r="Q29" s="37">
        <f t="shared" si="12"/>
        <v>218</v>
      </c>
      <c r="R29" s="38">
        <v>1686</v>
      </c>
      <c r="S29" s="38">
        <v>1468</v>
      </c>
      <c r="T29" s="87">
        <f t="shared" si="13"/>
        <v>18</v>
      </c>
      <c r="U29" s="36">
        <v>1704</v>
      </c>
      <c r="V29" s="38"/>
      <c r="W29" s="38"/>
      <c r="X29" s="38">
        <v>1018</v>
      </c>
      <c r="Y29" s="106">
        <f t="shared" si="0"/>
        <v>0</v>
      </c>
      <c r="Z29" s="107">
        <f t="shared" si="1"/>
        <v>1875500</v>
      </c>
      <c r="AA29" s="108">
        <f t="shared" si="2"/>
        <v>1875500</v>
      </c>
      <c r="AB29" s="109">
        <v>9900</v>
      </c>
      <c r="AC29" s="110">
        <f t="shared" si="3"/>
        <v>-919200</v>
      </c>
      <c r="AD29" s="111">
        <f t="shared" si="4"/>
        <v>1686000</v>
      </c>
      <c r="AE29" s="111">
        <f t="shared" si="5"/>
        <v>766800</v>
      </c>
      <c r="AF29" s="38">
        <v>20</v>
      </c>
      <c r="AG29" s="125">
        <f t="shared" si="6"/>
        <v>956300</v>
      </c>
      <c r="AH29" s="111">
        <f t="shared" si="7"/>
        <v>2642300</v>
      </c>
      <c r="AI29" s="111">
        <f t="shared" si="8"/>
        <v>1686000</v>
      </c>
    </row>
    <row r="30" spans="1:35" s="2" customFormat="1" ht="14.5">
      <c r="A30" s="36">
        <v>3138</v>
      </c>
      <c r="B30" s="37">
        <f t="shared" si="9"/>
        <v>0</v>
      </c>
      <c r="C30" s="38">
        <v>3142</v>
      </c>
      <c r="D30" s="38">
        <v>3138</v>
      </c>
      <c r="E30" s="38">
        <v>278</v>
      </c>
      <c r="F30" s="38">
        <v>6</v>
      </c>
      <c r="G30" s="36">
        <v>1</v>
      </c>
      <c r="H30" s="37">
        <f t="shared" si="10"/>
        <v>-5</v>
      </c>
      <c r="I30" s="36">
        <v>1113</v>
      </c>
      <c r="J30" s="38"/>
      <c r="K30" s="38">
        <v>10000</v>
      </c>
      <c r="L30" s="38"/>
      <c r="M30" s="36">
        <v>12</v>
      </c>
      <c r="N30" s="37">
        <f t="shared" si="11"/>
        <v>1254</v>
      </c>
      <c r="O30" s="36">
        <v>2512</v>
      </c>
      <c r="P30" s="38">
        <v>1258</v>
      </c>
      <c r="Q30" s="37">
        <f t="shared" si="12"/>
        <v>536</v>
      </c>
      <c r="R30" s="38">
        <v>11123</v>
      </c>
      <c r="S30" s="38">
        <v>10587</v>
      </c>
      <c r="T30" s="87">
        <f t="shared" si="13"/>
        <v>-88</v>
      </c>
      <c r="U30" s="36">
        <v>11035</v>
      </c>
      <c r="V30" s="38"/>
      <c r="W30" s="38"/>
      <c r="X30" s="38">
        <v>918</v>
      </c>
      <c r="Y30" s="106">
        <f t="shared" si="0"/>
        <v>275400</v>
      </c>
      <c r="Z30" s="107">
        <f t="shared" si="1"/>
        <v>174629700</v>
      </c>
      <c r="AA30" s="108">
        <f t="shared" si="2"/>
        <v>174354300</v>
      </c>
      <c r="AB30" s="109">
        <v>10000</v>
      </c>
      <c r="AC30" s="110">
        <f t="shared" si="3"/>
        <v>-7282750</v>
      </c>
      <c r="AD30" s="111">
        <f t="shared" si="4"/>
        <v>13903750</v>
      </c>
      <c r="AE30" s="111">
        <f t="shared" si="5"/>
        <v>6621000</v>
      </c>
      <c r="AF30" s="38">
        <v>25</v>
      </c>
      <c r="AG30" s="125">
        <f t="shared" si="6"/>
        <v>167071550</v>
      </c>
      <c r="AH30" s="111">
        <f t="shared" si="7"/>
        <v>181250700</v>
      </c>
      <c r="AI30" s="111">
        <f t="shared" si="8"/>
        <v>14179150</v>
      </c>
    </row>
    <row r="31" spans="1:35" s="2" customFormat="1" ht="14.5">
      <c r="A31" s="36">
        <v>359</v>
      </c>
      <c r="B31" s="37">
        <f t="shared" si="9"/>
        <v>0</v>
      </c>
      <c r="C31" s="38">
        <v>359</v>
      </c>
      <c r="D31" s="38">
        <v>359</v>
      </c>
      <c r="E31" s="38">
        <v>4696</v>
      </c>
      <c r="F31" s="38">
        <v>0</v>
      </c>
      <c r="G31" s="36">
        <v>0</v>
      </c>
      <c r="H31" s="37">
        <f t="shared" si="10"/>
        <v>0</v>
      </c>
      <c r="I31" s="36">
        <v>1020</v>
      </c>
      <c r="J31" s="38"/>
      <c r="K31" s="38">
        <v>10100</v>
      </c>
      <c r="L31" s="38"/>
      <c r="M31" s="36">
        <v>17</v>
      </c>
      <c r="N31" s="37">
        <f t="shared" si="11"/>
        <v>-124</v>
      </c>
      <c r="O31" s="36">
        <v>113</v>
      </c>
      <c r="P31" s="38">
        <v>237</v>
      </c>
      <c r="Q31" s="37">
        <f t="shared" si="12"/>
        <v>81</v>
      </c>
      <c r="R31" s="38">
        <v>4588</v>
      </c>
      <c r="S31" s="38">
        <v>4507</v>
      </c>
      <c r="T31" s="87">
        <f t="shared" si="13"/>
        <v>9</v>
      </c>
      <c r="U31" s="36">
        <v>4597</v>
      </c>
      <c r="V31" s="38"/>
      <c r="W31" s="38"/>
      <c r="X31" s="38">
        <v>827</v>
      </c>
      <c r="Y31" s="106">
        <f t="shared" si="0"/>
        <v>0</v>
      </c>
      <c r="Z31" s="107">
        <f t="shared" si="1"/>
        <v>18309000</v>
      </c>
      <c r="AA31" s="108">
        <f t="shared" si="2"/>
        <v>18309000</v>
      </c>
      <c r="AB31" s="109">
        <v>10100</v>
      </c>
      <c r="AC31" s="110">
        <f t="shared" si="3"/>
        <v>-3433350</v>
      </c>
      <c r="AD31" s="111">
        <f t="shared" si="4"/>
        <v>7340800</v>
      </c>
      <c r="AE31" s="111">
        <f t="shared" si="5"/>
        <v>3907450</v>
      </c>
      <c r="AF31" s="38">
        <v>32</v>
      </c>
      <c r="AG31" s="125">
        <f t="shared" si="6"/>
        <v>14875650</v>
      </c>
      <c r="AH31" s="111">
        <f t="shared" si="7"/>
        <v>22216450</v>
      </c>
      <c r="AI31" s="111">
        <f t="shared" si="8"/>
        <v>7340800</v>
      </c>
    </row>
    <row r="32" spans="1:35" s="2" customFormat="1" ht="14.5">
      <c r="A32" s="36">
        <v>3863</v>
      </c>
      <c r="B32" s="37">
        <f t="shared" si="9"/>
        <v>0</v>
      </c>
      <c r="C32" s="38">
        <v>3863</v>
      </c>
      <c r="D32" s="38">
        <v>3863</v>
      </c>
      <c r="E32" s="38">
        <v>395</v>
      </c>
      <c r="F32" s="38">
        <v>0</v>
      </c>
      <c r="G32" s="36">
        <v>4</v>
      </c>
      <c r="H32" s="37">
        <f t="shared" si="10"/>
        <v>4</v>
      </c>
      <c r="I32" s="36">
        <v>920</v>
      </c>
      <c r="J32" s="38"/>
      <c r="K32" s="38">
        <v>10200</v>
      </c>
      <c r="L32" s="38"/>
      <c r="M32" s="36">
        <v>22</v>
      </c>
      <c r="N32" s="37">
        <f t="shared" si="11"/>
        <v>-381</v>
      </c>
      <c r="O32" s="36">
        <v>718</v>
      </c>
      <c r="P32" s="38">
        <v>1099</v>
      </c>
      <c r="Q32" s="37">
        <f t="shared" si="12"/>
        <v>329</v>
      </c>
      <c r="R32" s="38">
        <v>4095</v>
      </c>
      <c r="S32" s="38">
        <v>3766</v>
      </c>
      <c r="T32" s="87">
        <f t="shared" si="13"/>
        <v>-15</v>
      </c>
      <c r="U32" s="36">
        <v>4080</v>
      </c>
      <c r="V32" s="38"/>
      <c r="W32" s="38"/>
      <c r="X32" s="38">
        <v>736</v>
      </c>
      <c r="Y32" s="106">
        <f t="shared" si="0"/>
        <v>0</v>
      </c>
      <c r="Z32" s="107">
        <f t="shared" si="1"/>
        <v>177698000</v>
      </c>
      <c r="AA32" s="108">
        <f t="shared" si="2"/>
        <v>177698000</v>
      </c>
      <c r="AB32" s="109">
        <v>10200</v>
      </c>
      <c r="AC32" s="113">
        <f t="shared" si="3"/>
        <v>-4111500</v>
      </c>
      <c r="AD32" s="111">
        <f t="shared" si="4"/>
        <v>8599500</v>
      </c>
      <c r="AE32" s="111">
        <f t="shared" si="5"/>
        <v>4488000</v>
      </c>
      <c r="AF32" s="38">
        <v>42</v>
      </c>
      <c r="AG32" s="125">
        <f t="shared" si="6"/>
        <v>173586500</v>
      </c>
      <c r="AH32" s="111">
        <f t="shared" si="7"/>
        <v>182186000</v>
      </c>
      <c r="AI32" s="111">
        <f t="shared" si="8"/>
        <v>8599500</v>
      </c>
    </row>
    <row r="33" spans="1:35" s="2" customFormat="1" ht="14.5">
      <c r="A33" s="36">
        <v>2118</v>
      </c>
      <c r="B33" s="37">
        <f t="shared" si="9"/>
        <v>0</v>
      </c>
      <c r="C33" s="38">
        <v>2118</v>
      </c>
      <c r="D33" s="38">
        <v>2118</v>
      </c>
      <c r="E33" s="38">
        <v>1741</v>
      </c>
      <c r="F33" s="38">
        <v>0</v>
      </c>
      <c r="G33" s="36">
        <v>0</v>
      </c>
      <c r="H33" s="37">
        <f t="shared" si="10"/>
        <v>0</v>
      </c>
      <c r="I33" s="36">
        <v>824</v>
      </c>
      <c r="J33" s="38"/>
      <c r="K33" s="38">
        <v>10300</v>
      </c>
      <c r="L33" s="38"/>
      <c r="M33" s="36">
        <v>29</v>
      </c>
      <c r="N33" s="37">
        <f t="shared" si="11"/>
        <v>740</v>
      </c>
      <c r="O33" s="39">
        <v>1055</v>
      </c>
      <c r="P33" s="38">
        <v>315</v>
      </c>
      <c r="Q33" s="37">
        <f t="shared" si="12"/>
        <v>105</v>
      </c>
      <c r="R33" s="38">
        <v>5943</v>
      </c>
      <c r="S33" s="38">
        <v>5838</v>
      </c>
      <c r="T33" s="87">
        <f t="shared" si="13"/>
        <v>-250</v>
      </c>
      <c r="U33" s="36">
        <v>5693</v>
      </c>
      <c r="V33" s="38"/>
      <c r="W33" s="38"/>
      <c r="X33" s="38">
        <v>647</v>
      </c>
      <c r="Y33" s="106">
        <f t="shared" si="0"/>
        <v>0</v>
      </c>
      <c r="Z33" s="107">
        <f t="shared" si="1"/>
        <v>87261600</v>
      </c>
      <c r="AA33" s="107">
        <f t="shared" si="2"/>
        <v>87261600</v>
      </c>
      <c r="AB33" s="109">
        <v>10300</v>
      </c>
      <c r="AC33" s="110">
        <f t="shared" si="3"/>
        <v>-7791250</v>
      </c>
      <c r="AD33" s="111">
        <f t="shared" si="4"/>
        <v>16046100</v>
      </c>
      <c r="AE33" s="111">
        <f t="shared" si="5"/>
        <v>8254850</v>
      </c>
      <c r="AF33" s="38">
        <v>54</v>
      </c>
      <c r="AG33" s="125">
        <f t="shared" si="6"/>
        <v>79470350</v>
      </c>
      <c r="AH33" s="111">
        <f t="shared" si="7"/>
        <v>95516450</v>
      </c>
      <c r="AI33" s="111">
        <f t="shared" si="8"/>
        <v>16046100</v>
      </c>
    </row>
    <row r="34" spans="1:35" s="2" customFormat="1" ht="14.5">
      <c r="A34" s="36">
        <v>3899</v>
      </c>
      <c r="B34" s="37">
        <f t="shared" si="9"/>
        <v>0</v>
      </c>
      <c r="C34" s="38">
        <v>3902</v>
      </c>
      <c r="D34" s="38">
        <v>3899</v>
      </c>
      <c r="E34" s="38">
        <v>94</v>
      </c>
      <c r="F34" s="38">
        <v>12</v>
      </c>
      <c r="G34" s="36">
        <v>16</v>
      </c>
      <c r="H34" s="37">
        <f t="shared" si="10"/>
        <v>4</v>
      </c>
      <c r="I34" s="36">
        <v>734</v>
      </c>
      <c r="J34" s="38"/>
      <c r="K34" s="38">
        <v>10400</v>
      </c>
      <c r="L34" s="38"/>
      <c r="M34" s="36">
        <v>37</v>
      </c>
      <c r="N34" s="37">
        <f t="shared" si="11"/>
        <v>-1326</v>
      </c>
      <c r="O34" s="40">
        <v>609</v>
      </c>
      <c r="P34" s="38">
        <v>1935</v>
      </c>
      <c r="Q34" s="37">
        <f t="shared" si="12"/>
        <v>-211</v>
      </c>
      <c r="R34" s="38">
        <v>5057</v>
      </c>
      <c r="S34" s="38">
        <v>5268</v>
      </c>
      <c r="T34" s="87">
        <f t="shared" si="13"/>
        <v>-112</v>
      </c>
      <c r="U34" s="36">
        <v>4945</v>
      </c>
      <c r="V34" s="38"/>
      <c r="W34" s="38"/>
      <c r="X34" s="38">
        <v>562</v>
      </c>
      <c r="Y34" s="106">
        <f t="shared" si="0"/>
        <v>337200</v>
      </c>
      <c r="Z34" s="107">
        <f t="shared" si="1"/>
        <v>143093300</v>
      </c>
      <c r="AA34" s="108">
        <f t="shared" si="2"/>
        <v>142756100</v>
      </c>
      <c r="AB34" s="109">
        <v>10400</v>
      </c>
      <c r="AC34" s="113">
        <f t="shared" si="3"/>
        <v>-8298400</v>
      </c>
      <c r="AD34" s="111">
        <f t="shared" si="4"/>
        <v>17446650</v>
      </c>
      <c r="AE34" s="111">
        <f t="shared" si="5"/>
        <v>9148250</v>
      </c>
      <c r="AF34" s="38">
        <v>69</v>
      </c>
      <c r="AG34" s="125">
        <f t="shared" si="6"/>
        <v>134457700</v>
      </c>
      <c r="AH34" s="111">
        <f t="shared" si="7"/>
        <v>152241550</v>
      </c>
      <c r="AI34" s="111">
        <f t="shared" si="8"/>
        <v>17783850</v>
      </c>
    </row>
    <row r="35" spans="1:35" s="2" customFormat="1" ht="14.5">
      <c r="A35" s="36">
        <v>4433</v>
      </c>
      <c r="B35" s="37">
        <f t="shared" si="9"/>
        <v>0</v>
      </c>
      <c r="C35" s="38">
        <v>4433</v>
      </c>
      <c r="D35" s="38">
        <v>4433</v>
      </c>
      <c r="E35" s="38">
        <v>17</v>
      </c>
      <c r="F35" s="38">
        <v>7</v>
      </c>
      <c r="G35" s="36">
        <v>3</v>
      </c>
      <c r="H35" s="37">
        <f t="shared" si="10"/>
        <v>-4</v>
      </c>
      <c r="I35" s="36">
        <v>651</v>
      </c>
      <c r="J35" s="38"/>
      <c r="K35" s="38">
        <v>10500</v>
      </c>
      <c r="L35" s="38"/>
      <c r="M35" s="36">
        <v>48</v>
      </c>
      <c r="N35" s="37">
        <f t="shared" si="11"/>
        <v>1774</v>
      </c>
      <c r="O35" s="40">
        <v>2052</v>
      </c>
      <c r="P35" s="38">
        <v>278</v>
      </c>
      <c r="Q35" s="37">
        <f t="shared" si="12"/>
        <v>167</v>
      </c>
      <c r="R35" s="38">
        <v>4725</v>
      </c>
      <c r="S35" s="38">
        <v>4558</v>
      </c>
      <c r="T35" s="87">
        <f t="shared" si="13"/>
        <v>245</v>
      </c>
      <c r="U35" s="36">
        <v>4970</v>
      </c>
      <c r="V35" s="38"/>
      <c r="W35" s="38"/>
      <c r="X35" s="38">
        <v>481</v>
      </c>
      <c r="Y35" s="106">
        <f t="shared" si="0"/>
        <v>168350</v>
      </c>
      <c r="Z35" s="107">
        <f t="shared" si="1"/>
        <v>144294150</v>
      </c>
      <c r="AA35" s="108">
        <f t="shared" si="2"/>
        <v>144125800</v>
      </c>
      <c r="AB35" s="109">
        <v>10500</v>
      </c>
      <c r="AC35" s="110">
        <f t="shared" si="3"/>
        <v>-8862000</v>
      </c>
      <c r="AD35" s="111">
        <f t="shared" si="4"/>
        <v>20790000</v>
      </c>
      <c r="AE35" s="111">
        <f t="shared" si="5"/>
        <v>11928000</v>
      </c>
      <c r="AF35" s="38">
        <v>88</v>
      </c>
      <c r="AG35" s="125">
        <f t="shared" si="6"/>
        <v>135263800</v>
      </c>
      <c r="AH35" s="111">
        <f t="shared" si="7"/>
        <v>156222150</v>
      </c>
      <c r="AI35" s="111">
        <f t="shared" si="8"/>
        <v>20958350</v>
      </c>
    </row>
    <row r="36" spans="1:35" s="2" customFormat="1" ht="14.5">
      <c r="A36" s="36">
        <v>4120</v>
      </c>
      <c r="B36" s="37">
        <f t="shared" si="9"/>
        <v>-1006</v>
      </c>
      <c r="C36" s="38">
        <v>5088</v>
      </c>
      <c r="D36" s="38">
        <v>5126</v>
      </c>
      <c r="E36" s="38">
        <v>81</v>
      </c>
      <c r="F36" s="38">
        <v>45</v>
      </c>
      <c r="G36" s="36">
        <v>1007</v>
      </c>
      <c r="H36" s="37">
        <f t="shared" si="10"/>
        <v>962</v>
      </c>
      <c r="I36" s="36">
        <v>574</v>
      </c>
      <c r="J36" s="38"/>
      <c r="K36" s="38">
        <v>10600</v>
      </c>
      <c r="L36" s="38"/>
      <c r="M36" s="36">
        <v>63</v>
      </c>
      <c r="N36" s="37">
        <f t="shared" si="11"/>
        <v>1457</v>
      </c>
      <c r="O36" s="40">
        <v>2267</v>
      </c>
      <c r="P36" s="38">
        <v>810</v>
      </c>
      <c r="Q36" s="37">
        <f t="shared" si="12"/>
        <v>-30</v>
      </c>
      <c r="R36" s="38">
        <v>2376</v>
      </c>
      <c r="S36" s="38">
        <v>2406</v>
      </c>
      <c r="T36" s="87">
        <f t="shared" si="13"/>
        <v>545</v>
      </c>
      <c r="U36" s="36">
        <v>2921</v>
      </c>
      <c r="V36" s="38"/>
      <c r="W36" s="38"/>
      <c r="X36" s="38">
        <v>405</v>
      </c>
      <c r="Y36" s="106">
        <f t="shared" si="0"/>
        <v>911250</v>
      </c>
      <c r="Z36" s="107">
        <f t="shared" si="1"/>
        <v>118244000</v>
      </c>
      <c r="AA36" s="108">
        <f t="shared" si="2"/>
        <v>117332750</v>
      </c>
      <c r="AB36" s="109">
        <v>10600</v>
      </c>
      <c r="AC36" s="110">
        <f t="shared" si="3"/>
        <v>-4104450</v>
      </c>
      <c r="AD36" s="111">
        <f t="shared" si="4"/>
        <v>13305600</v>
      </c>
      <c r="AE36" s="111">
        <f t="shared" si="5"/>
        <v>9201150</v>
      </c>
      <c r="AF36" s="38">
        <v>112</v>
      </c>
      <c r="AG36" s="125">
        <f t="shared" si="6"/>
        <v>113228300</v>
      </c>
      <c r="AH36" s="111">
        <f t="shared" si="7"/>
        <v>127445150</v>
      </c>
      <c r="AI36" s="111">
        <f t="shared" si="8"/>
        <v>14216850</v>
      </c>
    </row>
    <row r="37" spans="1:35" s="1" customFormat="1" ht="14.5">
      <c r="A37" s="36">
        <v>3858</v>
      </c>
      <c r="B37" s="37">
        <f t="shared" si="9"/>
        <v>-3</v>
      </c>
      <c r="C37" s="38">
        <v>3863</v>
      </c>
      <c r="D37" s="38">
        <v>3861</v>
      </c>
      <c r="E37" s="38">
        <v>403</v>
      </c>
      <c r="F37" s="38">
        <v>36</v>
      </c>
      <c r="G37" s="36">
        <v>31</v>
      </c>
      <c r="H37" s="37">
        <f t="shared" si="10"/>
        <v>-5</v>
      </c>
      <c r="I37" s="36">
        <v>481</v>
      </c>
      <c r="J37" s="38"/>
      <c r="K37" s="64">
        <v>10700</v>
      </c>
      <c r="L37" s="38"/>
      <c r="M37" s="36">
        <v>81</v>
      </c>
      <c r="N37" s="37">
        <f t="shared" si="11"/>
        <v>-70</v>
      </c>
      <c r="O37" s="40">
        <v>801</v>
      </c>
      <c r="P37" s="38">
        <v>871</v>
      </c>
      <c r="Q37" s="37">
        <f t="shared" si="12"/>
        <v>308</v>
      </c>
      <c r="R37" s="38">
        <v>1302</v>
      </c>
      <c r="S37" s="38">
        <v>994</v>
      </c>
      <c r="T37" s="87">
        <f t="shared" si="13"/>
        <v>-35</v>
      </c>
      <c r="U37" s="36">
        <v>1267</v>
      </c>
      <c r="V37" s="38"/>
      <c r="W37" s="38"/>
      <c r="X37" s="38">
        <v>335</v>
      </c>
      <c r="Y37" s="106">
        <f t="shared" si="0"/>
        <v>603000</v>
      </c>
      <c r="Z37" s="107">
        <f t="shared" si="1"/>
        <v>92784900</v>
      </c>
      <c r="AA37" s="108">
        <f t="shared" si="2"/>
        <v>92181900</v>
      </c>
      <c r="AB37" s="114">
        <v>10700</v>
      </c>
      <c r="AC37" s="113">
        <f t="shared" si="3"/>
        <v>-4047750</v>
      </c>
      <c r="AD37" s="111">
        <f t="shared" si="4"/>
        <v>9179100</v>
      </c>
      <c r="AE37" s="111">
        <f t="shared" si="5"/>
        <v>5131350</v>
      </c>
      <c r="AF37" s="38">
        <v>141</v>
      </c>
      <c r="AG37" s="125">
        <f t="shared" si="6"/>
        <v>88134150</v>
      </c>
      <c r="AH37" s="111">
        <f t="shared" si="7"/>
        <v>97916250</v>
      </c>
      <c r="AI37" s="111">
        <f t="shared" si="8"/>
        <v>9782100</v>
      </c>
    </row>
    <row r="38" spans="1:35" s="1" customFormat="1" ht="14.5">
      <c r="A38" s="36">
        <v>5906</v>
      </c>
      <c r="B38" s="37">
        <f t="shared" si="9"/>
        <v>-51</v>
      </c>
      <c r="C38" s="38">
        <v>5983</v>
      </c>
      <c r="D38" s="38">
        <v>5957</v>
      </c>
      <c r="E38" s="38">
        <v>2</v>
      </c>
      <c r="F38" s="38">
        <v>1786</v>
      </c>
      <c r="G38" s="36">
        <v>136</v>
      </c>
      <c r="H38" s="37">
        <f t="shared" si="10"/>
        <v>-1650</v>
      </c>
      <c r="I38" s="36">
        <v>404</v>
      </c>
      <c r="J38" s="38"/>
      <c r="K38" s="38">
        <v>10800</v>
      </c>
      <c r="L38" s="38"/>
      <c r="M38" s="36">
        <v>105</v>
      </c>
      <c r="N38" s="37">
        <f t="shared" si="11"/>
        <v>-1789</v>
      </c>
      <c r="O38" s="40">
        <v>1558</v>
      </c>
      <c r="P38" s="38">
        <v>3347</v>
      </c>
      <c r="Q38" s="37">
        <f t="shared" si="12"/>
        <v>1420</v>
      </c>
      <c r="R38" s="38">
        <v>5154</v>
      </c>
      <c r="S38" s="38">
        <v>3734</v>
      </c>
      <c r="T38" s="87">
        <f t="shared" si="13"/>
        <v>-241</v>
      </c>
      <c r="U38" s="36">
        <v>4913</v>
      </c>
      <c r="V38" s="38"/>
      <c r="W38" s="38"/>
      <c r="X38" s="38">
        <v>272</v>
      </c>
      <c r="Y38" s="106">
        <f t="shared" si="0"/>
        <v>24289600</v>
      </c>
      <c r="Z38" s="107">
        <f t="shared" si="1"/>
        <v>119301200</v>
      </c>
      <c r="AA38" s="108">
        <f t="shared" si="2"/>
        <v>95011600</v>
      </c>
      <c r="AB38" s="109">
        <v>10800</v>
      </c>
      <c r="AC38" s="113">
        <f t="shared" si="3"/>
        <v>-20077350</v>
      </c>
      <c r="AD38" s="111">
        <f t="shared" si="4"/>
        <v>45870600</v>
      </c>
      <c r="AE38" s="111">
        <f t="shared" si="5"/>
        <v>25793250</v>
      </c>
      <c r="AF38" s="38">
        <v>178</v>
      </c>
      <c r="AG38" s="125">
        <f t="shared" si="6"/>
        <v>74934250</v>
      </c>
      <c r="AH38" s="111">
        <f t="shared" si="7"/>
        <v>145094450</v>
      </c>
      <c r="AI38" s="111">
        <f t="shared" si="8"/>
        <v>70160200</v>
      </c>
    </row>
    <row r="39" spans="1:35" s="1" customFormat="1" ht="14.5">
      <c r="A39" s="36">
        <v>1838</v>
      </c>
      <c r="B39" s="41">
        <f t="shared" si="9"/>
        <v>229</v>
      </c>
      <c r="C39" s="38">
        <v>1500</v>
      </c>
      <c r="D39" s="38">
        <v>1609</v>
      </c>
      <c r="E39" s="37">
        <f t="shared" ref="E39:E52" si="14">D39-C39</f>
        <v>109</v>
      </c>
      <c r="F39" s="38">
        <v>1058</v>
      </c>
      <c r="G39" s="36">
        <v>468</v>
      </c>
      <c r="H39" s="37">
        <f t="shared" si="10"/>
        <v>-590</v>
      </c>
      <c r="I39" s="36">
        <v>336</v>
      </c>
      <c r="J39" s="231" t="s">
        <v>41</v>
      </c>
      <c r="K39" s="232">
        <v>10900</v>
      </c>
      <c r="L39" s="231"/>
      <c r="M39" s="36">
        <v>132</v>
      </c>
      <c r="N39" s="37">
        <f t="shared" si="11"/>
        <v>856</v>
      </c>
      <c r="O39" s="40">
        <v>1236</v>
      </c>
      <c r="P39" s="38">
        <v>380</v>
      </c>
      <c r="Q39" s="37">
        <f t="shared" si="12"/>
        <v>48</v>
      </c>
      <c r="R39" s="38">
        <v>1037</v>
      </c>
      <c r="S39" s="38">
        <v>989</v>
      </c>
      <c r="T39" s="88">
        <f t="shared" si="13"/>
        <v>861</v>
      </c>
      <c r="U39" s="36">
        <v>1898</v>
      </c>
      <c r="V39" s="38"/>
      <c r="W39" s="38"/>
      <c r="X39" s="38">
        <v>214</v>
      </c>
      <c r="Y39" s="106">
        <f t="shared" si="0"/>
        <v>11320600</v>
      </c>
      <c r="Z39" s="107">
        <f t="shared" si="1"/>
        <v>30878400</v>
      </c>
      <c r="AA39" s="108">
        <f t="shared" si="2"/>
        <v>19557800</v>
      </c>
      <c r="AB39" s="114">
        <v>10900</v>
      </c>
      <c r="AC39" s="110">
        <f t="shared" si="3"/>
        <v>1223500</v>
      </c>
      <c r="AD39" s="111">
        <f t="shared" si="4"/>
        <v>11303300</v>
      </c>
      <c r="AE39" s="111">
        <f t="shared" si="5"/>
        <v>12526800</v>
      </c>
      <c r="AF39" s="38">
        <v>218</v>
      </c>
      <c r="AG39" s="125">
        <f t="shared" si="6"/>
        <v>20781300</v>
      </c>
      <c r="AH39" s="111">
        <f t="shared" si="7"/>
        <v>43405200</v>
      </c>
      <c r="AI39" s="111">
        <f t="shared" si="8"/>
        <v>22623900</v>
      </c>
    </row>
    <row r="40" spans="1:35" s="1" customFormat="1" ht="14.5">
      <c r="A40" s="36">
        <v>8172</v>
      </c>
      <c r="B40" s="229">
        <f t="shared" si="9"/>
        <v>141</v>
      </c>
      <c r="C40" s="165">
        <v>8127</v>
      </c>
      <c r="D40" s="165">
        <v>8031</v>
      </c>
      <c r="E40" s="166">
        <f t="shared" si="14"/>
        <v>-96</v>
      </c>
      <c r="F40" s="165">
        <v>973</v>
      </c>
      <c r="G40" s="39">
        <v>924</v>
      </c>
      <c r="H40" s="166">
        <f t="shared" si="10"/>
        <v>-49</v>
      </c>
      <c r="I40" s="174">
        <v>266</v>
      </c>
      <c r="J40" s="175">
        <v>11018</v>
      </c>
      <c r="K40" s="175">
        <v>11000</v>
      </c>
      <c r="L40" s="175">
        <v>11018</v>
      </c>
      <c r="M40" s="174">
        <v>168</v>
      </c>
      <c r="N40" s="166">
        <f t="shared" si="11"/>
        <v>692</v>
      </c>
      <c r="O40" s="109">
        <v>892</v>
      </c>
      <c r="P40" s="165">
        <v>200</v>
      </c>
      <c r="Q40" s="166">
        <f t="shared" si="12"/>
        <v>-47</v>
      </c>
      <c r="R40" s="165">
        <v>664</v>
      </c>
      <c r="S40" s="165">
        <v>711</v>
      </c>
      <c r="T40" s="215">
        <f t="shared" si="13"/>
        <v>496</v>
      </c>
      <c r="U40" s="36">
        <v>1160</v>
      </c>
      <c r="V40" s="38"/>
      <c r="W40" s="38"/>
      <c r="X40" s="38">
        <v>166</v>
      </c>
      <c r="Y40" s="106">
        <f t="shared" si="0"/>
        <v>8075900</v>
      </c>
      <c r="Z40" s="107">
        <f t="shared" si="1"/>
        <v>108687600</v>
      </c>
      <c r="AA40" s="108">
        <f t="shared" si="2"/>
        <v>100611700</v>
      </c>
      <c r="AB40" s="109">
        <v>11000</v>
      </c>
      <c r="AC40" s="110">
        <f t="shared" si="3"/>
        <v>680400</v>
      </c>
      <c r="AD40" s="111">
        <f t="shared" si="4"/>
        <v>9063600</v>
      </c>
      <c r="AE40" s="111">
        <f t="shared" si="5"/>
        <v>9744000</v>
      </c>
      <c r="AF40" s="38">
        <v>273</v>
      </c>
      <c r="AG40" s="125">
        <f t="shared" si="6"/>
        <v>101292100</v>
      </c>
      <c r="AH40" s="111">
        <f t="shared" si="7"/>
        <v>118431600</v>
      </c>
      <c r="AI40" s="111">
        <f t="shared" si="8"/>
        <v>17139500</v>
      </c>
    </row>
    <row r="41" spans="1:35" s="1" customFormat="1" ht="14.5">
      <c r="A41" s="36">
        <v>2492</v>
      </c>
      <c r="B41" s="230">
        <f t="shared" si="9"/>
        <v>268</v>
      </c>
      <c r="C41" s="38">
        <v>2212</v>
      </c>
      <c r="D41" s="38">
        <v>2224</v>
      </c>
      <c r="E41" s="37">
        <f t="shared" si="14"/>
        <v>12</v>
      </c>
      <c r="F41" s="38">
        <v>153</v>
      </c>
      <c r="G41" s="40">
        <v>694</v>
      </c>
      <c r="H41" s="37">
        <f t="shared" si="10"/>
        <v>541</v>
      </c>
      <c r="I41" s="189">
        <v>214</v>
      </c>
      <c r="J41" s="190" t="s">
        <v>133</v>
      </c>
      <c r="K41" s="179">
        <v>11100</v>
      </c>
      <c r="L41" s="190" t="s">
        <v>133</v>
      </c>
      <c r="M41" s="189">
        <v>214</v>
      </c>
      <c r="N41" s="37">
        <f t="shared" si="11"/>
        <v>163</v>
      </c>
      <c r="O41" s="189">
        <v>243</v>
      </c>
      <c r="P41" s="38">
        <v>80</v>
      </c>
      <c r="Q41" s="37">
        <f t="shared" si="12"/>
        <v>-2</v>
      </c>
      <c r="R41" s="38">
        <v>169</v>
      </c>
      <c r="S41" s="38">
        <v>171</v>
      </c>
      <c r="T41" s="202">
        <f t="shared" si="13"/>
        <v>85</v>
      </c>
      <c r="U41" s="36">
        <v>254</v>
      </c>
      <c r="V41" s="38"/>
      <c r="W41" s="38"/>
      <c r="X41" s="38">
        <v>127</v>
      </c>
      <c r="Y41" s="106">
        <f t="shared" si="0"/>
        <v>971550</v>
      </c>
      <c r="Z41" s="107">
        <f t="shared" si="1"/>
        <v>26664400</v>
      </c>
      <c r="AA41" s="108">
        <f t="shared" si="2"/>
        <v>25692850</v>
      </c>
      <c r="AB41" s="115">
        <v>11100</v>
      </c>
      <c r="AC41" s="110">
        <f t="shared" si="3"/>
        <v>-53800</v>
      </c>
      <c r="AD41" s="111">
        <f t="shared" si="4"/>
        <v>2771600</v>
      </c>
      <c r="AE41" s="111">
        <f t="shared" si="5"/>
        <v>2717800</v>
      </c>
      <c r="AF41" s="38">
        <v>328</v>
      </c>
      <c r="AG41" s="125">
        <f t="shared" si="6"/>
        <v>25639050</v>
      </c>
      <c r="AH41" s="111">
        <f t="shared" si="7"/>
        <v>29382200</v>
      </c>
      <c r="AI41" s="111">
        <f t="shared" si="8"/>
        <v>3743150</v>
      </c>
    </row>
    <row r="42" spans="1:35" s="1" customFormat="1" ht="14.5">
      <c r="A42" s="36">
        <v>7744</v>
      </c>
      <c r="B42" s="212">
        <f t="shared" si="9"/>
        <v>1463</v>
      </c>
      <c r="C42" s="169">
        <v>5946</v>
      </c>
      <c r="D42" s="169">
        <v>6281</v>
      </c>
      <c r="E42" s="170">
        <f t="shared" si="14"/>
        <v>335</v>
      </c>
      <c r="F42" s="169">
        <v>553</v>
      </c>
      <c r="G42" s="42">
        <v>3043</v>
      </c>
      <c r="H42" s="170">
        <f t="shared" si="10"/>
        <v>2490</v>
      </c>
      <c r="I42" s="177">
        <v>165</v>
      </c>
      <c r="J42" s="178">
        <v>11179</v>
      </c>
      <c r="K42" s="178">
        <v>11200</v>
      </c>
      <c r="L42" s="178">
        <v>11179</v>
      </c>
      <c r="M42" s="177">
        <v>267</v>
      </c>
      <c r="N42" s="170">
        <f t="shared" si="11"/>
        <v>36</v>
      </c>
      <c r="O42" s="177">
        <v>37</v>
      </c>
      <c r="P42" s="169">
        <v>1</v>
      </c>
      <c r="Q42" s="170">
        <f t="shared" si="12"/>
        <v>1</v>
      </c>
      <c r="R42" s="169">
        <v>23</v>
      </c>
      <c r="S42" s="169">
        <v>22</v>
      </c>
      <c r="T42" s="185">
        <f t="shared" si="13"/>
        <v>12</v>
      </c>
      <c r="U42" s="36">
        <v>35</v>
      </c>
      <c r="V42" s="38"/>
      <c r="W42" s="38"/>
      <c r="X42" s="38">
        <v>93</v>
      </c>
      <c r="Y42" s="106">
        <f t="shared" si="0"/>
        <v>2571450</v>
      </c>
      <c r="Z42" s="107">
        <f t="shared" si="1"/>
        <v>63888000</v>
      </c>
      <c r="AA42" s="108">
        <f t="shared" si="2"/>
        <v>61316550</v>
      </c>
      <c r="AB42" s="109">
        <v>11200</v>
      </c>
      <c r="AC42" s="110">
        <f t="shared" si="3"/>
        <v>6100</v>
      </c>
      <c r="AD42" s="111">
        <f t="shared" si="4"/>
        <v>461150</v>
      </c>
      <c r="AE42" s="111">
        <f t="shared" si="5"/>
        <v>467250</v>
      </c>
      <c r="AF42" s="38">
        <v>401</v>
      </c>
      <c r="AG42" s="125">
        <f t="shared" si="6"/>
        <v>61322650</v>
      </c>
      <c r="AH42" s="111">
        <f t="shared" si="7"/>
        <v>64355250</v>
      </c>
      <c r="AI42" s="111">
        <f t="shared" si="8"/>
        <v>3032600</v>
      </c>
    </row>
    <row r="43" spans="1:35" s="1" customFormat="1" ht="14.5">
      <c r="A43" s="36">
        <v>7258</v>
      </c>
      <c r="B43" s="37">
        <f t="shared" si="9"/>
        <v>647</v>
      </c>
      <c r="C43" s="38">
        <v>6610</v>
      </c>
      <c r="D43" s="38">
        <v>6611</v>
      </c>
      <c r="E43" s="37">
        <f t="shared" si="14"/>
        <v>1</v>
      </c>
      <c r="F43" s="38">
        <v>336</v>
      </c>
      <c r="G43" s="40">
        <v>1453</v>
      </c>
      <c r="H43" s="37">
        <f t="shared" si="10"/>
        <v>1117</v>
      </c>
      <c r="I43" s="36">
        <v>124</v>
      </c>
      <c r="J43" s="38"/>
      <c r="K43" s="38">
        <v>11300</v>
      </c>
      <c r="L43" s="38"/>
      <c r="M43" s="36">
        <v>325</v>
      </c>
      <c r="N43" s="37">
        <f t="shared" si="11"/>
        <v>4</v>
      </c>
      <c r="O43" s="36">
        <v>4</v>
      </c>
      <c r="P43" s="38">
        <v>0</v>
      </c>
      <c r="Q43" s="37">
        <f t="shared" si="12"/>
        <v>0</v>
      </c>
      <c r="R43" s="38">
        <v>5</v>
      </c>
      <c r="S43" s="38">
        <v>5</v>
      </c>
      <c r="T43" s="87">
        <f t="shared" si="13"/>
        <v>2</v>
      </c>
      <c r="U43" s="36">
        <v>7</v>
      </c>
      <c r="V43" s="38"/>
      <c r="W43" s="38"/>
      <c r="X43" s="38">
        <v>68</v>
      </c>
      <c r="Y43" s="106">
        <f t="shared" si="0"/>
        <v>1142400</v>
      </c>
      <c r="Z43" s="107">
        <f t="shared" si="1"/>
        <v>44999600</v>
      </c>
      <c r="AA43" s="108">
        <f t="shared" si="2"/>
        <v>43857200</v>
      </c>
      <c r="AB43" s="109">
        <v>11300</v>
      </c>
      <c r="AC43" s="110">
        <f t="shared" si="3"/>
        <v>-4250</v>
      </c>
      <c r="AD43" s="111">
        <f t="shared" si="4"/>
        <v>118000</v>
      </c>
      <c r="AE43" s="111">
        <f t="shared" si="5"/>
        <v>113750</v>
      </c>
      <c r="AF43" s="38">
        <v>472</v>
      </c>
      <c r="AG43" s="125">
        <f t="shared" si="6"/>
        <v>43852950</v>
      </c>
      <c r="AH43" s="111">
        <f t="shared" si="7"/>
        <v>45113350</v>
      </c>
      <c r="AI43" s="111">
        <f t="shared" si="8"/>
        <v>1260400</v>
      </c>
    </row>
    <row r="44" spans="1:35" s="1" customFormat="1" ht="14.5">
      <c r="A44" s="36">
        <v>3362</v>
      </c>
      <c r="B44" s="37">
        <f t="shared" si="9"/>
        <v>-129</v>
      </c>
      <c r="C44" s="38">
        <v>3485</v>
      </c>
      <c r="D44" s="38">
        <v>3491</v>
      </c>
      <c r="E44" s="37">
        <f t="shared" si="14"/>
        <v>6</v>
      </c>
      <c r="F44" s="38">
        <v>163</v>
      </c>
      <c r="G44" s="40">
        <v>1338</v>
      </c>
      <c r="H44" s="37">
        <f t="shared" si="10"/>
        <v>1175</v>
      </c>
      <c r="I44" s="36">
        <v>92</v>
      </c>
      <c r="J44" s="38"/>
      <c r="K44" s="38">
        <v>11400</v>
      </c>
      <c r="L44" s="38"/>
      <c r="M44" s="36">
        <v>392</v>
      </c>
      <c r="N44" s="37">
        <f t="shared" si="11"/>
        <v>0</v>
      </c>
      <c r="O44" s="36">
        <v>0</v>
      </c>
      <c r="P44" s="38">
        <v>0</v>
      </c>
      <c r="Q44" s="37">
        <f t="shared" si="12"/>
        <v>0</v>
      </c>
      <c r="R44" s="38">
        <v>0</v>
      </c>
      <c r="S44" s="38">
        <v>0</v>
      </c>
      <c r="T44" s="87">
        <f t="shared" si="13"/>
        <v>0</v>
      </c>
      <c r="U44" s="36">
        <v>0</v>
      </c>
      <c r="V44" s="38"/>
      <c r="W44" s="38"/>
      <c r="X44" s="38">
        <v>48</v>
      </c>
      <c r="Y44" s="106">
        <f t="shared" si="0"/>
        <v>391200</v>
      </c>
      <c r="Z44" s="107">
        <f t="shared" si="1"/>
        <v>15465200</v>
      </c>
      <c r="AA44" s="108">
        <f t="shared" si="2"/>
        <v>15074000</v>
      </c>
      <c r="AB44" s="109">
        <v>11400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8">
        <v>555</v>
      </c>
      <c r="AG44" s="125">
        <f t="shared" si="6"/>
        <v>15074000</v>
      </c>
      <c r="AH44" s="111">
        <f t="shared" si="7"/>
        <v>15465200</v>
      </c>
      <c r="AI44" s="111">
        <f t="shared" si="8"/>
        <v>391200</v>
      </c>
    </row>
    <row r="45" spans="1:35" s="1" customFormat="1" ht="14.5">
      <c r="A45" s="36">
        <v>10932</v>
      </c>
      <c r="B45" s="37">
        <f t="shared" si="9"/>
        <v>2348</v>
      </c>
      <c r="C45" s="38">
        <v>8584</v>
      </c>
      <c r="D45" s="38">
        <v>8584</v>
      </c>
      <c r="E45" s="37">
        <f t="shared" si="14"/>
        <v>0</v>
      </c>
      <c r="F45" s="38">
        <v>83</v>
      </c>
      <c r="G45" s="40">
        <v>3445</v>
      </c>
      <c r="H45" s="37">
        <f t="shared" si="10"/>
        <v>3362</v>
      </c>
      <c r="I45" s="36">
        <v>67</v>
      </c>
      <c r="J45" s="38"/>
      <c r="K45" s="38">
        <v>11500</v>
      </c>
      <c r="L45" s="38"/>
      <c r="M45" s="36">
        <v>466</v>
      </c>
      <c r="N45" s="37">
        <f t="shared" si="11"/>
        <v>0</v>
      </c>
      <c r="O45" s="36">
        <v>0</v>
      </c>
      <c r="P45" s="38">
        <v>0</v>
      </c>
      <c r="Q45" s="37">
        <f t="shared" si="12"/>
        <v>0</v>
      </c>
      <c r="R45" s="38">
        <v>1</v>
      </c>
      <c r="S45" s="38">
        <v>1</v>
      </c>
      <c r="T45" s="87">
        <f t="shared" si="13"/>
        <v>0</v>
      </c>
      <c r="U45" s="36">
        <v>1</v>
      </c>
      <c r="V45" s="38"/>
      <c r="W45" s="38"/>
      <c r="X45" s="38">
        <v>34</v>
      </c>
      <c r="Y45" s="106">
        <f t="shared" si="0"/>
        <v>141100</v>
      </c>
      <c r="Z45" s="107">
        <f t="shared" si="1"/>
        <v>36622200</v>
      </c>
      <c r="AA45" s="108">
        <f t="shared" si="2"/>
        <v>36481100</v>
      </c>
      <c r="AB45" s="109">
        <v>11500</v>
      </c>
      <c r="AC45" s="110">
        <f t="shared" si="3"/>
        <v>-8600</v>
      </c>
      <c r="AD45" s="111">
        <f t="shared" si="4"/>
        <v>31900</v>
      </c>
      <c r="AE45" s="111">
        <f t="shared" si="5"/>
        <v>23300</v>
      </c>
      <c r="AF45" s="38">
        <v>638</v>
      </c>
      <c r="AG45" s="125">
        <f t="shared" si="6"/>
        <v>36472500</v>
      </c>
      <c r="AH45" s="111">
        <f t="shared" si="7"/>
        <v>36645500</v>
      </c>
      <c r="AI45" s="111">
        <f t="shared" si="8"/>
        <v>173000</v>
      </c>
    </row>
    <row r="46" spans="1:35" s="1" customFormat="1" ht="14.5">
      <c r="A46" s="36">
        <v>1946</v>
      </c>
      <c r="B46" s="37">
        <f t="shared" si="9"/>
        <v>52</v>
      </c>
      <c r="C46" s="38">
        <v>1628</v>
      </c>
      <c r="D46" s="38">
        <v>1894</v>
      </c>
      <c r="E46" s="37">
        <f t="shared" si="14"/>
        <v>266</v>
      </c>
      <c r="F46" s="38">
        <v>336</v>
      </c>
      <c r="G46" s="40">
        <v>447</v>
      </c>
      <c r="H46" s="37">
        <f t="shared" si="10"/>
        <v>111</v>
      </c>
      <c r="I46" s="36">
        <v>48</v>
      </c>
      <c r="J46" s="38"/>
      <c r="K46" s="38">
        <v>11600</v>
      </c>
      <c r="L46" s="38"/>
      <c r="M46" s="36">
        <v>551</v>
      </c>
      <c r="N46" s="37">
        <f t="shared" si="11"/>
        <v>10</v>
      </c>
      <c r="O46" s="36">
        <v>10</v>
      </c>
      <c r="P46" s="38">
        <v>0</v>
      </c>
      <c r="Q46" s="37">
        <f t="shared" si="12"/>
        <v>0</v>
      </c>
      <c r="R46" s="38">
        <v>0</v>
      </c>
      <c r="S46" s="38">
        <v>0</v>
      </c>
      <c r="T46" s="87">
        <f t="shared" si="13"/>
        <v>10</v>
      </c>
      <c r="U46" s="36">
        <v>10</v>
      </c>
      <c r="V46" s="38"/>
      <c r="W46" s="38"/>
      <c r="X46" s="38">
        <v>22</v>
      </c>
      <c r="Y46" s="106">
        <f t="shared" si="0"/>
        <v>369600</v>
      </c>
      <c r="Z46" s="107">
        <f t="shared" si="1"/>
        <v>4670400</v>
      </c>
      <c r="AA46" s="108">
        <f t="shared" si="2"/>
        <v>4300800</v>
      </c>
      <c r="AB46" s="109">
        <v>11600</v>
      </c>
      <c r="AC46" s="110">
        <f t="shared" si="3"/>
        <v>275500</v>
      </c>
      <c r="AD46" s="111">
        <f t="shared" si="4"/>
        <v>0</v>
      </c>
      <c r="AE46" s="111">
        <f t="shared" si="5"/>
        <v>275500</v>
      </c>
      <c r="AF46" s="38">
        <v>726</v>
      </c>
      <c r="AG46" s="125">
        <f t="shared" si="6"/>
        <v>4576300</v>
      </c>
      <c r="AH46" s="111">
        <f t="shared" si="7"/>
        <v>4945900</v>
      </c>
      <c r="AI46" s="111">
        <f t="shared" si="8"/>
        <v>369600</v>
      </c>
    </row>
    <row r="47" spans="1:35" s="1" customFormat="1" ht="14.5">
      <c r="A47" s="36">
        <v>2824</v>
      </c>
      <c r="B47" s="37">
        <f t="shared" si="9"/>
        <v>1975</v>
      </c>
      <c r="C47" s="38">
        <v>694</v>
      </c>
      <c r="D47" s="38">
        <v>849</v>
      </c>
      <c r="E47" s="37">
        <f t="shared" si="14"/>
        <v>155</v>
      </c>
      <c r="F47" s="38">
        <v>188</v>
      </c>
      <c r="G47" s="42">
        <v>2378</v>
      </c>
      <c r="H47" s="37">
        <f t="shared" si="10"/>
        <v>2190</v>
      </c>
      <c r="I47" s="36">
        <v>33</v>
      </c>
      <c r="J47" s="38"/>
      <c r="K47" s="38">
        <v>11700</v>
      </c>
      <c r="L47" s="38"/>
      <c r="M47" s="36">
        <v>632</v>
      </c>
      <c r="N47" s="37">
        <f t="shared" si="11"/>
        <v>0</v>
      </c>
      <c r="O47" s="36">
        <v>0</v>
      </c>
      <c r="P47" s="38">
        <v>0</v>
      </c>
      <c r="Q47" s="37">
        <f t="shared" si="12"/>
        <v>0</v>
      </c>
      <c r="R47" s="38">
        <v>0</v>
      </c>
      <c r="S47" s="38">
        <v>0</v>
      </c>
      <c r="T47" s="87">
        <f t="shared" si="13"/>
        <v>0</v>
      </c>
      <c r="U47" s="36">
        <v>0</v>
      </c>
      <c r="V47" s="38"/>
      <c r="W47" s="38"/>
      <c r="X47" s="38">
        <v>15</v>
      </c>
      <c r="Y47" s="106">
        <f t="shared" si="0"/>
        <v>141000</v>
      </c>
      <c r="Z47" s="107">
        <f t="shared" si="1"/>
        <v>4659600</v>
      </c>
      <c r="AA47" s="108">
        <f t="shared" si="2"/>
        <v>4518600</v>
      </c>
      <c r="AB47" s="109">
        <v>11700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8">
        <v>820</v>
      </c>
      <c r="AG47" s="125">
        <f t="shared" si="6"/>
        <v>4518600</v>
      </c>
      <c r="AH47" s="111">
        <f t="shared" si="7"/>
        <v>4659600</v>
      </c>
      <c r="AI47" s="111">
        <f t="shared" si="8"/>
        <v>141000</v>
      </c>
    </row>
    <row r="48" spans="1:35" s="1" customFormat="1" ht="14.5">
      <c r="A48" s="36">
        <v>1469</v>
      </c>
      <c r="B48" s="37">
        <f t="shared" si="9"/>
        <v>291</v>
      </c>
      <c r="C48" s="38">
        <v>578</v>
      </c>
      <c r="D48" s="38">
        <v>1178</v>
      </c>
      <c r="E48" s="37">
        <f t="shared" si="14"/>
        <v>600</v>
      </c>
      <c r="F48" s="38">
        <v>673</v>
      </c>
      <c r="G48" s="36">
        <v>546</v>
      </c>
      <c r="H48" s="37">
        <f t="shared" si="10"/>
        <v>-127</v>
      </c>
      <c r="I48" s="36">
        <v>23</v>
      </c>
      <c r="J48" s="38"/>
      <c r="K48" s="38">
        <v>11800</v>
      </c>
      <c r="L48" s="66"/>
      <c r="M48" s="36">
        <v>723</v>
      </c>
      <c r="N48" s="37">
        <f t="shared" si="11"/>
        <v>0</v>
      </c>
      <c r="O48" s="36">
        <v>0</v>
      </c>
      <c r="P48" s="38">
        <v>0</v>
      </c>
      <c r="Q48" s="37">
        <f t="shared" si="12"/>
        <v>0</v>
      </c>
      <c r="R48" s="38">
        <v>0</v>
      </c>
      <c r="S48" s="38">
        <v>0</v>
      </c>
      <c r="T48" s="87">
        <f t="shared" si="13"/>
        <v>0</v>
      </c>
      <c r="U48" s="36">
        <v>0</v>
      </c>
      <c r="V48" s="38"/>
      <c r="W48" s="38"/>
      <c r="X48" s="38">
        <v>10</v>
      </c>
      <c r="Y48" s="106">
        <f t="shared" si="0"/>
        <v>336500</v>
      </c>
      <c r="Z48" s="107">
        <f t="shared" si="1"/>
        <v>1689350</v>
      </c>
      <c r="AA48" s="108">
        <f t="shared" si="2"/>
        <v>1352850</v>
      </c>
      <c r="AB48" s="109">
        <v>11800</v>
      </c>
      <c r="AC48" s="110">
        <f t="shared" si="3"/>
        <v>0</v>
      </c>
      <c r="AD48" s="111">
        <f t="shared" si="4"/>
        <v>0</v>
      </c>
      <c r="AE48" s="111">
        <f t="shared" si="5"/>
        <v>0</v>
      </c>
      <c r="AF48" s="38">
        <v>912</v>
      </c>
      <c r="AG48" s="125">
        <f t="shared" si="6"/>
        <v>1352850</v>
      </c>
      <c r="AH48" s="111">
        <f t="shared" si="7"/>
        <v>1689350</v>
      </c>
      <c r="AI48" s="111">
        <f t="shared" si="8"/>
        <v>336500</v>
      </c>
    </row>
    <row r="49" spans="1:35" s="1" customFormat="1" ht="14.5">
      <c r="A49" s="36">
        <v>281</v>
      </c>
      <c r="B49" s="37">
        <f t="shared" si="9"/>
        <v>171</v>
      </c>
      <c r="C49" s="38">
        <v>110</v>
      </c>
      <c r="D49" s="38">
        <v>110</v>
      </c>
      <c r="E49" s="37">
        <f t="shared" si="14"/>
        <v>0</v>
      </c>
      <c r="F49" s="38">
        <v>0</v>
      </c>
      <c r="G49" s="36">
        <v>270</v>
      </c>
      <c r="H49" s="37">
        <f t="shared" si="10"/>
        <v>270</v>
      </c>
      <c r="I49" s="36">
        <v>15</v>
      </c>
      <c r="J49" s="38"/>
      <c r="K49" s="38">
        <v>11900</v>
      </c>
      <c r="L49" s="66"/>
      <c r="M49" s="36">
        <v>820</v>
      </c>
      <c r="N49" s="37">
        <f t="shared" si="11"/>
        <v>0</v>
      </c>
      <c r="O49" s="36">
        <v>0</v>
      </c>
      <c r="P49" s="38">
        <v>0</v>
      </c>
      <c r="Q49" s="37">
        <f t="shared" si="12"/>
        <v>0</v>
      </c>
      <c r="R49" s="38">
        <v>0</v>
      </c>
      <c r="S49" s="38">
        <v>0</v>
      </c>
      <c r="T49" s="87">
        <f t="shared" si="13"/>
        <v>0</v>
      </c>
      <c r="U49" s="36">
        <v>0</v>
      </c>
      <c r="V49" s="38"/>
      <c r="W49" s="38"/>
      <c r="X49" s="38">
        <v>6</v>
      </c>
      <c r="Y49" s="106">
        <f t="shared" si="0"/>
        <v>0</v>
      </c>
      <c r="Z49" s="107">
        <f t="shared" si="1"/>
        <v>210750</v>
      </c>
      <c r="AA49" s="108">
        <f t="shared" si="2"/>
        <v>210750</v>
      </c>
      <c r="AB49" s="109">
        <v>11900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8">
        <v>1012</v>
      </c>
      <c r="AG49" s="125">
        <f t="shared" si="6"/>
        <v>210750</v>
      </c>
      <c r="AH49" s="111">
        <f t="shared" si="7"/>
        <v>210750</v>
      </c>
      <c r="AI49" s="111">
        <f t="shared" si="8"/>
        <v>0</v>
      </c>
    </row>
    <row r="50" spans="1:35" s="1" customFormat="1" ht="14.5">
      <c r="A50" s="36">
        <v>3838</v>
      </c>
      <c r="B50" s="37">
        <f t="shared" si="9"/>
        <v>693</v>
      </c>
      <c r="C50" s="38">
        <v>3145</v>
      </c>
      <c r="D50" s="38">
        <v>3145</v>
      </c>
      <c r="E50" s="37">
        <f t="shared" si="14"/>
        <v>0</v>
      </c>
      <c r="F50" s="38">
        <v>100</v>
      </c>
      <c r="G50" s="36">
        <v>1251</v>
      </c>
      <c r="H50" s="37">
        <f t="shared" si="10"/>
        <v>1151</v>
      </c>
      <c r="I50" s="36">
        <v>9</v>
      </c>
      <c r="J50" s="38"/>
      <c r="K50" s="38">
        <v>12000</v>
      </c>
      <c r="L50" s="66"/>
      <c r="M50" s="36">
        <v>916</v>
      </c>
      <c r="N50" s="37">
        <f t="shared" si="11"/>
        <v>0</v>
      </c>
      <c r="O50" s="36">
        <v>0</v>
      </c>
      <c r="P50" s="38">
        <v>0</v>
      </c>
      <c r="Q50" s="37">
        <f t="shared" si="12"/>
        <v>0</v>
      </c>
      <c r="R50" s="38">
        <v>1</v>
      </c>
      <c r="S50" s="38">
        <v>1</v>
      </c>
      <c r="T50" s="87">
        <f t="shared" si="13"/>
        <v>0</v>
      </c>
      <c r="U50" s="36">
        <v>1</v>
      </c>
      <c r="V50" s="38"/>
      <c r="W50" s="38"/>
      <c r="X50" s="38">
        <v>4</v>
      </c>
      <c r="Y50" s="106">
        <f t="shared" si="0"/>
        <v>20000</v>
      </c>
      <c r="Z50" s="107">
        <f t="shared" si="1"/>
        <v>1727100</v>
      </c>
      <c r="AA50" s="108">
        <f t="shared" si="2"/>
        <v>1707100</v>
      </c>
      <c r="AB50" s="109">
        <v>12000</v>
      </c>
      <c r="AC50" s="110">
        <f t="shared" si="3"/>
        <v>-9650</v>
      </c>
      <c r="AD50" s="111">
        <f t="shared" si="4"/>
        <v>55450</v>
      </c>
      <c r="AE50" s="111">
        <f t="shared" si="5"/>
        <v>45800</v>
      </c>
      <c r="AF50" s="38">
        <v>1109</v>
      </c>
      <c r="AG50" s="125">
        <f t="shared" si="6"/>
        <v>1697450</v>
      </c>
      <c r="AH50" s="111">
        <f t="shared" si="7"/>
        <v>1772900</v>
      </c>
      <c r="AI50" s="111">
        <f t="shared" si="8"/>
        <v>75450</v>
      </c>
    </row>
    <row r="51" spans="1:35" s="1" customFormat="1" ht="14.5">
      <c r="A51" s="36">
        <v>159</v>
      </c>
      <c r="B51" s="37">
        <f t="shared" si="9"/>
        <v>63</v>
      </c>
      <c r="C51" s="38">
        <v>96</v>
      </c>
      <c r="D51" s="38">
        <v>96</v>
      </c>
      <c r="E51" s="37">
        <f t="shared" si="14"/>
        <v>0</v>
      </c>
      <c r="F51" s="38">
        <v>0</v>
      </c>
      <c r="G51" s="36">
        <v>113</v>
      </c>
      <c r="H51" s="37">
        <f t="shared" si="10"/>
        <v>113</v>
      </c>
      <c r="I51" s="36">
        <v>6</v>
      </c>
      <c r="J51" s="38"/>
      <c r="K51" s="38">
        <v>12100</v>
      </c>
      <c r="L51" s="66"/>
      <c r="M51" s="36">
        <v>1004</v>
      </c>
      <c r="N51" s="37">
        <f t="shared" si="11"/>
        <v>0</v>
      </c>
      <c r="O51" s="36">
        <v>0</v>
      </c>
      <c r="P51" s="38">
        <v>0</v>
      </c>
      <c r="Q51" s="37">
        <f t="shared" si="12"/>
        <v>0</v>
      </c>
      <c r="R51" s="38">
        <v>0</v>
      </c>
      <c r="S51" s="38">
        <v>0</v>
      </c>
      <c r="T51" s="87">
        <f t="shared" si="13"/>
        <v>0</v>
      </c>
      <c r="U51" s="36">
        <v>0</v>
      </c>
      <c r="V51" s="38"/>
      <c r="W51" s="38"/>
      <c r="X51" s="38">
        <v>2</v>
      </c>
      <c r="Y51" s="106">
        <f t="shared" si="0"/>
        <v>0</v>
      </c>
      <c r="Z51" s="107">
        <f t="shared" si="1"/>
        <v>47700</v>
      </c>
      <c r="AA51" s="108">
        <f t="shared" si="2"/>
        <v>47700</v>
      </c>
      <c r="AB51" s="109">
        <v>12100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8">
        <v>1208</v>
      </c>
      <c r="AG51" s="125">
        <f t="shared" si="6"/>
        <v>47700</v>
      </c>
      <c r="AH51" s="111">
        <f t="shared" si="7"/>
        <v>47700</v>
      </c>
      <c r="AI51" s="111">
        <f t="shared" si="8"/>
        <v>0</v>
      </c>
    </row>
    <row r="52" spans="1:35" s="1" customFormat="1" ht="14.5">
      <c r="A52" s="36">
        <v>147</v>
      </c>
      <c r="B52" s="37">
        <f t="shared" si="9"/>
        <v>88</v>
      </c>
      <c r="C52" s="38">
        <v>59</v>
      </c>
      <c r="D52" s="38">
        <v>59</v>
      </c>
      <c r="E52" s="37">
        <f t="shared" si="14"/>
        <v>0</v>
      </c>
      <c r="F52" s="38">
        <v>0</v>
      </c>
      <c r="G52" s="36">
        <v>94</v>
      </c>
      <c r="H52" s="37">
        <f t="shared" si="10"/>
        <v>94</v>
      </c>
      <c r="I52" s="36">
        <v>4</v>
      </c>
      <c r="J52" s="38"/>
      <c r="K52" s="38">
        <v>12200</v>
      </c>
      <c r="L52" s="66"/>
      <c r="M52" s="36">
        <v>1102</v>
      </c>
      <c r="N52" s="37">
        <f t="shared" si="11"/>
        <v>0</v>
      </c>
      <c r="O52" s="36">
        <v>0</v>
      </c>
      <c r="P52" s="38">
        <v>0</v>
      </c>
      <c r="Q52" s="37">
        <f t="shared" si="12"/>
        <v>0</v>
      </c>
      <c r="R52" s="38">
        <v>0</v>
      </c>
      <c r="S52" s="38">
        <v>0</v>
      </c>
      <c r="T52" s="87">
        <f t="shared" si="13"/>
        <v>0</v>
      </c>
      <c r="U52" s="36">
        <v>0</v>
      </c>
      <c r="V52" s="38"/>
      <c r="W52" s="38"/>
      <c r="X52" s="38">
        <v>1</v>
      </c>
      <c r="Y52" s="106">
        <f t="shared" si="0"/>
        <v>0</v>
      </c>
      <c r="Z52" s="107">
        <f t="shared" si="1"/>
        <v>29400</v>
      </c>
      <c r="AA52" s="108">
        <f t="shared" si="2"/>
        <v>29400</v>
      </c>
      <c r="AB52" s="109">
        <v>12200</v>
      </c>
      <c r="AC52" s="110">
        <f t="shared" si="3"/>
        <v>0</v>
      </c>
      <c r="AD52" s="111">
        <f t="shared" si="4"/>
        <v>0</v>
      </c>
      <c r="AE52" s="111">
        <f t="shared" si="5"/>
        <v>0</v>
      </c>
      <c r="AF52" s="38">
        <v>1307</v>
      </c>
      <c r="AG52" s="125">
        <f t="shared" si="6"/>
        <v>29400</v>
      </c>
      <c r="AH52" s="111">
        <f t="shared" si="7"/>
        <v>29400</v>
      </c>
      <c r="AI52" s="111">
        <f t="shared" si="8"/>
        <v>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6508</v>
      </c>
      <c r="G53" s="45">
        <f>SUM(G8:G52)</f>
        <v>17662</v>
      </c>
      <c r="H53" s="46">
        <f>SUM(H8:H52)</f>
        <v>11154</v>
      </c>
      <c r="I53" s="67"/>
      <c r="J53" s="43"/>
      <c r="K53" s="36"/>
      <c r="L53" s="43"/>
      <c r="M53" s="67"/>
      <c r="N53" s="46">
        <f>SUM(N8:N52)</f>
        <v>3052</v>
      </c>
      <c r="O53" s="42">
        <f>SUM(O8:O52)</f>
        <v>16986</v>
      </c>
      <c r="P53" s="45">
        <f>SUM(P8:P52)</f>
        <v>13934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36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36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115</v>
      </c>
      <c r="D57" s="28"/>
      <c r="E57" s="28" t="s">
        <v>120</v>
      </c>
      <c r="F57" s="28" t="s">
        <v>45</v>
      </c>
      <c r="G57" s="48"/>
      <c r="H57" s="48"/>
      <c r="I57" s="48"/>
      <c r="J57" s="68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125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15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/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11153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11179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11018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11060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161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-41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-11018</v>
      </c>
      <c r="I67" s="134">
        <f>H66-C62</f>
        <v>-11179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7">
    <mergeCell ref="AC4:AF4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70"/>
  <sheetViews>
    <sheetView zoomScale="70" zoomScaleNormal="70" workbookViewId="0">
      <pane ySplit="7" topLeftCell="A29" activePane="bottomLeft" state="frozen"/>
      <selection pane="bottomLeft" activeCell="L42" sqref="L42"/>
    </sheetView>
  </sheetViews>
  <sheetFormatPr defaultColWidth="8.9140625" defaultRowHeight="15"/>
  <cols>
    <col min="2" max="2" width="7.33203125" customWidth="1"/>
    <col min="3" max="3" width="10.33203125" customWidth="1"/>
    <col min="5" max="5" width="8.25" customWidth="1"/>
    <col min="8" max="9" width="8.9140625" customWidth="1"/>
    <col min="10" max="10" width="8.25" customWidth="1"/>
    <col min="12" max="12" width="8.4140625" customWidth="1"/>
    <col min="13" max="13" width="8" customWidth="1"/>
    <col min="14" max="14" width="8.25" customWidth="1"/>
    <col min="15" max="15" width="8.33203125" customWidth="1"/>
    <col min="17" max="17" width="8.4140625" customWidth="1"/>
    <col min="18" max="18" width="8.6640625" customWidth="1"/>
    <col min="20" max="20" width="6.58203125" customWidth="1"/>
    <col min="21" max="21" width="7.6640625" customWidth="1"/>
    <col min="22" max="22" width="1.4140625" style="3" customWidth="1"/>
    <col min="23" max="23" width="6.25" customWidth="1"/>
    <col min="24" max="24" width="11.25" customWidth="1"/>
    <col min="25" max="25" width="16.75" style="4" customWidth="1"/>
    <col min="26" max="26" width="16.6640625" style="5" customWidth="1"/>
    <col min="27" max="27" width="14.75" style="5" customWidth="1"/>
    <col min="28" max="28" width="10.4140625" customWidth="1"/>
    <col min="29" max="29" width="13.75" customWidth="1"/>
    <col min="30" max="30" width="15.33203125" style="4" customWidth="1"/>
    <col min="31" max="31" width="14.58203125" style="4" customWidth="1"/>
    <col min="32" max="32" width="11.4140625" customWidth="1"/>
    <col min="33" max="33" width="19.08203125" customWidth="1"/>
    <col min="34" max="34" width="15.75" customWidth="1"/>
    <col min="35" max="35" width="15.9140625" style="4" customWidth="1"/>
  </cols>
  <sheetData>
    <row r="1" spans="1:36" ht="21">
      <c r="A1" s="6" t="s">
        <v>140</v>
      </c>
      <c r="B1" s="6"/>
      <c r="C1" s="6"/>
      <c r="D1" s="6"/>
      <c r="E1" s="6"/>
      <c r="F1" s="7" t="s">
        <v>109</v>
      </c>
      <c r="G1" s="8" t="s">
        <v>2</v>
      </c>
      <c r="H1" s="8"/>
      <c r="I1" s="8"/>
      <c r="J1" s="54"/>
      <c r="K1" s="55" t="s">
        <v>3</v>
      </c>
      <c r="L1" s="55"/>
      <c r="M1" s="254">
        <v>284</v>
      </c>
      <c r="N1" s="255"/>
      <c r="O1" s="256"/>
      <c r="P1" s="56" t="s">
        <v>4</v>
      </c>
      <c r="Q1" s="74"/>
      <c r="R1" s="257" t="s">
        <v>141</v>
      </c>
      <c r="S1" s="257"/>
      <c r="T1" s="257"/>
      <c r="U1" s="257"/>
      <c r="V1" s="75"/>
      <c r="W1" s="76"/>
      <c r="X1" s="265"/>
      <c r="Y1" s="265"/>
      <c r="Z1" s="265"/>
      <c r="AA1" s="265"/>
      <c r="AB1" s="265"/>
      <c r="AC1" s="265"/>
      <c r="AD1" s="265"/>
    </row>
    <row r="2" spans="1:36">
      <c r="A2" s="9" t="s">
        <v>6</v>
      </c>
      <c r="B2" s="10"/>
      <c r="C2" s="11">
        <v>27930</v>
      </c>
      <c r="D2" s="10" t="s">
        <v>15</v>
      </c>
      <c r="E2" s="12">
        <v>11</v>
      </c>
      <c r="F2" s="13" t="s">
        <v>8</v>
      </c>
      <c r="G2" s="14" t="s">
        <v>9</v>
      </c>
      <c r="H2" s="15"/>
      <c r="I2" s="57">
        <v>27850</v>
      </c>
      <c r="J2" s="58"/>
      <c r="K2" s="58" t="s">
        <v>10</v>
      </c>
      <c r="L2" s="58"/>
      <c r="M2" s="258">
        <v>274</v>
      </c>
      <c r="N2" s="259"/>
      <c r="O2" s="260"/>
      <c r="P2" s="58" t="s">
        <v>12</v>
      </c>
      <c r="Q2" s="58"/>
      <c r="R2" s="261" t="s">
        <v>142</v>
      </c>
      <c r="S2" s="262"/>
      <c r="T2" s="262"/>
      <c r="U2" s="262"/>
      <c r="V2" s="77"/>
      <c r="W2" s="78"/>
      <c r="X2" s="265"/>
      <c r="Y2" s="265"/>
      <c r="Z2" s="265"/>
      <c r="AA2" s="265"/>
      <c r="AB2" s="265"/>
      <c r="AC2" s="265"/>
      <c r="AD2" s="265"/>
    </row>
    <row r="3" spans="1:36">
      <c r="A3" s="16" t="s">
        <v>20</v>
      </c>
      <c r="B3" s="17"/>
      <c r="C3" s="18">
        <v>27862</v>
      </c>
      <c r="D3" s="17" t="s">
        <v>15</v>
      </c>
      <c r="E3" s="19">
        <v>193</v>
      </c>
      <c r="F3" s="20" t="s">
        <v>8</v>
      </c>
      <c r="G3" s="21" t="s">
        <v>16</v>
      </c>
      <c r="H3" s="20"/>
      <c r="I3" s="59"/>
      <c r="J3" s="60">
        <v>55555</v>
      </c>
      <c r="K3" s="60" t="s">
        <v>17</v>
      </c>
      <c r="L3" s="60">
        <v>1</v>
      </c>
      <c r="M3" s="60"/>
      <c r="N3" s="60" t="s">
        <v>18</v>
      </c>
      <c r="O3" s="60">
        <v>1</v>
      </c>
      <c r="P3" s="60"/>
      <c r="Q3" s="60" t="s">
        <v>19</v>
      </c>
      <c r="R3" s="79">
        <f>(L4*O4)/(L3*O3)</f>
        <v>1</v>
      </c>
      <c r="S3" s="80"/>
      <c r="T3" s="80"/>
      <c r="U3" s="81"/>
      <c r="V3" s="77"/>
      <c r="W3" s="78"/>
      <c r="X3" s="265"/>
      <c r="Y3" s="265"/>
      <c r="Z3" s="265"/>
      <c r="AA3" s="265"/>
      <c r="AB3" s="265"/>
      <c r="AC3" s="265"/>
      <c r="AD3" s="265"/>
      <c r="AE3" s="150" t="s">
        <v>114</v>
      </c>
    </row>
    <row r="4" spans="1:36">
      <c r="A4" s="22" t="s">
        <v>143</v>
      </c>
      <c r="B4" s="23"/>
      <c r="C4" s="24">
        <v>27865</v>
      </c>
      <c r="D4" s="23" t="s">
        <v>15</v>
      </c>
      <c r="E4" s="25">
        <v>195</v>
      </c>
      <c r="F4" s="23" t="s">
        <v>8</v>
      </c>
      <c r="G4" s="26" t="s">
        <v>21</v>
      </c>
      <c r="H4" s="27"/>
      <c r="I4" s="61">
        <f>I2-I3</f>
        <v>27850</v>
      </c>
      <c r="J4" s="62">
        <v>88888</v>
      </c>
      <c r="K4" s="62" t="s">
        <v>22</v>
      </c>
      <c r="L4" s="62">
        <v>1</v>
      </c>
      <c r="M4" s="62"/>
      <c r="N4" s="62" t="s">
        <v>18</v>
      </c>
      <c r="O4" s="62">
        <v>1</v>
      </c>
      <c r="P4" s="62"/>
      <c r="Q4" s="62"/>
      <c r="R4" s="62"/>
      <c r="S4" s="82"/>
      <c r="T4" s="82"/>
      <c r="U4" s="83"/>
      <c r="V4" s="77"/>
      <c r="W4" s="78"/>
      <c r="X4" s="263" t="s">
        <v>17</v>
      </c>
      <c r="Y4" s="263"/>
      <c r="Z4" s="263"/>
      <c r="AA4" s="263"/>
      <c r="AB4" s="151" t="s">
        <v>144</v>
      </c>
      <c r="AC4" s="264" t="s">
        <v>22</v>
      </c>
      <c r="AD4" s="264"/>
      <c r="AE4" s="264"/>
      <c r="AF4" s="264"/>
      <c r="AG4" s="120" t="s">
        <v>23</v>
      </c>
    </row>
    <row r="5" spans="1:36" ht="4.75" customHeight="1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  <c r="T5" s="28"/>
      <c r="U5" s="84"/>
      <c r="V5" s="77"/>
      <c r="W5" s="78"/>
      <c r="X5" s="72"/>
      <c r="Y5" s="92"/>
      <c r="Z5" s="93"/>
      <c r="AA5" s="93"/>
      <c r="AB5" s="78"/>
      <c r="AC5" s="78"/>
    </row>
    <row r="6" spans="1:36" ht="24">
      <c r="A6" s="30" t="s">
        <v>24</v>
      </c>
      <c r="B6" s="30" t="s">
        <v>25</v>
      </c>
      <c r="C6" s="31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2" t="s">
        <v>25</v>
      </c>
      <c r="I6" s="31" t="s">
        <v>31</v>
      </c>
      <c r="J6" s="31"/>
      <c r="K6" s="31" t="s">
        <v>32</v>
      </c>
      <c r="L6" s="31"/>
      <c r="M6" s="31" t="s">
        <v>31</v>
      </c>
      <c r="N6" s="32" t="s">
        <v>25</v>
      </c>
      <c r="O6" s="33" t="s">
        <v>30</v>
      </c>
      <c r="P6" s="32" t="s">
        <v>29</v>
      </c>
      <c r="Q6" s="31" t="s">
        <v>28</v>
      </c>
      <c r="R6" s="31" t="s">
        <v>27</v>
      </c>
      <c r="S6" s="31" t="s">
        <v>26</v>
      </c>
      <c r="T6" s="30" t="s">
        <v>25</v>
      </c>
      <c r="U6" s="30" t="s">
        <v>24</v>
      </c>
      <c r="V6" s="77"/>
      <c r="W6" s="78"/>
      <c r="X6" s="85" t="s">
        <v>33</v>
      </c>
      <c r="Y6" s="94" t="s">
        <v>34</v>
      </c>
      <c r="Z6" s="95" t="s">
        <v>35</v>
      </c>
      <c r="AA6" s="96" t="s">
        <v>36</v>
      </c>
      <c r="AB6" s="97" t="s">
        <v>32</v>
      </c>
      <c r="AC6" s="98" t="s">
        <v>37</v>
      </c>
      <c r="AD6" s="99" t="s">
        <v>34</v>
      </c>
      <c r="AE6" s="100" t="s">
        <v>35</v>
      </c>
      <c r="AF6" s="85" t="s">
        <v>33</v>
      </c>
      <c r="AG6" s="121" t="s">
        <v>38</v>
      </c>
      <c r="AH6" s="122" t="s">
        <v>39</v>
      </c>
      <c r="AI6" s="123" t="s">
        <v>40</v>
      </c>
      <c r="AJ6" s="124"/>
    </row>
    <row r="7" spans="1:36" s="136" customFormat="1" ht="3.65" customHeight="1">
      <c r="A7" s="216"/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7"/>
      <c r="N7" s="216"/>
      <c r="O7" s="216"/>
      <c r="P7" s="216"/>
      <c r="Q7" s="216"/>
      <c r="R7" s="216"/>
      <c r="S7" s="216"/>
      <c r="T7" s="216"/>
      <c r="U7" s="216"/>
      <c r="V7" s="78"/>
      <c r="W7" s="78"/>
      <c r="X7" s="149"/>
      <c r="Y7" s="101"/>
      <c r="Z7" s="102"/>
      <c r="AA7" s="102"/>
      <c r="AB7" s="152"/>
      <c r="AC7" s="152"/>
      <c r="AD7" s="153"/>
      <c r="AE7" s="153"/>
      <c r="AF7" s="154"/>
      <c r="AG7" s="163"/>
      <c r="AH7" s="163"/>
      <c r="AI7" s="153"/>
    </row>
    <row r="8" spans="1:36" s="1" customFormat="1" ht="15.65" customHeight="1">
      <c r="A8" s="36">
        <v>2</v>
      </c>
      <c r="B8" s="37">
        <f>A8-D8</f>
        <v>0</v>
      </c>
      <c r="C8" s="38">
        <v>2</v>
      </c>
      <c r="D8" s="38">
        <v>2</v>
      </c>
      <c r="E8" s="37">
        <f>D8-C8</f>
        <v>0</v>
      </c>
      <c r="F8" s="38">
        <v>0</v>
      </c>
      <c r="G8" s="36">
        <v>0</v>
      </c>
      <c r="H8" s="37">
        <f>G8-F8</f>
        <v>0</v>
      </c>
      <c r="I8" s="36">
        <v>5863</v>
      </c>
      <c r="J8" s="38"/>
      <c r="K8" s="141">
        <v>22000</v>
      </c>
      <c r="L8" s="38"/>
      <c r="M8" s="36">
        <v>1</v>
      </c>
      <c r="N8" s="142">
        <f>O8-P8</f>
        <v>-11</v>
      </c>
      <c r="O8" s="36">
        <v>70</v>
      </c>
      <c r="P8" s="38">
        <v>81</v>
      </c>
      <c r="Q8" s="37">
        <f>R8-S8</f>
        <v>54</v>
      </c>
      <c r="R8" s="38">
        <v>537</v>
      </c>
      <c r="S8" s="38">
        <v>483</v>
      </c>
      <c r="T8" s="87">
        <f>U8-R8</f>
        <v>35</v>
      </c>
      <c r="U8" s="36">
        <v>572</v>
      </c>
      <c r="V8" s="38"/>
      <c r="W8" s="38"/>
      <c r="X8" s="38">
        <v>6056</v>
      </c>
      <c r="Y8" s="106">
        <f>X8*F8*50</f>
        <v>0</v>
      </c>
      <c r="Z8" s="107">
        <f>A8*I8*50</f>
        <v>586300</v>
      </c>
      <c r="AA8" s="108">
        <f>Z8-Y8</f>
        <v>586300</v>
      </c>
      <c r="AB8" s="155">
        <v>22000</v>
      </c>
      <c r="AC8" s="110">
        <f>AE8-AD8</f>
        <v>1750</v>
      </c>
      <c r="AD8" s="111">
        <f>AF8*R8*50</f>
        <v>26850</v>
      </c>
      <c r="AE8" s="111">
        <f>U8*M8*50</f>
        <v>28600</v>
      </c>
      <c r="AF8" s="38">
        <v>1</v>
      </c>
      <c r="AG8" s="125">
        <f>AH8-AI8</f>
        <v>588050</v>
      </c>
      <c r="AH8" s="111">
        <f>Z8+AE8</f>
        <v>614900</v>
      </c>
      <c r="AI8" s="111">
        <f>Y8+AD8</f>
        <v>26850</v>
      </c>
    </row>
    <row r="9" spans="1:36" s="1" customFormat="1" ht="15.65" customHeight="1">
      <c r="A9" s="36">
        <v>0</v>
      </c>
      <c r="B9" s="37">
        <f>A9-D9</f>
        <v>0</v>
      </c>
      <c r="C9" s="38">
        <v>0</v>
      </c>
      <c r="D9" s="38">
        <v>0</v>
      </c>
      <c r="E9" s="37">
        <f>D9-C9</f>
        <v>0</v>
      </c>
      <c r="F9" s="38">
        <v>0</v>
      </c>
      <c r="G9" s="36">
        <v>0</v>
      </c>
      <c r="H9" s="37">
        <f>G9-F9</f>
        <v>0</v>
      </c>
      <c r="I9" s="36">
        <v>5664</v>
      </c>
      <c r="J9" s="38"/>
      <c r="K9" s="141">
        <v>22200</v>
      </c>
      <c r="L9" s="38"/>
      <c r="M9" s="36">
        <v>1</v>
      </c>
      <c r="N9" s="142">
        <f>O9-P9</f>
        <v>58</v>
      </c>
      <c r="O9" s="36">
        <v>89</v>
      </c>
      <c r="P9" s="38">
        <v>31</v>
      </c>
      <c r="Q9" s="37">
        <f>R9-S9</f>
        <v>25</v>
      </c>
      <c r="R9" s="38">
        <v>417</v>
      </c>
      <c r="S9" s="38">
        <v>392</v>
      </c>
      <c r="T9" s="87">
        <f>U9-R9</f>
        <v>59</v>
      </c>
      <c r="U9" s="36">
        <v>476</v>
      </c>
      <c r="V9" s="38"/>
      <c r="W9" s="38"/>
      <c r="X9" s="38">
        <v>5856</v>
      </c>
      <c r="Y9" s="106">
        <f t="shared" ref="Y9:Y52" si="0">X9*F9*50</f>
        <v>0</v>
      </c>
      <c r="Z9" s="107">
        <f t="shared" ref="Z9:Z52" si="1">A9*I9*50</f>
        <v>0</v>
      </c>
      <c r="AA9" s="108">
        <f t="shared" ref="AA9:AA52" si="2">Z9-Y9</f>
        <v>0</v>
      </c>
      <c r="AB9" s="155">
        <v>22200</v>
      </c>
      <c r="AC9" s="110">
        <f t="shared" ref="AC9:AC52" si="3">AE9-AD9</f>
        <v>2950</v>
      </c>
      <c r="AD9" s="111">
        <f t="shared" ref="AD9:AD52" si="4">AF9*R9*50</f>
        <v>20850</v>
      </c>
      <c r="AE9" s="111">
        <f t="shared" ref="AE9:AE52" si="5">U9*M9*50</f>
        <v>23800</v>
      </c>
      <c r="AF9" s="38">
        <v>1</v>
      </c>
      <c r="AG9" s="125">
        <f t="shared" ref="AG9:AG52" si="6">AH9-AI9</f>
        <v>2950</v>
      </c>
      <c r="AH9" s="111">
        <f t="shared" ref="AH9:AH52" si="7">Z9+AE9</f>
        <v>23800</v>
      </c>
      <c r="AI9" s="111">
        <f t="shared" ref="AI9:AI52" si="8">Y9+AD9</f>
        <v>20850</v>
      </c>
    </row>
    <row r="10" spans="1:36" s="1" customFormat="1" ht="15.65" customHeight="1">
      <c r="A10" s="36">
        <v>0</v>
      </c>
      <c r="B10" s="37">
        <f>A10-D10</f>
        <v>0</v>
      </c>
      <c r="C10" s="38">
        <v>0</v>
      </c>
      <c r="D10" s="38">
        <v>0</v>
      </c>
      <c r="E10" s="37">
        <f>D10-C10</f>
        <v>0</v>
      </c>
      <c r="F10" s="38">
        <v>0</v>
      </c>
      <c r="G10" s="36">
        <v>0</v>
      </c>
      <c r="H10" s="37">
        <f>G10-F10</f>
        <v>0</v>
      </c>
      <c r="I10" s="36">
        <v>5464</v>
      </c>
      <c r="J10" s="38"/>
      <c r="K10" s="141">
        <v>22400</v>
      </c>
      <c r="L10" s="38"/>
      <c r="M10" s="36">
        <v>1</v>
      </c>
      <c r="N10" s="142">
        <f>O10-P10</f>
        <v>198</v>
      </c>
      <c r="O10" s="36">
        <v>247</v>
      </c>
      <c r="P10" s="38">
        <v>49</v>
      </c>
      <c r="Q10" s="37">
        <f>R10-S10</f>
        <v>23</v>
      </c>
      <c r="R10" s="38">
        <v>635</v>
      </c>
      <c r="S10" s="38">
        <v>612</v>
      </c>
      <c r="T10" s="87">
        <f>U10-R10</f>
        <v>101</v>
      </c>
      <c r="U10" s="36">
        <v>736</v>
      </c>
      <c r="V10" s="38"/>
      <c r="W10" s="38"/>
      <c r="X10" s="38">
        <v>5656</v>
      </c>
      <c r="Y10" s="106">
        <f t="shared" si="0"/>
        <v>0</v>
      </c>
      <c r="Z10" s="107">
        <f t="shared" si="1"/>
        <v>0</v>
      </c>
      <c r="AA10" s="108">
        <f t="shared" si="2"/>
        <v>0</v>
      </c>
      <c r="AB10" s="155">
        <v>22400</v>
      </c>
      <c r="AC10" s="110">
        <f t="shared" si="3"/>
        <v>5050</v>
      </c>
      <c r="AD10" s="111">
        <f t="shared" si="4"/>
        <v>31750</v>
      </c>
      <c r="AE10" s="111">
        <f t="shared" si="5"/>
        <v>36800</v>
      </c>
      <c r="AF10" s="38">
        <v>1</v>
      </c>
      <c r="AG10" s="125">
        <f t="shared" si="6"/>
        <v>5050</v>
      </c>
      <c r="AH10" s="111">
        <f t="shared" si="7"/>
        <v>36800</v>
      </c>
      <c r="AI10" s="111">
        <f t="shared" si="8"/>
        <v>31750</v>
      </c>
    </row>
    <row r="11" spans="1:36" s="1" customFormat="1" ht="15.65" customHeight="1">
      <c r="A11" s="36">
        <v>0</v>
      </c>
      <c r="B11" s="37">
        <f>A11-D11</f>
        <v>0</v>
      </c>
      <c r="C11" s="38">
        <v>0</v>
      </c>
      <c r="D11" s="38">
        <v>0</v>
      </c>
      <c r="E11" s="37">
        <f>D11-C11</f>
        <v>0</v>
      </c>
      <c r="F11" s="38">
        <v>0</v>
      </c>
      <c r="G11" s="36">
        <v>0</v>
      </c>
      <c r="H11" s="37">
        <f>G11-F11</f>
        <v>0</v>
      </c>
      <c r="I11" s="36">
        <v>5264</v>
      </c>
      <c r="J11" s="38"/>
      <c r="K11" s="141">
        <v>22600</v>
      </c>
      <c r="L11" s="38"/>
      <c r="M11" s="36">
        <v>2</v>
      </c>
      <c r="N11" s="142">
        <f>O11-P11</f>
        <v>189</v>
      </c>
      <c r="O11" s="36">
        <v>215</v>
      </c>
      <c r="P11" s="38">
        <v>26</v>
      </c>
      <c r="Q11" s="37">
        <f>R11-S11</f>
        <v>23</v>
      </c>
      <c r="R11" s="38">
        <v>598</v>
      </c>
      <c r="S11" s="38">
        <v>575</v>
      </c>
      <c r="T11" s="87">
        <f>U11-R11</f>
        <v>140</v>
      </c>
      <c r="U11" s="36">
        <v>738</v>
      </c>
      <c r="V11" s="38"/>
      <c r="W11" s="38"/>
      <c r="X11" s="38">
        <v>5456</v>
      </c>
      <c r="Y11" s="106">
        <f t="shared" si="0"/>
        <v>0</v>
      </c>
      <c r="Z11" s="107">
        <f t="shared" si="1"/>
        <v>0</v>
      </c>
      <c r="AA11" s="108">
        <f t="shared" si="2"/>
        <v>0</v>
      </c>
      <c r="AB11" s="155">
        <v>22600</v>
      </c>
      <c r="AC11" s="110">
        <f t="shared" si="3"/>
        <v>43900</v>
      </c>
      <c r="AD11" s="111">
        <f t="shared" si="4"/>
        <v>29900</v>
      </c>
      <c r="AE11" s="111">
        <f t="shared" si="5"/>
        <v>73800</v>
      </c>
      <c r="AF11" s="38">
        <v>1</v>
      </c>
      <c r="AG11" s="125">
        <f t="shared" si="6"/>
        <v>43900</v>
      </c>
      <c r="AH11" s="111">
        <f t="shared" si="7"/>
        <v>73800</v>
      </c>
      <c r="AI11" s="111">
        <f t="shared" si="8"/>
        <v>29900</v>
      </c>
    </row>
    <row r="12" spans="1:36" s="1" customFormat="1" ht="15.65" customHeight="1">
      <c r="A12" s="36">
        <v>0</v>
      </c>
      <c r="B12" s="37">
        <f>A12-D12</f>
        <v>0</v>
      </c>
      <c r="C12" s="38">
        <v>0</v>
      </c>
      <c r="D12" s="38">
        <v>0</v>
      </c>
      <c r="E12" s="37">
        <f>D12-C12</f>
        <v>0</v>
      </c>
      <c r="F12" s="38">
        <v>0</v>
      </c>
      <c r="G12" s="36">
        <v>0</v>
      </c>
      <c r="H12" s="37">
        <f>G12-F12</f>
        <v>0</v>
      </c>
      <c r="I12" s="36">
        <v>5065</v>
      </c>
      <c r="J12" s="38"/>
      <c r="K12" s="141">
        <v>22800</v>
      </c>
      <c r="L12" s="38"/>
      <c r="M12" s="36">
        <v>3</v>
      </c>
      <c r="N12" s="142">
        <f>O12-P12</f>
        <v>112</v>
      </c>
      <c r="O12" s="36">
        <v>278</v>
      </c>
      <c r="P12" s="38">
        <v>166</v>
      </c>
      <c r="Q12" s="37">
        <f>R12-S12</f>
        <v>54</v>
      </c>
      <c r="R12" s="38">
        <v>588</v>
      </c>
      <c r="S12" s="38">
        <v>534</v>
      </c>
      <c r="T12" s="87">
        <f>U12-R12</f>
        <v>209</v>
      </c>
      <c r="U12" s="36">
        <v>797</v>
      </c>
      <c r="V12" s="38"/>
      <c r="W12" s="38"/>
      <c r="X12" s="38">
        <v>5256</v>
      </c>
      <c r="Y12" s="106">
        <f t="shared" si="0"/>
        <v>0</v>
      </c>
      <c r="Z12" s="107">
        <f t="shared" si="1"/>
        <v>0</v>
      </c>
      <c r="AA12" s="108">
        <f t="shared" si="2"/>
        <v>0</v>
      </c>
      <c r="AB12" s="155">
        <v>22800</v>
      </c>
      <c r="AC12" s="110">
        <f t="shared" si="3"/>
        <v>90150</v>
      </c>
      <c r="AD12" s="111">
        <f t="shared" si="4"/>
        <v>29400</v>
      </c>
      <c r="AE12" s="111">
        <f t="shared" si="5"/>
        <v>119550</v>
      </c>
      <c r="AF12" s="38">
        <v>1</v>
      </c>
      <c r="AG12" s="125">
        <f t="shared" si="6"/>
        <v>90150</v>
      </c>
      <c r="AH12" s="111">
        <f t="shared" si="7"/>
        <v>119550</v>
      </c>
      <c r="AI12" s="111">
        <f t="shared" si="8"/>
        <v>29400</v>
      </c>
    </row>
    <row r="13" spans="1:36" s="1" customFormat="1" ht="15.65" customHeight="1">
      <c r="A13" s="36">
        <v>0</v>
      </c>
      <c r="B13" s="37">
        <f t="shared" ref="B13:B52" si="9">A13-D13</f>
        <v>0</v>
      </c>
      <c r="C13" s="38">
        <v>0</v>
      </c>
      <c r="D13" s="38">
        <v>0</v>
      </c>
      <c r="E13" s="37">
        <f t="shared" ref="E13:E52" si="10">D13-C13</f>
        <v>0</v>
      </c>
      <c r="F13" s="38">
        <v>0</v>
      </c>
      <c r="G13" s="36">
        <v>0</v>
      </c>
      <c r="H13" s="37">
        <f t="shared" ref="H13:H52" si="11">G13-F13</f>
        <v>0</v>
      </c>
      <c r="I13" s="36">
        <v>4866</v>
      </c>
      <c r="J13" s="38"/>
      <c r="K13" s="141">
        <v>23000</v>
      </c>
      <c r="L13" s="38"/>
      <c r="M13" s="36">
        <v>4</v>
      </c>
      <c r="N13" s="142">
        <f t="shared" ref="N13:N52" si="12">O13-P13</f>
        <v>326</v>
      </c>
      <c r="O13" s="36">
        <v>516</v>
      </c>
      <c r="P13" s="38">
        <v>190</v>
      </c>
      <c r="Q13" s="37">
        <f t="shared" ref="Q13:Q52" si="13">R13-S13</f>
        <v>99</v>
      </c>
      <c r="R13" s="38">
        <v>662</v>
      </c>
      <c r="S13" s="38">
        <v>563</v>
      </c>
      <c r="T13" s="87">
        <f t="shared" ref="T13:T52" si="14">U13-R13</f>
        <v>227</v>
      </c>
      <c r="U13" s="36">
        <v>889</v>
      </c>
      <c r="V13" s="38"/>
      <c r="W13" s="38"/>
      <c r="X13" s="38">
        <v>5057</v>
      </c>
      <c r="Y13" s="106">
        <f t="shared" si="0"/>
        <v>0</v>
      </c>
      <c r="Z13" s="107">
        <f t="shared" si="1"/>
        <v>0</v>
      </c>
      <c r="AA13" s="108">
        <f t="shared" si="2"/>
        <v>0</v>
      </c>
      <c r="AB13" s="155">
        <v>23000</v>
      </c>
      <c r="AC13" s="110">
        <f t="shared" si="3"/>
        <v>144700</v>
      </c>
      <c r="AD13" s="111">
        <f t="shared" si="4"/>
        <v>33100</v>
      </c>
      <c r="AE13" s="111">
        <f t="shared" si="5"/>
        <v>177800</v>
      </c>
      <c r="AF13" s="38">
        <v>1</v>
      </c>
      <c r="AG13" s="125">
        <f t="shared" si="6"/>
        <v>144700</v>
      </c>
      <c r="AH13" s="111">
        <f t="shared" si="7"/>
        <v>177800</v>
      </c>
      <c r="AI13" s="111">
        <f t="shared" si="8"/>
        <v>33100</v>
      </c>
    </row>
    <row r="14" spans="1:36" s="1" customFormat="1" ht="15.65" customHeight="1">
      <c r="A14" s="36">
        <v>1</v>
      </c>
      <c r="B14" s="37">
        <f t="shared" si="9"/>
        <v>0</v>
      </c>
      <c r="C14" s="38">
        <v>1</v>
      </c>
      <c r="D14" s="38">
        <v>1</v>
      </c>
      <c r="E14" s="37">
        <f t="shared" si="10"/>
        <v>0</v>
      </c>
      <c r="F14" s="38">
        <v>0</v>
      </c>
      <c r="G14" s="36">
        <v>0</v>
      </c>
      <c r="H14" s="37">
        <f t="shared" si="11"/>
        <v>0</v>
      </c>
      <c r="I14" s="36">
        <v>4667</v>
      </c>
      <c r="J14" s="38"/>
      <c r="K14" s="141">
        <v>23200</v>
      </c>
      <c r="L14" s="38"/>
      <c r="M14" s="36">
        <v>5</v>
      </c>
      <c r="N14" s="142">
        <f t="shared" si="12"/>
        <v>354</v>
      </c>
      <c r="O14" s="36">
        <v>395</v>
      </c>
      <c r="P14" s="38">
        <v>41</v>
      </c>
      <c r="Q14" s="37">
        <f t="shared" si="13"/>
        <v>-2</v>
      </c>
      <c r="R14" s="38">
        <v>2067</v>
      </c>
      <c r="S14" s="38">
        <v>2069</v>
      </c>
      <c r="T14" s="87">
        <f t="shared" si="14"/>
        <v>114</v>
      </c>
      <c r="U14" s="36">
        <v>2181</v>
      </c>
      <c r="V14" s="38"/>
      <c r="W14" s="38"/>
      <c r="X14" s="38">
        <v>4857</v>
      </c>
      <c r="Y14" s="106">
        <f t="shared" si="0"/>
        <v>0</v>
      </c>
      <c r="Z14" s="107">
        <f t="shared" si="1"/>
        <v>233350</v>
      </c>
      <c r="AA14" s="108">
        <f t="shared" si="2"/>
        <v>233350</v>
      </c>
      <c r="AB14" s="155">
        <v>23200</v>
      </c>
      <c r="AC14" s="110">
        <f t="shared" si="3"/>
        <v>338550</v>
      </c>
      <c r="AD14" s="111">
        <f t="shared" si="4"/>
        <v>206700</v>
      </c>
      <c r="AE14" s="111">
        <f t="shared" si="5"/>
        <v>545250</v>
      </c>
      <c r="AF14" s="38">
        <v>2</v>
      </c>
      <c r="AG14" s="125">
        <f t="shared" si="6"/>
        <v>571900</v>
      </c>
      <c r="AH14" s="111">
        <f t="shared" si="7"/>
        <v>778600</v>
      </c>
      <c r="AI14" s="111">
        <f t="shared" si="8"/>
        <v>206700</v>
      </c>
    </row>
    <row r="15" spans="1:36" s="1" customFormat="1" ht="15.65" customHeight="1">
      <c r="A15" s="36">
        <v>2</v>
      </c>
      <c r="B15" s="37">
        <f t="shared" si="9"/>
        <v>0</v>
      </c>
      <c r="C15" s="38">
        <v>2</v>
      </c>
      <c r="D15" s="38">
        <v>2</v>
      </c>
      <c r="E15" s="37">
        <f t="shared" si="10"/>
        <v>0</v>
      </c>
      <c r="F15" s="38">
        <v>0</v>
      </c>
      <c r="G15" s="36">
        <v>0</v>
      </c>
      <c r="H15" s="37">
        <f t="shared" si="11"/>
        <v>0</v>
      </c>
      <c r="I15" s="36">
        <v>4468</v>
      </c>
      <c r="J15" s="38"/>
      <c r="K15" s="141">
        <v>23400</v>
      </c>
      <c r="L15" s="38"/>
      <c r="M15" s="36">
        <v>6</v>
      </c>
      <c r="N15" s="142">
        <f t="shared" si="12"/>
        <v>-96</v>
      </c>
      <c r="O15" s="36">
        <v>61</v>
      </c>
      <c r="P15" s="38">
        <v>157</v>
      </c>
      <c r="Q15" s="37">
        <f t="shared" si="13"/>
        <v>32</v>
      </c>
      <c r="R15" s="38">
        <v>899</v>
      </c>
      <c r="S15" s="38">
        <v>867</v>
      </c>
      <c r="T15" s="87">
        <f t="shared" si="14"/>
        <v>44</v>
      </c>
      <c r="U15" s="36">
        <v>943</v>
      </c>
      <c r="V15" s="38"/>
      <c r="W15" s="38"/>
      <c r="X15" s="38">
        <v>4658</v>
      </c>
      <c r="Y15" s="106">
        <f t="shared" si="0"/>
        <v>0</v>
      </c>
      <c r="Z15" s="107">
        <f t="shared" si="1"/>
        <v>446800</v>
      </c>
      <c r="AA15" s="108">
        <f t="shared" si="2"/>
        <v>446800</v>
      </c>
      <c r="AB15" s="155">
        <v>23400</v>
      </c>
      <c r="AC15" s="110">
        <f t="shared" si="3"/>
        <v>148050</v>
      </c>
      <c r="AD15" s="111">
        <f t="shared" si="4"/>
        <v>134850</v>
      </c>
      <c r="AE15" s="111">
        <f t="shared" si="5"/>
        <v>282900</v>
      </c>
      <c r="AF15" s="38">
        <v>3</v>
      </c>
      <c r="AG15" s="125">
        <f t="shared" si="6"/>
        <v>594850</v>
      </c>
      <c r="AH15" s="111">
        <f t="shared" si="7"/>
        <v>729700</v>
      </c>
      <c r="AI15" s="111">
        <f t="shared" si="8"/>
        <v>134850</v>
      </c>
    </row>
    <row r="16" spans="1:36" s="1" customFormat="1" ht="15.65" customHeight="1">
      <c r="A16" s="36">
        <v>8</v>
      </c>
      <c r="B16" s="37">
        <f t="shared" si="9"/>
        <v>0</v>
      </c>
      <c r="C16" s="38">
        <v>8</v>
      </c>
      <c r="D16" s="38">
        <v>8</v>
      </c>
      <c r="E16" s="37">
        <f t="shared" si="10"/>
        <v>0</v>
      </c>
      <c r="F16" s="38">
        <v>0</v>
      </c>
      <c r="G16" s="36">
        <v>0</v>
      </c>
      <c r="H16" s="37">
        <f t="shared" si="11"/>
        <v>0</v>
      </c>
      <c r="I16" s="36">
        <v>4269</v>
      </c>
      <c r="J16" s="38"/>
      <c r="K16" s="141">
        <v>23600</v>
      </c>
      <c r="L16" s="38"/>
      <c r="M16" s="36">
        <v>7</v>
      </c>
      <c r="N16" s="142">
        <f t="shared" si="12"/>
        <v>-41</v>
      </c>
      <c r="O16" s="36">
        <v>172</v>
      </c>
      <c r="P16" s="38">
        <v>213</v>
      </c>
      <c r="Q16" s="37">
        <f t="shared" si="13"/>
        <v>107</v>
      </c>
      <c r="R16" s="38">
        <v>662</v>
      </c>
      <c r="S16" s="38">
        <v>555</v>
      </c>
      <c r="T16" s="87">
        <f t="shared" si="14"/>
        <v>126</v>
      </c>
      <c r="U16" s="36">
        <v>788</v>
      </c>
      <c r="V16" s="38"/>
      <c r="W16" s="38"/>
      <c r="X16" s="38">
        <v>4459</v>
      </c>
      <c r="Y16" s="106">
        <f t="shared" si="0"/>
        <v>0</v>
      </c>
      <c r="Z16" s="107">
        <f t="shared" si="1"/>
        <v>1707600</v>
      </c>
      <c r="AA16" s="108">
        <f t="shared" si="2"/>
        <v>1707600</v>
      </c>
      <c r="AB16" s="155">
        <v>23600</v>
      </c>
      <c r="AC16" s="110">
        <f t="shared" si="3"/>
        <v>143400</v>
      </c>
      <c r="AD16" s="111">
        <f t="shared" si="4"/>
        <v>132400</v>
      </c>
      <c r="AE16" s="111">
        <f t="shared" si="5"/>
        <v>275800</v>
      </c>
      <c r="AF16" s="38">
        <v>4</v>
      </c>
      <c r="AG16" s="125">
        <f t="shared" si="6"/>
        <v>1851000</v>
      </c>
      <c r="AH16" s="111">
        <f t="shared" si="7"/>
        <v>1983400</v>
      </c>
      <c r="AI16" s="111">
        <f t="shared" si="8"/>
        <v>132400</v>
      </c>
    </row>
    <row r="17" spans="1:35" s="1" customFormat="1" ht="14.5">
      <c r="A17" s="36">
        <v>0</v>
      </c>
      <c r="B17" s="37">
        <f t="shared" si="9"/>
        <v>0</v>
      </c>
      <c r="C17" s="38">
        <v>0</v>
      </c>
      <c r="D17" s="38">
        <v>0</v>
      </c>
      <c r="E17" s="37">
        <f t="shared" si="10"/>
        <v>0</v>
      </c>
      <c r="F17" s="38">
        <v>0</v>
      </c>
      <c r="G17" s="36">
        <v>0</v>
      </c>
      <c r="H17" s="37">
        <f t="shared" si="11"/>
        <v>0</v>
      </c>
      <c r="I17" s="36">
        <v>4070</v>
      </c>
      <c r="J17" s="38"/>
      <c r="K17" s="141">
        <v>23800</v>
      </c>
      <c r="L17" s="38"/>
      <c r="M17" s="36">
        <v>9</v>
      </c>
      <c r="N17" s="142">
        <f t="shared" si="12"/>
        <v>-52</v>
      </c>
      <c r="O17" s="36">
        <v>29</v>
      </c>
      <c r="P17" s="38">
        <v>81</v>
      </c>
      <c r="Q17" s="37">
        <f t="shared" si="13"/>
        <v>30</v>
      </c>
      <c r="R17" s="38">
        <v>1441</v>
      </c>
      <c r="S17" s="38">
        <v>1411</v>
      </c>
      <c r="T17" s="87">
        <f t="shared" si="14"/>
        <v>20</v>
      </c>
      <c r="U17" s="36">
        <v>1461</v>
      </c>
      <c r="V17" s="38"/>
      <c r="W17" s="38"/>
      <c r="X17" s="38">
        <v>4260</v>
      </c>
      <c r="Y17" s="106">
        <f t="shared" si="0"/>
        <v>0</v>
      </c>
      <c r="Z17" s="107">
        <f t="shared" si="1"/>
        <v>0</v>
      </c>
      <c r="AA17" s="108">
        <f t="shared" si="2"/>
        <v>0</v>
      </c>
      <c r="AB17" s="155">
        <v>23800</v>
      </c>
      <c r="AC17" s="110">
        <f t="shared" si="3"/>
        <v>297200</v>
      </c>
      <c r="AD17" s="111">
        <f t="shared" si="4"/>
        <v>360250</v>
      </c>
      <c r="AE17" s="111">
        <f t="shared" si="5"/>
        <v>657450</v>
      </c>
      <c r="AF17" s="38">
        <v>5</v>
      </c>
      <c r="AG17" s="125">
        <f t="shared" si="6"/>
        <v>297200</v>
      </c>
      <c r="AH17" s="111">
        <f t="shared" si="7"/>
        <v>657450</v>
      </c>
      <c r="AI17" s="111">
        <f t="shared" si="8"/>
        <v>360250</v>
      </c>
    </row>
    <row r="18" spans="1:35" s="1" customFormat="1" ht="14.5">
      <c r="A18" s="36">
        <v>2</v>
      </c>
      <c r="B18" s="37">
        <f t="shared" si="9"/>
        <v>0</v>
      </c>
      <c r="C18" s="38">
        <v>2</v>
      </c>
      <c r="D18" s="38">
        <v>2</v>
      </c>
      <c r="E18" s="37">
        <f t="shared" si="10"/>
        <v>0</v>
      </c>
      <c r="F18" s="38">
        <v>0</v>
      </c>
      <c r="G18" s="36">
        <v>0</v>
      </c>
      <c r="H18" s="37">
        <f t="shared" si="11"/>
        <v>0</v>
      </c>
      <c r="I18" s="36">
        <v>3872</v>
      </c>
      <c r="J18" s="38"/>
      <c r="K18" s="143">
        <v>24000</v>
      </c>
      <c r="L18" s="38"/>
      <c r="M18" s="36">
        <v>11</v>
      </c>
      <c r="N18" s="142">
        <f t="shared" si="12"/>
        <v>-162</v>
      </c>
      <c r="O18" s="36">
        <v>168</v>
      </c>
      <c r="P18" s="38">
        <v>330</v>
      </c>
      <c r="Q18" s="37">
        <f t="shared" si="13"/>
        <v>-67</v>
      </c>
      <c r="R18" s="38">
        <v>1982</v>
      </c>
      <c r="S18" s="38">
        <v>2049</v>
      </c>
      <c r="T18" s="87">
        <f t="shared" si="14"/>
        <v>-56</v>
      </c>
      <c r="U18" s="36">
        <v>1926</v>
      </c>
      <c r="V18" s="38"/>
      <c r="W18" s="38"/>
      <c r="X18" s="38">
        <v>4061</v>
      </c>
      <c r="Y18" s="106">
        <f t="shared" si="0"/>
        <v>0</v>
      </c>
      <c r="Z18" s="107">
        <f t="shared" si="1"/>
        <v>387200</v>
      </c>
      <c r="AA18" s="108">
        <f t="shared" si="2"/>
        <v>387200</v>
      </c>
      <c r="AB18" s="156">
        <v>24000</v>
      </c>
      <c r="AC18" s="110">
        <f t="shared" si="3"/>
        <v>365600</v>
      </c>
      <c r="AD18" s="111">
        <f t="shared" si="4"/>
        <v>693700</v>
      </c>
      <c r="AE18" s="111">
        <f t="shared" si="5"/>
        <v>1059300</v>
      </c>
      <c r="AF18" s="38">
        <v>7</v>
      </c>
      <c r="AG18" s="125">
        <f t="shared" si="6"/>
        <v>752800</v>
      </c>
      <c r="AH18" s="111">
        <f t="shared" si="7"/>
        <v>1446500</v>
      </c>
      <c r="AI18" s="111">
        <f t="shared" si="8"/>
        <v>693700</v>
      </c>
    </row>
    <row r="19" spans="1:35" s="1" customFormat="1" ht="14.5">
      <c r="A19" s="36">
        <v>1</v>
      </c>
      <c r="B19" s="37">
        <f t="shared" si="9"/>
        <v>0</v>
      </c>
      <c r="C19" s="38">
        <v>1</v>
      </c>
      <c r="D19" s="38">
        <v>1</v>
      </c>
      <c r="E19" s="37">
        <f t="shared" si="10"/>
        <v>0</v>
      </c>
      <c r="F19" s="38">
        <v>0</v>
      </c>
      <c r="G19" s="36">
        <v>0</v>
      </c>
      <c r="H19" s="37">
        <f t="shared" si="11"/>
        <v>0</v>
      </c>
      <c r="I19" s="36">
        <v>3675</v>
      </c>
      <c r="J19" s="38"/>
      <c r="K19" s="144">
        <v>24200</v>
      </c>
      <c r="L19" s="38"/>
      <c r="M19" s="36">
        <v>13</v>
      </c>
      <c r="N19" s="142">
        <f t="shared" si="12"/>
        <v>-123</v>
      </c>
      <c r="O19" s="36">
        <v>127</v>
      </c>
      <c r="P19" s="38">
        <v>250</v>
      </c>
      <c r="Q19" s="37">
        <f t="shared" si="13"/>
        <v>45</v>
      </c>
      <c r="R19" s="38">
        <v>520</v>
      </c>
      <c r="S19" s="38">
        <v>475</v>
      </c>
      <c r="T19" s="87">
        <f t="shared" si="14"/>
        <v>88</v>
      </c>
      <c r="U19" s="36">
        <v>608</v>
      </c>
      <c r="V19" s="38"/>
      <c r="W19" s="38"/>
      <c r="X19" s="38">
        <v>3863</v>
      </c>
      <c r="Y19" s="106">
        <f t="shared" si="0"/>
        <v>0</v>
      </c>
      <c r="Z19" s="107">
        <f t="shared" si="1"/>
        <v>183750</v>
      </c>
      <c r="AA19" s="108">
        <f t="shared" si="2"/>
        <v>183750</v>
      </c>
      <c r="AB19" s="157">
        <v>24200</v>
      </c>
      <c r="AC19" s="110">
        <f t="shared" si="3"/>
        <v>187200</v>
      </c>
      <c r="AD19" s="111">
        <f t="shared" si="4"/>
        <v>208000</v>
      </c>
      <c r="AE19" s="111">
        <f t="shared" si="5"/>
        <v>395200</v>
      </c>
      <c r="AF19" s="38">
        <v>8</v>
      </c>
      <c r="AG19" s="125">
        <f t="shared" si="6"/>
        <v>370950</v>
      </c>
      <c r="AH19" s="111">
        <f t="shared" si="7"/>
        <v>578950</v>
      </c>
      <c r="AI19" s="111">
        <f t="shared" si="8"/>
        <v>208000</v>
      </c>
    </row>
    <row r="20" spans="1:35" s="1" customFormat="1" ht="14.5">
      <c r="A20" s="36">
        <v>3</v>
      </c>
      <c r="B20" s="37">
        <f t="shared" si="9"/>
        <v>0</v>
      </c>
      <c r="C20" s="38">
        <v>3</v>
      </c>
      <c r="D20" s="38">
        <v>3</v>
      </c>
      <c r="E20" s="37">
        <f t="shared" si="10"/>
        <v>0</v>
      </c>
      <c r="F20" s="38">
        <v>0</v>
      </c>
      <c r="G20" s="36">
        <v>0</v>
      </c>
      <c r="H20" s="37">
        <f t="shared" si="11"/>
        <v>0</v>
      </c>
      <c r="I20" s="36">
        <v>3478</v>
      </c>
      <c r="J20" s="38"/>
      <c r="K20" s="144">
        <v>24400</v>
      </c>
      <c r="L20" s="38"/>
      <c r="M20" s="36">
        <v>16</v>
      </c>
      <c r="N20" s="142">
        <f t="shared" si="12"/>
        <v>-65</v>
      </c>
      <c r="O20" s="36">
        <v>99</v>
      </c>
      <c r="P20" s="38">
        <v>164</v>
      </c>
      <c r="Q20" s="37">
        <f t="shared" si="13"/>
        <v>12</v>
      </c>
      <c r="R20" s="38">
        <v>1243</v>
      </c>
      <c r="S20" s="38">
        <v>1231</v>
      </c>
      <c r="T20" s="87">
        <f t="shared" si="14"/>
        <v>13</v>
      </c>
      <c r="U20" s="36">
        <v>1256</v>
      </c>
      <c r="V20" s="38"/>
      <c r="W20" s="38"/>
      <c r="X20" s="38">
        <v>3665</v>
      </c>
      <c r="Y20" s="106">
        <f t="shared" si="0"/>
        <v>0</v>
      </c>
      <c r="Z20" s="107">
        <f t="shared" si="1"/>
        <v>521700</v>
      </c>
      <c r="AA20" s="108">
        <f t="shared" si="2"/>
        <v>521700</v>
      </c>
      <c r="AB20" s="157">
        <v>24400</v>
      </c>
      <c r="AC20" s="110">
        <f t="shared" si="3"/>
        <v>383300</v>
      </c>
      <c r="AD20" s="111">
        <f t="shared" si="4"/>
        <v>621500</v>
      </c>
      <c r="AE20" s="111">
        <f t="shared" si="5"/>
        <v>1004800</v>
      </c>
      <c r="AF20" s="38">
        <v>10</v>
      </c>
      <c r="AG20" s="125">
        <f t="shared" si="6"/>
        <v>905000</v>
      </c>
      <c r="AH20" s="111">
        <f t="shared" si="7"/>
        <v>1526500</v>
      </c>
      <c r="AI20" s="111">
        <f t="shared" si="8"/>
        <v>621500</v>
      </c>
    </row>
    <row r="21" spans="1:35" s="1" customFormat="1" ht="14.5">
      <c r="A21" s="36">
        <v>11</v>
      </c>
      <c r="B21" s="37">
        <f t="shared" si="9"/>
        <v>0</v>
      </c>
      <c r="C21" s="38">
        <v>11</v>
      </c>
      <c r="D21" s="38">
        <v>11</v>
      </c>
      <c r="E21" s="37">
        <f t="shared" si="10"/>
        <v>0</v>
      </c>
      <c r="F21" s="38">
        <v>0</v>
      </c>
      <c r="G21" s="36">
        <v>0</v>
      </c>
      <c r="H21" s="37">
        <f t="shared" si="11"/>
        <v>0</v>
      </c>
      <c r="I21" s="36">
        <v>3281</v>
      </c>
      <c r="J21" s="38"/>
      <c r="K21" s="144">
        <v>24600</v>
      </c>
      <c r="L21" s="38"/>
      <c r="M21" s="36">
        <v>20</v>
      </c>
      <c r="N21" s="142">
        <f t="shared" si="12"/>
        <v>-184</v>
      </c>
      <c r="O21" s="36">
        <v>159</v>
      </c>
      <c r="P21" s="38">
        <v>343</v>
      </c>
      <c r="Q21" s="37">
        <f t="shared" si="13"/>
        <v>-34</v>
      </c>
      <c r="R21" s="38">
        <v>708</v>
      </c>
      <c r="S21" s="38">
        <v>742</v>
      </c>
      <c r="T21" s="87">
        <f t="shared" si="14"/>
        <v>47</v>
      </c>
      <c r="U21" s="36">
        <v>755</v>
      </c>
      <c r="V21" s="38"/>
      <c r="W21" s="38"/>
      <c r="X21" s="38">
        <v>3467</v>
      </c>
      <c r="Y21" s="106">
        <f t="shared" si="0"/>
        <v>0</v>
      </c>
      <c r="Z21" s="107">
        <f t="shared" si="1"/>
        <v>1804550</v>
      </c>
      <c r="AA21" s="108">
        <f t="shared" si="2"/>
        <v>1804550</v>
      </c>
      <c r="AB21" s="157">
        <v>24600</v>
      </c>
      <c r="AC21" s="110">
        <f t="shared" si="3"/>
        <v>294800</v>
      </c>
      <c r="AD21" s="111">
        <f t="shared" si="4"/>
        <v>460200</v>
      </c>
      <c r="AE21" s="111">
        <f t="shared" si="5"/>
        <v>755000</v>
      </c>
      <c r="AF21" s="38">
        <v>13</v>
      </c>
      <c r="AG21" s="125">
        <f t="shared" si="6"/>
        <v>2099350</v>
      </c>
      <c r="AH21" s="111">
        <f t="shared" si="7"/>
        <v>2559550</v>
      </c>
      <c r="AI21" s="111">
        <f t="shared" si="8"/>
        <v>460200</v>
      </c>
    </row>
    <row r="22" spans="1:35" s="1" customFormat="1" ht="14.5">
      <c r="A22" s="36">
        <v>17</v>
      </c>
      <c r="B22" s="37">
        <f t="shared" si="9"/>
        <v>0</v>
      </c>
      <c r="C22" s="38">
        <v>17</v>
      </c>
      <c r="D22" s="38">
        <v>17</v>
      </c>
      <c r="E22" s="37">
        <f t="shared" si="10"/>
        <v>0</v>
      </c>
      <c r="F22" s="38">
        <v>0</v>
      </c>
      <c r="G22" s="36">
        <v>0</v>
      </c>
      <c r="H22" s="37">
        <f t="shared" si="11"/>
        <v>0</v>
      </c>
      <c r="I22" s="36">
        <v>3086</v>
      </c>
      <c r="J22" s="38"/>
      <c r="K22" s="145">
        <v>24800</v>
      </c>
      <c r="L22" s="38"/>
      <c r="M22" s="36">
        <v>24</v>
      </c>
      <c r="N22" s="142">
        <f t="shared" si="12"/>
        <v>-68</v>
      </c>
      <c r="O22" s="36">
        <v>362</v>
      </c>
      <c r="P22" s="38">
        <v>430</v>
      </c>
      <c r="Q22" s="37">
        <f t="shared" si="13"/>
        <v>-28</v>
      </c>
      <c r="R22" s="38">
        <v>1239</v>
      </c>
      <c r="S22" s="38">
        <v>1267</v>
      </c>
      <c r="T22" s="87">
        <f t="shared" si="14"/>
        <v>188</v>
      </c>
      <c r="U22" s="36">
        <v>1427</v>
      </c>
      <c r="V22" s="38"/>
      <c r="W22" s="38"/>
      <c r="X22" s="38">
        <v>3271</v>
      </c>
      <c r="Y22" s="106">
        <f t="shared" si="0"/>
        <v>0</v>
      </c>
      <c r="Z22" s="107">
        <f t="shared" si="1"/>
        <v>2623100</v>
      </c>
      <c r="AA22" s="107">
        <f t="shared" si="2"/>
        <v>2623100</v>
      </c>
      <c r="AB22" s="158">
        <v>24800</v>
      </c>
      <c r="AC22" s="110">
        <f t="shared" si="3"/>
        <v>721200</v>
      </c>
      <c r="AD22" s="111">
        <f t="shared" si="4"/>
        <v>991200</v>
      </c>
      <c r="AE22" s="111">
        <f t="shared" si="5"/>
        <v>1712400</v>
      </c>
      <c r="AF22" s="38">
        <v>16</v>
      </c>
      <c r="AG22" s="125">
        <f t="shared" si="6"/>
        <v>3344300</v>
      </c>
      <c r="AH22" s="111">
        <f t="shared" si="7"/>
        <v>4335500</v>
      </c>
      <c r="AI22" s="111">
        <f t="shared" si="8"/>
        <v>991200</v>
      </c>
    </row>
    <row r="23" spans="1:35" s="1" customFormat="1" ht="14.5">
      <c r="A23" s="36">
        <v>73</v>
      </c>
      <c r="B23" s="37">
        <f t="shared" si="9"/>
        <v>0</v>
      </c>
      <c r="C23" s="38">
        <v>73</v>
      </c>
      <c r="D23" s="38">
        <v>73</v>
      </c>
      <c r="E23" s="37">
        <f t="shared" si="10"/>
        <v>0</v>
      </c>
      <c r="F23" s="38">
        <v>0</v>
      </c>
      <c r="G23" s="36">
        <v>0</v>
      </c>
      <c r="H23" s="37">
        <f t="shared" si="11"/>
        <v>0</v>
      </c>
      <c r="I23" s="36">
        <v>2891</v>
      </c>
      <c r="J23" s="38"/>
      <c r="K23" s="145">
        <v>25000</v>
      </c>
      <c r="L23" s="38"/>
      <c r="M23" s="36">
        <v>30</v>
      </c>
      <c r="N23" s="142">
        <f t="shared" si="12"/>
        <v>-441</v>
      </c>
      <c r="O23" s="36">
        <v>253</v>
      </c>
      <c r="P23" s="38">
        <v>694</v>
      </c>
      <c r="Q23" s="37">
        <f t="shared" si="13"/>
        <v>-69</v>
      </c>
      <c r="R23" s="38">
        <v>2401</v>
      </c>
      <c r="S23" s="38">
        <v>2470</v>
      </c>
      <c r="T23" s="87">
        <f t="shared" si="14"/>
        <v>-25</v>
      </c>
      <c r="U23" s="36">
        <v>2376</v>
      </c>
      <c r="V23" s="38"/>
      <c r="W23" s="38"/>
      <c r="X23" s="38">
        <v>3075</v>
      </c>
      <c r="Y23" s="106">
        <f t="shared" si="0"/>
        <v>0</v>
      </c>
      <c r="Z23" s="107">
        <f t="shared" si="1"/>
        <v>10552150</v>
      </c>
      <c r="AA23" s="107">
        <f t="shared" si="2"/>
        <v>10552150</v>
      </c>
      <c r="AB23" s="158">
        <v>25000</v>
      </c>
      <c r="AC23" s="110">
        <f t="shared" si="3"/>
        <v>1163000</v>
      </c>
      <c r="AD23" s="111">
        <f t="shared" si="4"/>
        <v>2401000</v>
      </c>
      <c r="AE23" s="111">
        <f t="shared" si="5"/>
        <v>3564000</v>
      </c>
      <c r="AF23" s="38">
        <v>20</v>
      </c>
      <c r="AG23" s="125">
        <f t="shared" si="6"/>
        <v>11715150</v>
      </c>
      <c r="AH23" s="111">
        <f t="shared" si="7"/>
        <v>14116150</v>
      </c>
      <c r="AI23" s="111">
        <f t="shared" si="8"/>
        <v>2401000</v>
      </c>
    </row>
    <row r="24" spans="1:35" s="1" customFormat="1" ht="14.5">
      <c r="A24" s="36">
        <v>34</v>
      </c>
      <c r="B24" s="37">
        <f t="shared" si="9"/>
        <v>0</v>
      </c>
      <c r="C24" s="38">
        <v>34</v>
      </c>
      <c r="D24" s="38">
        <v>34</v>
      </c>
      <c r="E24" s="37">
        <f t="shared" si="10"/>
        <v>0</v>
      </c>
      <c r="F24" s="38">
        <v>0</v>
      </c>
      <c r="G24" s="36">
        <v>0</v>
      </c>
      <c r="H24" s="37">
        <f t="shared" si="11"/>
        <v>0</v>
      </c>
      <c r="I24" s="36">
        <v>2698</v>
      </c>
      <c r="J24" s="38"/>
      <c r="K24" s="145">
        <v>25200</v>
      </c>
      <c r="L24" s="38"/>
      <c r="M24" s="36">
        <v>37</v>
      </c>
      <c r="N24" s="142">
        <f t="shared" si="12"/>
        <v>19</v>
      </c>
      <c r="O24" s="36">
        <v>374</v>
      </c>
      <c r="P24" s="38">
        <v>355</v>
      </c>
      <c r="Q24" s="37">
        <f t="shared" si="13"/>
        <v>118</v>
      </c>
      <c r="R24" s="38">
        <v>873</v>
      </c>
      <c r="S24" s="38">
        <v>755</v>
      </c>
      <c r="T24" s="87">
        <f t="shared" si="14"/>
        <v>46</v>
      </c>
      <c r="U24" s="36">
        <v>919</v>
      </c>
      <c r="V24" s="38"/>
      <c r="W24" s="38"/>
      <c r="X24" s="38">
        <v>2880</v>
      </c>
      <c r="Y24" s="106">
        <f t="shared" si="0"/>
        <v>0</v>
      </c>
      <c r="Z24" s="107">
        <f t="shared" si="1"/>
        <v>4586600</v>
      </c>
      <c r="AA24" s="108">
        <f t="shared" si="2"/>
        <v>4586600</v>
      </c>
      <c r="AB24" s="158">
        <v>25200</v>
      </c>
      <c r="AC24" s="110">
        <f t="shared" si="3"/>
        <v>608900</v>
      </c>
      <c r="AD24" s="111">
        <f t="shared" si="4"/>
        <v>1091250</v>
      </c>
      <c r="AE24" s="111">
        <f t="shared" si="5"/>
        <v>1700150</v>
      </c>
      <c r="AF24" s="38">
        <v>25</v>
      </c>
      <c r="AG24" s="125">
        <f t="shared" si="6"/>
        <v>5195500</v>
      </c>
      <c r="AH24" s="111">
        <f t="shared" si="7"/>
        <v>6286750</v>
      </c>
      <c r="AI24" s="111">
        <f t="shared" si="8"/>
        <v>1091250</v>
      </c>
    </row>
    <row r="25" spans="1:35" s="1" customFormat="1" ht="14.5">
      <c r="A25" s="36">
        <v>54</v>
      </c>
      <c r="B25" s="37">
        <f t="shared" si="9"/>
        <v>0</v>
      </c>
      <c r="C25" s="38">
        <v>54</v>
      </c>
      <c r="D25" s="38">
        <v>54</v>
      </c>
      <c r="E25" s="37">
        <f t="shared" si="10"/>
        <v>0</v>
      </c>
      <c r="F25" s="38">
        <v>0</v>
      </c>
      <c r="G25" s="36">
        <v>0</v>
      </c>
      <c r="H25" s="37">
        <f t="shared" si="11"/>
        <v>0</v>
      </c>
      <c r="I25" s="36">
        <v>2507</v>
      </c>
      <c r="J25" s="38"/>
      <c r="K25" s="145">
        <v>25400</v>
      </c>
      <c r="L25" s="38"/>
      <c r="M25" s="36">
        <v>45</v>
      </c>
      <c r="N25" s="142">
        <f t="shared" si="12"/>
        <v>-241</v>
      </c>
      <c r="O25" s="36">
        <v>575</v>
      </c>
      <c r="P25" s="38">
        <v>816</v>
      </c>
      <c r="Q25" s="37">
        <f t="shared" si="13"/>
        <v>173</v>
      </c>
      <c r="R25" s="38">
        <v>1236</v>
      </c>
      <c r="S25" s="38">
        <v>1063</v>
      </c>
      <c r="T25" s="87">
        <f t="shared" si="14"/>
        <v>202</v>
      </c>
      <c r="U25" s="36">
        <v>1438</v>
      </c>
      <c r="V25" s="38"/>
      <c r="W25" s="38"/>
      <c r="X25" s="38">
        <v>2697</v>
      </c>
      <c r="Y25" s="106">
        <f t="shared" si="0"/>
        <v>0</v>
      </c>
      <c r="Z25" s="107">
        <f t="shared" si="1"/>
        <v>6768900</v>
      </c>
      <c r="AA25" s="108">
        <f t="shared" si="2"/>
        <v>6768900</v>
      </c>
      <c r="AB25" s="158">
        <v>25400</v>
      </c>
      <c r="AC25" s="110">
        <f t="shared" si="3"/>
        <v>1257900</v>
      </c>
      <c r="AD25" s="111">
        <f t="shared" si="4"/>
        <v>1977600</v>
      </c>
      <c r="AE25" s="111">
        <f t="shared" si="5"/>
        <v>3235500</v>
      </c>
      <c r="AF25" s="38">
        <v>32</v>
      </c>
      <c r="AG25" s="125">
        <f t="shared" si="6"/>
        <v>8026800</v>
      </c>
      <c r="AH25" s="111">
        <f t="shared" si="7"/>
        <v>10004400</v>
      </c>
      <c r="AI25" s="111">
        <f t="shared" si="8"/>
        <v>1977600</v>
      </c>
    </row>
    <row r="26" spans="1:35" s="1" customFormat="1" ht="14.5">
      <c r="A26" s="36">
        <v>1905</v>
      </c>
      <c r="B26" s="37">
        <f t="shared" si="9"/>
        <v>0</v>
      </c>
      <c r="C26" s="38">
        <v>1905</v>
      </c>
      <c r="D26" s="38">
        <v>1905</v>
      </c>
      <c r="E26" s="37">
        <f t="shared" si="10"/>
        <v>0</v>
      </c>
      <c r="F26" s="38">
        <v>0</v>
      </c>
      <c r="G26" s="36">
        <v>0</v>
      </c>
      <c r="H26" s="37">
        <f t="shared" si="11"/>
        <v>0</v>
      </c>
      <c r="I26" s="36">
        <v>2316</v>
      </c>
      <c r="J26" s="38"/>
      <c r="K26" s="145">
        <v>25600</v>
      </c>
      <c r="L26" s="38"/>
      <c r="M26" s="36">
        <v>53</v>
      </c>
      <c r="N26" s="142">
        <f t="shared" si="12"/>
        <v>-16</v>
      </c>
      <c r="O26" s="36">
        <v>699</v>
      </c>
      <c r="P26" s="38">
        <v>715</v>
      </c>
      <c r="Q26" s="37">
        <f t="shared" si="13"/>
        <v>143</v>
      </c>
      <c r="R26" s="38">
        <v>1807</v>
      </c>
      <c r="S26" s="38">
        <v>1664</v>
      </c>
      <c r="T26" s="87">
        <f t="shared" si="14"/>
        <v>-86</v>
      </c>
      <c r="U26" s="36">
        <v>1721</v>
      </c>
      <c r="V26" s="38"/>
      <c r="W26" s="38"/>
      <c r="X26" s="38">
        <v>2504</v>
      </c>
      <c r="Y26" s="106">
        <f t="shared" si="0"/>
        <v>0</v>
      </c>
      <c r="Z26" s="107">
        <f t="shared" si="1"/>
        <v>220599000</v>
      </c>
      <c r="AA26" s="112">
        <f t="shared" si="2"/>
        <v>220599000</v>
      </c>
      <c r="AB26" s="158">
        <v>25600</v>
      </c>
      <c r="AC26" s="110">
        <f t="shared" si="3"/>
        <v>946650</v>
      </c>
      <c r="AD26" s="111">
        <f t="shared" si="4"/>
        <v>3614000</v>
      </c>
      <c r="AE26" s="111">
        <f t="shared" si="5"/>
        <v>4560650</v>
      </c>
      <c r="AF26" s="38">
        <v>40</v>
      </c>
      <c r="AG26" s="126">
        <f t="shared" si="6"/>
        <v>221545650</v>
      </c>
      <c r="AH26" s="111">
        <f t="shared" si="7"/>
        <v>225159650</v>
      </c>
      <c r="AI26" s="111">
        <f t="shared" si="8"/>
        <v>3614000</v>
      </c>
    </row>
    <row r="27" spans="1:35" s="1" customFormat="1" ht="14.5">
      <c r="A27" s="36">
        <v>243</v>
      </c>
      <c r="B27" s="37">
        <f t="shared" si="9"/>
        <v>0</v>
      </c>
      <c r="C27" s="38">
        <v>243</v>
      </c>
      <c r="D27" s="38">
        <v>243</v>
      </c>
      <c r="E27" s="37">
        <f t="shared" si="10"/>
        <v>0</v>
      </c>
      <c r="F27" s="38">
        <v>5</v>
      </c>
      <c r="G27" s="36">
        <v>0</v>
      </c>
      <c r="H27" s="37">
        <f t="shared" si="11"/>
        <v>-5</v>
      </c>
      <c r="I27" s="36">
        <v>2127</v>
      </c>
      <c r="J27" s="38"/>
      <c r="K27" s="145">
        <v>25800</v>
      </c>
      <c r="L27" s="38"/>
      <c r="M27" s="36">
        <v>64</v>
      </c>
      <c r="N27" s="142">
        <f t="shared" si="12"/>
        <v>-51</v>
      </c>
      <c r="O27" s="36">
        <v>539</v>
      </c>
      <c r="P27" s="38">
        <v>590</v>
      </c>
      <c r="Q27" s="37">
        <f t="shared" si="13"/>
        <v>7</v>
      </c>
      <c r="R27" s="38">
        <v>1597</v>
      </c>
      <c r="S27" s="38">
        <v>1590</v>
      </c>
      <c r="T27" s="87">
        <f t="shared" si="14"/>
        <v>-49</v>
      </c>
      <c r="U27" s="36">
        <v>1548</v>
      </c>
      <c r="V27" s="38"/>
      <c r="W27" s="38"/>
      <c r="X27" s="38">
        <v>2312</v>
      </c>
      <c r="Y27" s="106">
        <f t="shared" si="0"/>
        <v>578000</v>
      </c>
      <c r="Z27" s="107">
        <f t="shared" si="1"/>
        <v>25843050</v>
      </c>
      <c r="AA27" s="108">
        <f t="shared" si="2"/>
        <v>25265050</v>
      </c>
      <c r="AB27" s="158">
        <v>25800</v>
      </c>
      <c r="AC27" s="110">
        <f t="shared" si="3"/>
        <v>961100</v>
      </c>
      <c r="AD27" s="111">
        <f t="shared" si="4"/>
        <v>3992500</v>
      </c>
      <c r="AE27" s="111">
        <f t="shared" si="5"/>
        <v>4953600</v>
      </c>
      <c r="AF27" s="38">
        <v>50</v>
      </c>
      <c r="AG27" s="125">
        <f t="shared" si="6"/>
        <v>26226150</v>
      </c>
      <c r="AH27" s="111">
        <f t="shared" si="7"/>
        <v>30796650</v>
      </c>
      <c r="AI27" s="111">
        <f t="shared" si="8"/>
        <v>4570500</v>
      </c>
    </row>
    <row r="28" spans="1:35" s="1" customFormat="1" ht="14.5">
      <c r="A28" s="36">
        <v>376</v>
      </c>
      <c r="B28" s="37">
        <f t="shared" si="9"/>
        <v>0</v>
      </c>
      <c r="C28" s="38">
        <v>376</v>
      </c>
      <c r="D28" s="38">
        <v>376</v>
      </c>
      <c r="E28" s="37">
        <f t="shared" si="10"/>
        <v>0</v>
      </c>
      <c r="F28" s="38">
        <v>3</v>
      </c>
      <c r="G28" s="36">
        <v>0</v>
      </c>
      <c r="H28" s="37">
        <f t="shared" si="11"/>
        <v>-3</v>
      </c>
      <c r="I28" s="36">
        <v>1941</v>
      </c>
      <c r="J28" s="38"/>
      <c r="K28" s="145">
        <v>26000</v>
      </c>
      <c r="L28" s="38"/>
      <c r="M28" s="36">
        <v>78</v>
      </c>
      <c r="N28" s="142">
        <f t="shared" si="12"/>
        <v>-528</v>
      </c>
      <c r="O28" s="36">
        <v>802</v>
      </c>
      <c r="P28" s="38">
        <v>1330</v>
      </c>
      <c r="Q28" s="37">
        <f t="shared" si="13"/>
        <v>-51</v>
      </c>
      <c r="R28" s="38">
        <v>2052</v>
      </c>
      <c r="S28" s="38">
        <v>2103</v>
      </c>
      <c r="T28" s="88">
        <f t="shared" si="14"/>
        <v>184</v>
      </c>
      <c r="U28" s="36">
        <v>2236</v>
      </c>
      <c r="V28" s="38"/>
      <c r="W28" s="38"/>
      <c r="X28" s="38">
        <v>2124</v>
      </c>
      <c r="Y28" s="106">
        <f t="shared" si="0"/>
        <v>318600</v>
      </c>
      <c r="Z28" s="107">
        <f t="shared" si="1"/>
        <v>36490800</v>
      </c>
      <c r="AA28" s="107">
        <f t="shared" si="2"/>
        <v>36172200</v>
      </c>
      <c r="AB28" s="158">
        <v>26000</v>
      </c>
      <c r="AC28" s="110">
        <f t="shared" si="3"/>
        <v>2256600</v>
      </c>
      <c r="AD28" s="111">
        <f t="shared" si="4"/>
        <v>6463800</v>
      </c>
      <c r="AE28" s="111">
        <f t="shared" si="5"/>
        <v>8720400</v>
      </c>
      <c r="AF28" s="38">
        <v>63</v>
      </c>
      <c r="AG28" s="125">
        <f t="shared" si="6"/>
        <v>38428800</v>
      </c>
      <c r="AH28" s="111">
        <f t="shared" si="7"/>
        <v>45211200</v>
      </c>
      <c r="AI28" s="111">
        <f t="shared" si="8"/>
        <v>6782400</v>
      </c>
    </row>
    <row r="29" spans="1:35" s="2" customFormat="1" ht="14.5">
      <c r="A29" s="36">
        <v>190</v>
      </c>
      <c r="B29" s="37">
        <f t="shared" si="9"/>
        <v>0</v>
      </c>
      <c r="C29" s="38">
        <v>189</v>
      </c>
      <c r="D29" s="38">
        <v>190</v>
      </c>
      <c r="E29" s="37">
        <f t="shared" si="10"/>
        <v>1</v>
      </c>
      <c r="F29" s="38">
        <v>2</v>
      </c>
      <c r="G29" s="36">
        <v>0</v>
      </c>
      <c r="H29" s="37">
        <f t="shared" si="11"/>
        <v>-2</v>
      </c>
      <c r="I29" s="36">
        <v>1758</v>
      </c>
      <c r="J29" s="38"/>
      <c r="K29" s="145">
        <v>26200</v>
      </c>
      <c r="L29" s="38"/>
      <c r="M29" s="36">
        <v>96</v>
      </c>
      <c r="N29" s="142">
        <f t="shared" si="12"/>
        <v>6</v>
      </c>
      <c r="O29" s="36">
        <v>712</v>
      </c>
      <c r="P29" s="38">
        <v>706</v>
      </c>
      <c r="Q29" s="37">
        <f t="shared" si="13"/>
        <v>153</v>
      </c>
      <c r="R29" s="38">
        <v>1380</v>
      </c>
      <c r="S29" s="38">
        <v>1227</v>
      </c>
      <c r="T29" s="88">
        <f t="shared" si="14"/>
        <v>135</v>
      </c>
      <c r="U29" s="36">
        <v>1515</v>
      </c>
      <c r="V29" s="38"/>
      <c r="W29" s="38"/>
      <c r="X29" s="38">
        <v>1937</v>
      </c>
      <c r="Y29" s="106">
        <f t="shared" si="0"/>
        <v>193700</v>
      </c>
      <c r="Z29" s="107">
        <f t="shared" si="1"/>
        <v>16701000</v>
      </c>
      <c r="AA29" s="108">
        <f t="shared" si="2"/>
        <v>16507300</v>
      </c>
      <c r="AB29" s="158">
        <v>26200</v>
      </c>
      <c r="AC29" s="110">
        <f t="shared" si="3"/>
        <v>2097000</v>
      </c>
      <c r="AD29" s="111">
        <f t="shared" si="4"/>
        <v>5175000</v>
      </c>
      <c r="AE29" s="111">
        <f t="shared" si="5"/>
        <v>7272000</v>
      </c>
      <c r="AF29" s="38">
        <v>75</v>
      </c>
      <c r="AG29" s="125">
        <f t="shared" si="6"/>
        <v>18604300</v>
      </c>
      <c r="AH29" s="111">
        <f t="shared" si="7"/>
        <v>23973000</v>
      </c>
      <c r="AI29" s="111">
        <f t="shared" si="8"/>
        <v>5368700</v>
      </c>
    </row>
    <row r="30" spans="1:35" s="2" customFormat="1" ht="14.5">
      <c r="A30" s="36">
        <v>4054</v>
      </c>
      <c r="B30" s="37">
        <f t="shared" si="9"/>
        <v>0</v>
      </c>
      <c r="C30" s="38">
        <v>4049</v>
      </c>
      <c r="D30" s="38">
        <v>4054</v>
      </c>
      <c r="E30" s="37">
        <f t="shared" si="10"/>
        <v>5</v>
      </c>
      <c r="F30" s="38">
        <v>5</v>
      </c>
      <c r="G30" s="36">
        <v>0</v>
      </c>
      <c r="H30" s="37">
        <f t="shared" si="11"/>
        <v>-5</v>
      </c>
      <c r="I30" s="36">
        <v>1579</v>
      </c>
      <c r="J30" s="38"/>
      <c r="K30" s="145">
        <v>26400</v>
      </c>
      <c r="L30" s="38"/>
      <c r="M30" s="36">
        <v>117</v>
      </c>
      <c r="N30" s="142">
        <f t="shared" si="12"/>
        <v>-14</v>
      </c>
      <c r="O30" s="109">
        <v>1027</v>
      </c>
      <c r="P30" s="38">
        <v>1041</v>
      </c>
      <c r="Q30" s="37">
        <f t="shared" si="13"/>
        <v>195</v>
      </c>
      <c r="R30" s="38">
        <v>3677</v>
      </c>
      <c r="S30" s="38">
        <v>3482</v>
      </c>
      <c r="T30" s="88">
        <f t="shared" si="14"/>
        <v>131</v>
      </c>
      <c r="U30" s="36">
        <v>3808</v>
      </c>
      <c r="V30" s="38"/>
      <c r="W30" s="38"/>
      <c r="X30" s="38">
        <v>1754</v>
      </c>
      <c r="Y30" s="106">
        <f t="shared" si="0"/>
        <v>438500</v>
      </c>
      <c r="Z30" s="107">
        <f t="shared" si="1"/>
        <v>320063300</v>
      </c>
      <c r="AA30" s="112">
        <f t="shared" si="2"/>
        <v>319624800</v>
      </c>
      <c r="AB30" s="159">
        <v>26400</v>
      </c>
      <c r="AC30" s="160">
        <f t="shared" si="3"/>
        <v>5178750</v>
      </c>
      <c r="AD30" s="111">
        <f t="shared" si="4"/>
        <v>17098050</v>
      </c>
      <c r="AE30" s="111">
        <f t="shared" si="5"/>
        <v>22276800</v>
      </c>
      <c r="AF30" s="38">
        <v>93</v>
      </c>
      <c r="AG30" s="126">
        <f t="shared" si="6"/>
        <v>324803550</v>
      </c>
      <c r="AH30" s="111">
        <f t="shared" si="7"/>
        <v>342340100</v>
      </c>
      <c r="AI30" s="111">
        <f t="shared" si="8"/>
        <v>17536550</v>
      </c>
    </row>
    <row r="31" spans="1:35" s="2" customFormat="1" ht="14.5">
      <c r="A31" s="36">
        <v>436</v>
      </c>
      <c r="B31" s="37">
        <f t="shared" si="9"/>
        <v>0</v>
      </c>
      <c r="C31" s="38">
        <v>434</v>
      </c>
      <c r="D31" s="38">
        <v>436</v>
      </c>
      <c r="E31" s="37">
        <f t="shared" si="10"/>
        <v>2</v>
      </c>
      <c r="F31" s="38">
        <v>4</v>
      </c>
      <c r="G31" s="36">
        <v>0</v>
      </c>
      <c r="H31" s="37">
        <f t="shared" si="11"/>
        <v>-4</v>
      </c>
      <c r="I31" s="36">
        <v>1405</v>
      </c>
      <c r="J31" s="38"/>
      <c r="K31" s="145">
        <v>26600</v>
      </c>
      <c r="L31" s="38"/>
      <c r="M31" s="36">
        <v>143</v>
      </c>
      <c r="N31" s="146">
        <f t="shared" si="12"/>
        <v>601</v>
      </c>
      <c r="O31" s="109">
        <v>1492</v>
      </c>
      <c r="P31" s="38">
        <v>891</v>
      </c>
      <c r="Q31" s="37">
        <f t="shared" si="13"/>
        <v>-103</v>
      </c>
      <c r="R31" s="38">
        <v>1306</v>
      </c>
      <c r="S31" s="38">
        <v>1409</v>
      </c>
      <c r="T31" s="88">
        <f t="shared" si="14"/>
        <v>239</v>
      </c>
      <c r="U31" s="36">
        <v>1545</v>
      </c>
      <c r="V31" s="38"/>
      <c r="W31" s="38"/>
      <c r="X31" s="38">
        <v>1576</v>
      </c>
      <c r="Y31" s="106">
        <f t="shared" si="0"/>
        <v>315200</v>
      </c>
      <c r="Z31" s="107">
        <f t="shared" si="1"/>
        <v>30629000</v>
      </c>
      <c r="AA31" s="108">
        <f t="shared" si="2"/>
        <v>30313800</v>
      </c>
      <c r="AB31" s="158">
        <v>26600</v>
      </c>
      <c r="AC31" s="160">
        <f t="shared" si="3"/>
        <v>3667850</v>
      </c>
      <c r="AD31" s="111">
        <f t="shared" si="4"/>
        <v>7378900</v>
      </c>
      <c r="AE31" s="111">
        <f t="shared" si="5"/>
        <v>11046750</v>
      </c>
      <c r="AF31" s="38">
        <v>113</v>
      </c>
      <c r="AG31" s="125">
        <f t="shared" si="6"/>
        <v>33981650</v>
      </c>
      <c r="AH31" s="111">
        <f t="shared" si="7"/>
        <v>41675750</v>
      </c>
      <c r="AI31" s="111">
        <f t="shared" si="8"/>
        <v>7694100</v>
      </c>
    </row>
    <row r="32" spans="1:35" s="2" customFormat="1" ht="14.5">
      <c r="A32" s="36">
        <v>433</v>
      </c>
      <c r="B32" s="37">
        <f t="shared" si="9"/>
        <v>-3</v>
      </c>
      <c r="C32" s="38">
        <v>448</v>
      </c>
      <c r="D32" s="38">
        <v>436</v>
      </c>
      <c r="E32" s="37">
        <f t="shared" si="10"/>
        <v>-12</v>
      </c>
      <c r="F32" s="38">
        <v>36</v>
      </c>
      <c r="G32" s="36">
        <v>15</v>
      </c>
      <c r="H32" s="37">
        <f t="shared" si="11"/>
        <v>-21</v>
      </c>
      <c r="I32" s="36">
        <v>1237</v>
      </c>
      <c r="J32" s="38"/>
      <c r="K32" s="145">
        <v>26800</v>
      </c>
      <c r="L32" s="38"/>
      <c r="M32" s="36">
        <v>174</v>
      </c>
      <c r="N32" s="142">
        <f t="shared" si="12"/>
        <v>-40</v>
      </c>
      <c r="O32" s="109">
        <v>1129</v>
      </c>
      <c r="P32" s="38">
        <v>1169</v>
      </c>
      <c r="Q32" s="37">
        <f t="shared" si="13"/>
        <v>-21</v>
      </c>
      <c r="R32" s="38">
        <v>1022</v>
      </c>
      <c r="S32" s="38">
        <v>1043</v>
      </c>
      <c r="T32" s="88">
        <f t="shared" si="14"/>
        <v>155</v>
      </c>
      <c r="U32" s="36">
        <v>1177</v>
      </c>
      <c r="V32" s="38"/>
      <c r="W32" s="38"/>
      <c r="X32" s="38">
        <v>1400</v>
      </c>
      <c r="Y32" s="106">
        <f t="shared" si="0"/>
        <v>2520000</v>
      </c>
      <c r="Z32" s="107">
        <f t="shared" si="1"/>
        <v>26781050</v>
      </c>
      <c r="AA32" s="108">
        <f t="shared" si="2"/>
        <v>24261050</v>
      </c>
      <c r="AB32" s="158">
        <v>26800</v>
      </c>
      <c r="AC32" s="160">
        <f t="shared" si="3"/>
        <v>3034800</v>
      </c>
      <c r="AD32" s="111">
        <f t="shared" si="4"/>
        <v>7205100</v>
      </c>
      <c r="AE32" s="111">
        <f t="shared" si="5"/>
        <v>10239900</v>
      </c>
      <c r="AF32" s="38">
        <v>141</v>
      </c>
      <c r="AG32" s="125">
        <f t="shared" si="6"/>
        <v>27295850</v>
      </c>
      <c r="AH32" s="111">
        <f t="shared" si="7"/>
        <v>37020950</v>
      </c>
      <c r="AI32" s="111">
        <f t="shared" si="8"/>
        <v>9725100</v>
      </c>
    </row>
    <row r="33" spans="1:35" s="2" customFormat="1" ht="14.5">
      <c r="A33" s="36">
        <v>1077</v>
      </c>
      <c r="B33" s="37">
        <f t="shared" si="9"/>
        <v>-24</v>
      </c>
      <c r="C33" s="38">
        <v>1122</v>
      </c>
      <c r="D33" s="38">
        <v>1101</v>
      </c>
      <c r="E33" s="37">
        <f t="shared" si="10"/>
        <v>-21</v>
      </c>
      <c r="F33" s="38">
        <v>69</v>
      </c>
      <c r="G33" s="36">
        <v>36</v>
      </c>
      <c r="H33" s="37">
        <f t="shared" si="11"/>
        <v>-33</v>
      </c>
      <c r="I33" s="36">
        <v>1069</v>
      </c>
      <c r="J33" s="38"/>
      <c r="K33" s="145">
        <v>27000</v>
      </c>
      <c r="L33" s="38"/>
      <c r="M33" s="36">
        <v>214</v>
      </c>
      <c r="N33" s="142">
        <f t="shared" si="12"/>
        <v>-133</v>
      </c>
      <c r="O33" s="109">
        <v>1561</v>
      </c>
      <c r="P33" s="38">
        <v>1694</v>
      </c>
      <c r="Q33" s="37">
        <f t="shared" si="13"/>
        <v>447</v>
      </c>
      <c r="R33" s="38">
        <v>2168</v>
      </c>
      <c r="S33" s="38">
        <v>1721</v>
      </c>
      <c r="T33" s="88">
        <f t="shared" si="14"/>
        <v>139</v>
      </c>
      <c r="U33" s="36">
        <v>2307</v>
      </c>
      <c r="V33" s="38"/>
      <c r="W33" s="38"/>
      <c r="X33" s="38">
        <v>1215</v>
      </c>
      <c r="Y33" s="106">
        <f t="shared" si="0"/>
        <v>4191750</v>
      </c>
      <c r="Z33" s="107">
        <f t="shared" si="1"/>
        <v>57565650</v>
      </c>
      <c r="AA33" s="107">
        <f t="shared" si="2"/>
        <v>53373900</v>
      </c>
      <c r="AB33" s="158">
        <v>27000</v>
      </c>
      <c r="AC33" s="160">
        <f t="shared" si="3"/>
        <v>5931700</v>
      </c>
      <c r="AD33" s="111">
        <f t="shared" si="4"/>
        <v>18753200</v>
      </c>
      <c r="AE33" s="111">
        <f t="shared" si="5"/>
        <v>24684900</v>
      </c>
      <c r="AF33" s="38">
        <v>173</v>
      </c>
      <c r="AG33" s="125">
        <f t="shared" si="6"/>
        <v>59305600</v>
      </c>
      <c r="AH33" s="111">
        <f t="shared" si="7"/>
        <v>82250550</v>
      </c>
      <c r="AI33" s="111">
        <f t="shared" si="8"/>
        <v>22944950</v>
      </c>
    </row>
    <row r="34" spans="1:35" s="2" customFormat="1" ht="14.5">
      <c r="A34" s="36">
        <v>4078</v>
      </c>
      <c r="B34" s="37">
        <f t="shared" si="9"/>
        <v>-22</v>
      </c>
      <c r="C34" s="38">
        <v>4123</v>
      </c>
      <c r="D34" s="38">
        <v>4100</v>
      </c>
      <c r="E34" s="37">
        <f t="shared" si="10"/>
        <v>-23</v>
      </c>
      <c r="F34" s="38">
        <v>46</v>
      </c>
      <c r="G34" s="36">
        <v>32</v>
      </c>
      <c r="H34" s="37">
        <f t="shared" si="11"/>
        <v>-14</v>
      </c>
      <c r="I34" s="36">
        <v>927</v>
      </c>
      <c r="J34" s="38"/>
      <c r="K34" s="145">
        <v>27200</v>
      </c>
      <c r="L34" s="38"/>
      <c r="M34" s="36">
        <v>262</v>
      </c>
      <c r="N34" s="146">
        <f t="shared" si="12"/>
        <v>102</v>
      </c>
      <c r="O34" s="109">
        <v>1160</v>
      </c>
      <c r="P34" s="38">
        <v>1058</v>
      </c>
      <c r="Q34" s="37">
        <f t="shared" si="13"/>
        <v>126</v>
      </c>
      <c r="R34" s="38">
        <v>753</v>
      </c>
      <c r="S34" s="38">
        <v>627</v>
      </c>
      <c r="T34" s="88">
        <f t="shared" si="14"/>
        <v>177</v>
      </c>
      <c r="U34" s="36">
        <v>930</v>
      </c>
      <c r="V34" s="38"/>
      <c r="W34" s="38"/>
      <c r="X34" s="38">
        <v>1068</v>
      </c>
      <c r="Y34" s="106">
        <f t="shared" si="0"/>
        <v>2456400</v>
      </c>
      <c r="Z34" s="107">
        <f t="shared" si="1"/>
        <v>189015300</v>
      </c>
      <c r="AA34" s="112">
        <f t="shared" si="2"/>
        <v>186558900</v>
      </c>
      <c r="AB34" s="158">
        <v>27200</v>
      </c>
      <c r="AC34" s="160">
        <f t="shared" si="3"/>
        <v>4201200</v>
      </c>
      <c r="AD34" s="111">
        <f t="shared" si="4"/>
        <v>7981800</v>
      </c>
      <c r="AE34" s="111">
        <f t="shared" si="5"/>
        <v>12183000</v>
      </c>
      <c r="AF34" s="38">
        <v>212</v>
      </c>
      <c r="AG34" s="126">
        <f t="shared" si="6"/>
        <v>190760100</v>
      </c>
      <c r="AH34" s="111">
        <f t="shared" si="7"/>
        <v>201198300</v>
      </c>
      <c r="AI34" s="111">
        <f t="shared" si="8"/>
        <v>10438200</v>
      </c>
    </row>
    <row r="35" spans="1:35" s="2" customFormat="1" ht="14.5">
      <c r="A35" s="36">
        <v>990</v>
      </c>
      <c r="B35" s="37">
        <f t="shared" si="9"/>
        <v>-3</v>
      </c>
      <c r="C35" s="38">
        <v>1025</v>
      </c>
      <c r="D35" s="38">
        <v>993</v>
      </c>
      <c r="E35" s="37">
        <f t="shared" si="10"/>
        <v>-32</v>
      </c>
      <c r="F35" s="38">
        <v>99</v>
      </c>
      <c r="G35" s="36">
        <v>85</v>
      </c>
      <c r="H35" s="37">
        <f t="shared" si="11"/>
        <v>-14</v>
      </c>
      <c r="I35" s="36">
        <v>780</v>
      </c>
      <c r="J35" s="38"/>
      <c r="K35" s="145">
        <v>27400</v>
      </c>
      <c r="L35" s="38"/>
      <c r="M35" s="36">
        <v>318</v>
      </c>
      <c r="N35" s="142">
        <f t="shared" si="12"/>
        <v>-570</v>
      </c>
      <c r="O35" s="109">
        <v>1042</v>
      </c>
      <c r="P35" s="38">
        <v>1612</v>
      </c>
      <c r="Q35" s="37">
        <f t="shared" si="13"/>
        <v>589</v>
      </c>
      <c r="R35" s="38">
        <v>1211</v>
      </c>
      <c r="S35" s="38">
        <v>622</v>
      </c>
      <c r="T35" s="87">
        <f t="shared" si="14"/>
        <v>63</v>
      </c>
      <c r="U35" s="36">
        <v>1274</v>
      </c>
      <c r="V35" s="38"/>
      <c r="W35" s="38"/>
      <c r="X35" s="38">
        <v>911</v>
      </c>
      <c r="Y35" s="106">
        <f t="shared" si="0"/>
        <v>4509450</v>
      </c>
      <c r="Z35" s="107">
        <f t="shared" si="1"/>
        <v>38610000</v>
      </c>
      <c r="AA35" s="108">
        <f t="shared" si="2"/>
        <v>34100550</v>
      </c>
      <c r="AB35" s="158">
        <v>27400</v>
      </c>
      <c r="AC35" s="161">
        <f t="shared" si="3"/>
        <v>4574150</v>
      </c>
      <c r="AD35" s="111">
        <f t="shared" si="4"/>
        <v>15682450</v>
      </c>
      <c r="AE35" s="111">
        <f t="shared" si="5"/>
        <v>20256600</v>
      </c>
      <c r="AF35" s="38">
        <v>259</v>
      </c>
      <c r="AG35" s="125">
        <f t="shared" si="6"/>
        <v>38674700</v>
      </c>
      <c r="AH35" s="111">
        <f t="shared" si="7"/>
        <v>58866600</v>
      </c>
      <c r="AI35" s="111">
        <f t="shared" si="8"/>
        <v>20191900</v>
      </c>
    </row>
    <row r="36" spans="1:35" s="2" customFormat="1" ht="14.5">
      <c r="A36" s="36">
        <v>1770</v>
      </c>
      <c r="B36" s="37">
        <f t="shared" si="9"/>
        <v>-20</v>
      </c>
      <c r="C36" s="38">
        <v>1808</v>
      </c>
      <c r="D36" s="38">
        <v>1790</v>
      </c>
      <c r="E36" s="37">
        <f t="shared" si="10"/>
        <v>-18</v>
      </c>
      <c r="F36" s="38">
        <v>255</v>
      </c>
      <c r="G36" s="36">
        <v>151</v>
      </c>
      <c r="H36" s="37">
        <f t="shared" si="11"/>
        <v>-104</v>
      </c>
      <c r="I36" s="36">
        <v>653</v>
      </c>
      <c r="J36" s="38"/>
      <c r="K36" s="145">
        <v>27600</v>
      </c>
      <c r="L36" s="218" t="s">
        <v>41</v>
      </c>
      <c r="M36" s="211">
        <v>380</v>
      </c>
      <c r="N36" s="219">
        <f t="shared" si="12"/>
        <v>-272</v>
      </c>
      <c r="O36" s="220">
        <v>1023</v>
      </c>
      <c r="P36" s="218">
        <v>1295</v>
      </c>
      <c r="Q36" s="226">
        <f t="shared" si="13"/>
        <v>314</v>
      </c>
      <c r="R36" s="218">
        <v>982</v>
      </c>
      <c r="S36" s="218">
        <v>668</v>
      </c>
      <c r="T36" s="88">
        <f t="shared" si="14"/>
        <v>151</v>
      </c>
      <c r="U36" s="36">
        <v>1133</v>
      </c>
      <c r="V36" s="38"/>
      <c r="W36" s="38"/>
      <c r="X36" s="38">
        <v>769</v>
      </c>
      <c r="Y36" s="106">
        <f t="shared" si="0"/>
        <v>9804750</v>
      </c>
      <c r="Z36" s="107">
        <f t="shared" si="1"/>
        <v>57790500</v>
      </c>
      <c r="AA36" s="108">
        <f t="shared" si="2"/>
        <v>47985750</v>
      </c>
      <c r="AB36" s="158">
        <v>27600</v>
      </c>
      <c r="AC36" s="160">
        <f t="shared" si="3"/>
        <v>5815000</v>
      </c>
      <c r="AD36" s="111">
        <f t="shared" si="4"/>
        <v>15712000</v>
      </c>
      <c r="AE36" s="111">
        <f t="shared" si="5"/>
        <v>21527000</v>
      </c>
      <c r="AF36" s="38">
        <v>320</v>
      </c>
      <c r="AG36" s="125">
        <f t="shared" si="6"/>
        <v>53800750</v>
      </c>
      <c r="AH36" s="111">
        <f t="shared" si="7"/>
        <v>79317500</v>
      </c>
      <c r="AI36" s="111">
        <f t="shared" si="8"/>
        <v>25516750</v>
      </c>
    </row>
    <row r="37" spans="1:35" s="1" customFormat="1" ht="14.5">
      <c r="A37" s="36">
        <v>1504</v>
      </c>
      <c r="B37" s="197">
        <f t="shared" si="9"/>
        <v>-14</v>
      </c>
      <c r="C37" s="165">
        <v>1536</v>
      </c>
      <c r="D37" s="165">
        <v>1518</v>
      </c>
      <c r="E37" s="166">
        <f t="shared" si="10"/>
        <v>-18</v>
      </c>
      <c r="F37" s="165">
        <v>674</v>
      </c>
      <c r="G37" s="174">
        <v>251</v>
      </c>
      <c r="H37" s="166">
        <f t="shared" si="11"/>
        <v>-423</v>
      </c>
      <c r="I37" s="174">
        <v>523</v>
      </c>
      <c r="J37" s="175"/>
      <c r="K37" s="187">
        <v>27800</v>
      </c>
      <c r="L37" s="213">
        <v>27781</v>
      </c>
      <c r="M37" s="221">
        <v>463</v>
      </c>
      <c r="N37" s="222">
        <f t="shared" si="12"/>
        <v>121</v>
      </c>
      <c r="O37" s="223">
        <v>984</v>
      </c>
      <c r="P37" s="221">
        <v>863</v>
      </c>
      <c r="Q37" s="227">
        <f t="shared" si="13"/>
        <v>184</v>
      </c>
      <c r="R37" s="221">
        <v>336</v>
      </c>
      <c r="S37" s="221">
        <v>152</v>
      </c>
      <c r="T37" s="215">
        <f t="shared" si="14"/>
        <v>302</v>
      </c>
      <c r="U37" s="36">
        <v>638</v>
      </c>
      <c r="V37" s="38"/>
      <c r="W37" s="38"/>
      <c r="X37" s="38">
        <v>638</v>
      </c>
      <c r="Y37" s="106">
        <f t="shared" si="0"/>
        <v>21500600</v>
      </c>
      <c r="Z37" s="107">
        <f t="shared" si="1"/>
        <v>39329600</v>
      </c>
      <c r="AA37" s="108">
        <f t="shared" si="2"/>
        <v>17829000</v>
      </c>
      <c r="AB37" s="158">
        <v>27800</v>
      </c>
      <c r="AC37" s="160">
        <f t="shared" si="3"/>
        <v>8217700</v>
      </c>
      <c r="AD37" s="111">
        <f t="shared" si="4"/>
        <v>6552000</v>
      </c>
      <c r="AE37" s="111">
        <f t="shared" si="5"/>
        <v>14769700</v>
      </c>
      <c r="AF37" s="38">
        <v>390</v>
      </c>
      <c r="AG37" s="125">
        <f t="shared" si="6"/>
        <v>26046700</v>
      </c>
      <c r="AH37" s="111">
        <f t="shared" si="7"/>
        <v>54099300</v>
      </c>
      <c r="AI37" s="111">
        <f t="shared" si="8"/>
        <v>28052600</v>
      </c>
    </row>
    <row r="38" spans="1:35" s="1" customFormat="1" ht="14.5">
      <c r="A38" s="36">
        <v>3002</v>
      </c>
      <c r="B38" s="199">
        <f t="shared" si="9"/>
        <v>-124</v>
      </c>
      <c r="C38" s="169">
        <v>3367</v>
      </c>
      <c r="D38" s="169">
        <v>3126</v>
      </c>
      <c r="E38" s="170">
        <f t="shared" si="10"/>
        <v>-241</v>
      </c>
      <c r="F38" s="169">
        <v>1803</v>
      </c>
      <c r="G38" s="109">
        <v>2132</v>
      </c>
      <c r="H38" s="171">
        <f t="shared" si="11"/>
        <v>329</v>
      </c>
      <c r="I38" s="177">
        <v>418</v>
      </c>
      <c r="J38" s="178"/>
      <c r="K38" s="191">
        <v>28000</v>
      </c>
      <c r="L38" s="214">
        <v>27950</v>
      </c>
      <c r="M38" s="224">
        <v>547</v>
      </c>
      <c r="N38" s="225">
        <f t="shared" si="12"/>
        <v>32</v>
      </c>
      <c r="O38" s="224">
        <v>387</v>
      </c>
      <c r="P38" s="224">
        <v>355</v>
      </c>
      <c r="Q38" s="228">
        <f t="shared" si="13"/>
        <v>190</v>
      </c>
      <c r="R38" s="224">
        <v>339</v>
      </c>
      <c r="S38" s="224">
        <v>149</v>
      </c>
      <c r="T38" s="196">
        <f t="shared" si="14"/>
        <v>72</v>
      </c>
      <c r="U38" s="36">
        <v>411</v>
      </c>
      <c r="V38" s="38"/>
      <c r="W38" s="38"/>
      <c r="X38" s="38">
        <v>530</v>
      </c>
      <c r="Y38" s="106">
        <f t="shared" si="0"/>
        <v>47779500</v>
      </c>
      <c r="Z38" s="107">
        <f t="shared" si="1"/>
        <v>62741800</v>
      </c>
      <c r="AA38" s="108">
        <f t="shared" si="2"/>
        <v>14962300</v>
      </c>
      <c r="AB38" s="147">
        <v>28000</v>
      </c>
      <c r="AC38" s="161">
        <f t="shared" si="3"/>
        <v>3308250</v>
      </c>
      <c r="AD38" s="111">
        <f t="shared" si="4"/>
        <v>7932600</v>
      </c>
      <c r="AE38" s="111">
        <f t="shared" si="5"/>
        <v>11240850</v>
      </c>
      <c r="AF38" s="38">
        <v>468</v>
      </c>
      <c r="AG38" s="125">
        <f t="shared" si="6"/>
        <v>18270550</v>
      </c>
      <c r="AH38" s="111">
        <f t="shared" si="7"/>
        <v>73982650</v>
      </c>
      <c r="AI38" s="111">
        <f t="shared" si="8"/>
        <v>55712100</v>
      </c>
    </row>
    <row r="39" spans="1:35" s="1" customFormat="1" ht="14.5">
      <c r="A39" s="36">
        <v>2210</v>
      </c>
      <c r="B39" s="37">
        <f t="shared" si="9"/>
        <v>-113</v>
      </c>
      <c r="C39" s="38">
        <v>2186</v>
      </c>
      <c r="D39" s="38">
        <v>2323</v>
      </c>
      <c r="E39" s="37">
        <f t="shared" si="10"/>
        <v>137</v>
      </c>
      <c r="F39" s="38">
        <v>1378</v>
      </c>
      <c r="G39" s="42">
        <v>1172</v>
      </c>
      <c r="H39" s="37">
        <f t="shared" si="11"/>
        <v>-206</v>
      </c>
      <c r="I39" s="36">
        <v>328</v>
      </c>
      <c r="J39" s="38"/>
      <c r="K39" s="145">
        <v>28200</v>
      </c>
      <c r="L39" s="38"/>
      <c r="M39" s="36">
        <v>660</v>
      </c>
      <c r="N39" s="146">
        <f t="shared" si="12"/>
        <v>109</v>
      </c>
      <c r="O39" s="36">
        <v>172</v>
      </c>
      <c r="P39" s="38">
        <v>63</v>
      </c>
      <c r="Q39" s="37">
        <f t="shared" si="13"/>
        <v>33</v>
      </c>
      <c r="R39" s="38">
        <v>54</v>
      </c>
      <c r="S39" s="38">
        <v>21</v>
      </c>
      <c r="T39" s="87">
        <f t="shared" si="14"/>
        <v>38</v>
      </c>
      <c r="U39" s="36">
        <v>92</v>
      </c>
      <c r="V39" s="38"/>
      <c r="W39" s="38"/>
      <c r="X39" s="38">
        <v>421</v>
      </c>
      <c r="Y39" s="106">
        <f t="shared" si="0"/>
        <v>29006900</v>
      </c>
      <c r="Z39" s="107">
        <f t="shared" si="1"/>
        <v>36244000</v>
      </c>
      <c r="AA39" s="108">
        <f t="shared" si="2"/>
        <v>7237100</v>
      </c>
      <c r="AB39" s="158">
        <v>28200</v>
      </c>
      <c r="AC39" s="160">
        <f t="shared" si="3"/>
        <v>1524000</v>
      </c>
      <c r="AD39" s="111">
        <f t="shared" si="4"/>
        <v>1512000</v>
      </c>
      <c r="AE39" s="111">
        <f t="shared" si="5"/>
        <v>3036000</v>
      </c>
      <c r="AF39" s="38">
        <v>560</v>
      </c>
      <c r="AG39" s="125">
        <f t="shared" si="6"/>
        <v>8761100</v>
      </c>
      <c r="AH39" s="111">
        <f t="shared" si="7"/>
        <v>39280000</v>
      </c>
      <c r="AI39" s="111">
        <f t="shared" si="8"/>
        <v>30518900</v>
      </c>
    </row>
    <row r="40" spans="1:35" s="1" customFormat="1" ht="14.5">
      <c r="A40" s="36">
        <v>1881</v>
      </c>
      <c r="B40" s="41">
        <f t="shared" si="9"/>
        <v>93</v>
      </c>
      <c r="C40" s="38">
        <v>1354</v>
      </c>
      <c r="D40" s="38">
        <v>1788</v>
      </c>
      <c r="E40" s="37">
        <f t="shared" si="10"/>
        <v>434</v>
      </c>
      <c r="F40" s="38">
        <v>2065</v>
      </c>
      <c r="G40" s="109">
        <v>1642</v>
      </c>
      <c r="H40" s="37">
        <f t="shared" si="11"/>
        <v>-423</v>
      </c>
      <c r="I40" s="36">
        <v>250</v>
      </c>
      <c r="J40" s="38"/>
      <c r="K40" s="148">
        <v>28400</v>
      </c>
      <c r="L40" s="38"/>
      <c r="M40" s="36">
        <v>786</v>
      </c>
      <c r="N40" s="142">
        <f t="shared" si="12"/>
        <v>25</v>
      </c>
      <c r="O40" s="36">
        <v>73</v>
      </c>
      <c r="P40" s="38">
        <v>48</v>
      </c>
      <c r="Q40" s="37">
        <f t="shared" si="13"/>
        <v>15</v>
      </c>
      <c r="R40" s="38">
        <v>41</v>
      </c>
      <c r="S40" s="38">
        <v>26</v>
      </c>
      <c r="T40" s="87">
        <f t="shared" si="14"/>
        <v>1</v>
      </c>
      <c r="U40" s="36">
        <v>42</v>
      </c>
      <c r="V40" s="38"/>
      <c r="W40" s="38"/>
      <c r="X40" s="38">
        <v>331</v>
      </c>
      <c r="Y40" s="106">
        <f t="shared" si="0"/>
        <v>34175750</v>
      </c>
      <c r="Z40" s="107">
        <f t="shared" si="1"/>
        <v>23512500</v>
      </c>
      <c r="AA40" s="108">
        <f t="shared" si="2"/>
        <v>-10663250</v>
      </c>
      <c r="AB40" s="162">
        <v>28400</v>
      </c>
      <c r="AC40" s="110">
        <f t="shared" si="3"/>
        <v>262750</v>
      </c>
      <c r="AD40" s="111">
        <f t="shared" si="4"/>
        <v>1387850</v>
      </c>
      <c r="AE40" s="111">
        <f t="shared" si="5"/>
        <v>1650600</v>
      </c>
      <c r="AF40" s="38">
        <v>677</v>
      </c>
      <c r="AG40" s="125">
        <f t="shared" si="6"/>
        <v>-10400500</v>
      </c>
      <c r="AH40" s="111">
        <f t="shared" si="7"/>
        <v>25163100</v>
      </c>
      <c r="AI40" s="111">
        <f t="shared" si="8"/>
        <v>35563600</v>
      </c>
    </row>
    <row r="41" spans="1:35" s="1" customFormat="1" ht="14.5">
      <c r="A41" s="36">
        <v>1843</v>
      </c>
      <c r="B41" s="37">
        <f t="shared" si="9"/>
        <v>-8</v>
      </c>
      <c r="C41" s="38">
        <v>1624</v>
      </c>
      <c r="D41" s="38">
        <v>1851</v>
      </c>
      <c r="E41" s="37">
        <f t="shared" si="10"/>
        <v>227</v>
      </c>
      <c r="F41" s="38">
        <v>1889</v>
      </c>
      <c r="G41" s="109">
        <v>1422</v>
      </c>
      <c r="H41" s="37">
        <f t="shared" si="11"/>
        <v>-467</v>
      </c>
      <c r="I41" s="36">
        <v>185</v>
      </c>
      <c r="J41" s="38"/>
      <c r="K41" s="145">
        <v>28600</v>
      </c>
      <c r="L41" s="38"/>
      <c r="M41" s="36">
        <v>922</v>
      </c>
      <c r="N41" s="142">
        <f t="shared" si="12"/>
        <v>15</v>
      </c>
      <c r="O41" s="36">
        <v>30</v>
      </c>
      <c r="P41" s="38">
        <v>15</v>
      </c>
      <c r="Q41" s="37">
        <f t="shared" si="13"/>
        <v>12</v>
      </c>
      <c r="R41" s="38">
        <v>33</v>
      </c>
      <c r="S41" s="38">
        <v>21</v>
      </c>
      <c r="T41" s="87">
        <f t="shared" si="14"/>
        <v>4</v>
      </c>
      <c r="U41" s="36">
        <v>37</v>
      </c>
      <c r="V41" s="38"/>
      <c r="W41" s="38"/>
      <c r="X41" s="38">
        <v>253</v>
      </c>
      <c r="Y41" s="106">
        <f t="shared" si="0"/>
        <v>23895850</v>
      </c>
      <c r="Z41" s="107">
        <f t="shared" si="1"/>
        <v>17047750</v>
      </c>
      <c r="AA41" s="108">
        <f t="shared" si="2"/>
        <v>-6848100</v>
      </c>
      <c r="AB41" s="158">
        <v>28600</v>
      </c>
      <c r="AC41" s="110">
        <f t="shared" si="3"/>
        <v>384050</v>
      </c>
      <c r="AD41" s="111">
        <f t="shared" si="4"/>
        <v>1321650</v>
      </c>
      <c r="AE41" s="111">
        <f t="shared" si="5"/>
        <v>1705700</v>
      </c>
      <c r="AF41" s="38">
        <v>801</v>
      </c>
      <c r="AG41" s="125">
        <f t="shared" si="6"/>
        <v>-6464050</v>
      </c>
      <c r="AH41" s="111">
        <f t="shared" si="7"/>
        <v>18753450</v>
      </c>
      <c r="AI41" s="111">
        <f t="shared" si="8"/>
        <v>25217500</v>
      </c>
    </row>
    <row r="42" spans="1:35" s="1" customFormat="1" ht="14.5">
      <c r="A42" s="36">
        <v>2319</v>
      </c>
      <c r="B42" s="37">
        <f t="shared" si="9"/>
        <v>121</v>
      </c>
      <c r="C42" s="38">
        <v>2055</v>
      </c>
      <c r="D42" s="38">
        <v>2198</v>
      </c>
      <c r="E42" s="37">
        <f t="shared" si="10"/>
        <v>143</v>
      </c>
      <c r="F42" s="38">
        <v>1285</v>
      </c>
      <c r="G42" s="109">
        <v>1788</v>
      </c>
      <c r="H42" s="37">
        <f t="shared" si="11"/>
        <v>503</v>
      </c>
      <c r="I42" s="36">
        <v>135</v>
      </c>
      <c r="J42" s="38"/>
      <c r="K42" s="145">
        <v>28800</v>
      </c>
      <c r="L42" s="38"/>
      <c r="M42" s="36">
        <v>1072</v>
      </c>
      <c r="N42" s="142">
        <f t="shared" si="12"/>
        <v>4</v>
      </c>
      <c r="O42" s="36">
        <v>5</v>
      </c>
      <c r="P42" s="38">
        <v>1</v>
      </c>
      <c r="Q42" s="37">
        <f t="shared" si="13"/>
        <v>1</v>
      </c>
      <c r="R42" s="38">
        <v>1</v>
      </c>
      <c r="S42" s="38">
        <v>0</v>
      </c>
      <c r="T42" s="87">
        <f t="shared" si="14"/>
        <v>5</v>
      </c>
      <c r="U42" s="36">
        <v>6</v>
      </c>
      <c r="V42" s="38"/>
      <c r="W42" s="38"/>
      <c r="X42" s="38">
        <v>192</v>
      </c>
      <c r="Y42" s="106">
        <f t="shared" si="0"/>
        <v>12336000</v>
      </c>
      <c r="Z42" s="107">
        <f t="shared" si="1"/>
        <v>15653250</v>
      </c>
      <c r="AA42" s="108">
        <f t="shared" si="2"/>
        <v>3317250</v>
      </c>
      <c r="AB42" s="158">
        <v>28800</v>
      </c>
      <c r="AC42" s="110">
        <f t="shared" si="3"/>
        <v>275200</v>
      </c>
      <c r="AD42" s="111">
        <f t="shared" si="4"/>
        <v>46400</v>
      </c>
      <c r="AE42" s="111">
        <f t="shared" si="5"/>
        <v>321600</v>
      </c>
      <c r="AF42" s="38">
        <v>928</v>
      </c>
      <c r="AG42" s="125">
        <f t="shared" si="6"/>
        <v>3592450</v>
      </c>
      <c r="AH42" s="111">
        <f t="shared" si="7"/>
        <v>15974850</v>
      </c>
      <c r="AI42" s="111">
        <f t="shared" si="8"/>
        <v>12382400</v>
      </c>
    </row>
    <row r="43" spans="1:35" s="1" customFormat="1" ht="14.5">
      <c r="A43" s="36">
        <v>2574</v>
      </c>
      <c r="B43" s="37">
        <f t="shared" si="9"/>
        <v>-21</v>
      </c>
      <c r="C43" s="38">
        <v>1845</v>
      </c>
      <c r="D43" s="38">
        <v>2595</v>
      </c>
      <c r="E43" s="37">
        <f t="shared" si="10"/>
        <v>750</v>
      </c>
      <c r="F43" s="38">
        <v>3076</v>
      </c>
      <c r="G43" s="109">
        <v>1603</v>
      </c>
      <c r="H43" s="37">
        <f t="shared" si="11"/>
        <v>-1473</v>
      </c>
      <c r="I43" s="36">
        <v>95</v>
      </c>
      <c r="J43" s="38"/>
      <c r="K43" s="145">
        <v>29000</v>
      </c>
      <c r="L43" s="38"/>
      <c r="M43" s="36">
        <v>1233</v>
      </c>
      <c r="N43" s="142">
        <f t="shared" si="12"/>
        <v>-21</v>
      </c>
      <c r="O43" s="36">
        <v>9</v>
      </c>
      <c r="P43" s="38">
        <v>30</v>
      </c>
      <c r="Q43" s="37">
        <f t="shared" si="13"/>
        <v>30</v>
      </c>
      <c r="R43" s="38">
        <v>33</v>
      </c>
      <c r="S43" s="38">
        <v>3</v>
      </c>
      <c r="T43" s="87">
        <f t="shared" si="14"/>
        <v>9</v>
      </c>
      <c r="U43" s="36">
        <v>42</v>
      </c>
      <c r="V43" s="38"/>
      <c r="W43" s="38"/>
      <c r="X43" s="38">
        <v>141</v>
      </c>
      <c r="Y43" s="106">
        <f t="shared" si="0"/>
        <v>21685800</v>
      </c>
      <c r="Z43" s="107">
        <f t="shared" si="1"/>
        <v>12226500</v>
      </c>
      <c r="AA43" s="108">
        <f t="shared" si="2"/>
        <v>-9459300</v>
      </c>
      <c r="AB43" s="158">
        <v>29000</v>
      </c>
      <c r="AC43" s="110">
        <f t="shared" si="3"/>
        <v>810600</v>
      </c>
      <c r="AD43" s="111">
        <f t="shared" si="4"/>
        <v>1778700</v>
      </c>
      <c r="AE43" s="111">
        <f t="shared" si="5"/>
        <v>2589300</v>
      </c>
      <c r="AF43" s="38">
        <v>1078</v>
      </c>
      <c r="AG43" s="125">
        <f t="shared" si="6"/>
        <v>-8648700</v>
      </c>
      <c r="AH43" s="111">
        <f t="shared" si="7"/>
        <v>14815800</v>
      </c>
      <c r="AI43" s="111">
        <f t="shared" si="8"/>
        <v>23464500</v>
      </c>
    </row>
    <row r="44" spans="1:35" s="1" customFormat="1" ht="14.5">
      <c r="A44" s="36">
        <v>1119</v>
      </c>
      <c r="B44" s="37">
        <f t="shared" si="9"/>
        <v>120</v>
      </c>
      <c r="C44" s="38">
        <v>818</v>
      </c>
      <c r="D44" s="38">
        <v>999</v>
      </c>
      <c r="E44" s="37">
        <f t="shared" si="10"/>
        <v>181</v>
      </c>
      <c r="F44" s="38">
        <v>781</v>
      </c>
      <c r="G44" s="109">
        <v>903</v>
      </c>
      <c r="H44" s="37">
        <f t="shared" si="11"/>
        <v>122</v>
      </c>
      <c r="I44" s="36">
        <v>65</v>
      </c>
      <c r="J44" s="38"/>
      <c r="K44" s="145">
        <v>29200</v>
      </c>
      <c r="L44" s="38"/>
      <c r="M44" s="36">
        <v>1400</v>
      </c>
      <c r="N44" s="142">
        <f t="shared" si="12"/>
        <v>0</v>
      </c>
      <c r="O44" s="36">
        <v>0</v>
      </c>
      <c r="P44" s="38">
        <v>0</v>
      </c>
      <c r="Q44" s="37">
        <f t="shared" si="13"/>
        <v>0</v>
      </c>
      <c r="R44" s="38">
        <v>0</v>
      </c>
      <c r="S44" s="38">
        <v>0</v>
      </c>
      <c r="T44" s="87">
        <f t="shared" si="14"/>
        <v>0</v>
      </c>
      <c r="U44" s="36">
        <v>0</v>
      </c>
      <c r="V44" s="38"/>
      <c r="W44" s="38"/>
      <c r="X44" s="38">
        <v>102</v>
      </c>
      <c r="Y44" s="106">
        <f t="shared" si="0"/>
        <v>3983100</v>
      </c>
      <c r="Z44" s="107">
        <f t="shared" si="1"/>
        <v>3636750</v>
      </c>
      <c r="AA44" s="108">
        <f t="shared" si="2"/>
        <v>-346350</v>
      </c>
      <c r="AB44" s="158">
        <v>29200</v>
      </c>
      <c r="AC44" s="110">
        <f t="shared" si="3"/>
        <v>0</v>
      </c>
      <c r="AD44" s="111">
        <f t="shared" si="4"/>
        <v>0</v>
      </c>
      <c r="AE44" s="111">
        <f t="shared" si="5"/>
        <v>0</v>
      </c>
      <c r="AF44" s="38">
        <v>1240</v>
      </c>
      <c r="AG44" s="125">
        <f t="shared" si="6"/>
        <v>-346350</v>
      </c>
      <c r="AH44" s="111">
        <f t="shared" si="7"/>
        <v>3636750</v>
      </c>
      <c r="AI44" s="111">
        <f t="shared" si="8"/>
        <v>3983100</v>
      </c>
    </row>
    <row r="45" spans="1:35" s="1" customFormat="1" ht="14.5">
      <c r="A45" s="36">
        <v>955</v>
      </c>
      <c r="B45" s="37">
        <f t="shared" si="9"/>
        <v>129</v>
      </c>
      <c r="C45" s="38">
        <v>610</v>
      </c>
      <c r="D45" s="38">
        <v>826</v>
      </c>
      <c r="E45" s="37">
        <f t="shared" si="10"/>
        <v>216</v>
      </c>
      <c r="F45" s="38">
        <v>934</v>
      </c>
      <c r="G45" s="36">
        <v>625</v>
      </c>
      <c r="H45" s="37">
        <f t="shared" si="11"/>
        <v>-309</v>
      </c>
      <c r="I45" s="36">
        <v>44</v>
      </c>
      <c r="J45" s="38"/>
      <c r="K45" s="145">
        <v>29400</v>
      </c>
      <c r="L45" s="38"/>
      <c r="M45" s="36">
        <v>1580</v>
      </c>
      <c r="N45" s="142">
        <f t="shared" si="12"/>
        <v>0</v>
      </c>
      <c r="O45" s="36">
        <v>0</v>
      </c>
      <c r="P45" s="38">
        <v>0</v>
      </c>
      <c r="Q45" s="37">
        <f t="shared" si="13"/>
        <v>0</v>
      </c>
      <c r="R45" s="38">
        <v>1</v>
      </c>
      <c r="S45" s="38">
        <v>1</v>
      </c>
      <c r="T45" s="87">
        <f t="shared" si="14"/>
        <v>0</v>
      </c>
      <c r="U45" s="36">
        <v>1</v>
      </c>
      <c r="V45" s="38"/>
      <c r="W45" s="38"/>
      <c r="X45" s="38">
        <v>71</v>
      </c>
      <c r="Y45" s="106">
        <f t="shared" si="0"/>
        <v>3315700</v>
      </c>
      <c r="Z45" s="107">
        <f t="shared" si="1"/>
        <v>2101000</v>
      </c>
      <c r="AA45" s="108">
        <f t="shared" si="2"/>
        <v>-1214700</v>
      </c>
      <c r="AB45" s="158">
        <v>29400</v>
      </c>
      <c r="AC45" s="110">
        <f t="shared" si="3"/>
        <v>8500</v>
      </c>
      <c r="AD45" s="111">
        <f t="shared" si="4"/>
        <v>70500</v>
      </c>
      <c r="AE45" s="111">
        <f t="shared" si="5"/>
        <v>79000</v>
      </c>
      <c r="AF45" s="38">
        <v>1410</v>
      </c>
      <c r="AG45" s="125">
        <f t="shared" si="6"/>
        <v>-1206200</v>
      </c>
      <c r="AH45" s="111">
        <f t="shared" si="7"/>
        <v>2180000</v>
      </c>
      <c r="AI45" s="111">
        <f t="shared" si="8"/>
        <v>3386200</v>
      </c>
    </row>
    <row r="46" spans="1:35" s="1" customFormat="1" ht="14.5">
      <c r="A46" s="36">
        <v>1122</v>
      </c>
      <c r="B46" s="37">
        <f t="shared" si="9"/>
        <v>33</v>
      </c>
      <c r="C46" s="38">
        <v>994</v>
      </c>
      <c r="D46" s="38">
        <v>1089</v>
      </c>
      <c r="E46" s="37">
        <f t="shared" si="10"/>
        <v>95</v>
      </c>
      <c r="F46" s="38">
        <v>636</v>
      </c>
      <c r="G46" s="36">
        <v>268</v>
      </c>
      <c r="H46" s="37">
        <f t="shared" si="11"/>
        <v>-368</v>
      </c>
      <c r="I46" s="36">
        <v>29</v>
      </c>
      <c r="J46" s="38"/>
      <c r="K46" s="145">
        <v>29600</v>
      </c>
      <c r="L46" s="38"/>
      <c r="M46" s="36">
        <v>1766</v>
      </c>
      <c r="N46" s="142">
        <f t="shared" si="12"/>
        <v>0</v>
      </c>
      <c r="O46" s="36">
        <v>0</v>
      </c>
      <c r="P46" s="38">
        <v>0</v>
      </c>
      <c r="Q46" s="37">
        <f t="shared" si="13"/>
        <v>0</v>
      </c>
      <c r="R46" s="38">
        <v>2</v>
      </c>
      <c r="S46" s="38">
        <v>2</v>
      </c>
      <c r="T46" s="87">
        <f t="shared" si="14"/>
        <v>0</v>
      </c>
      <c r="U46" s="36">
        <v>2</v>
      </c>
      <c r="V46" s="38"/>
      <c r="W46" s="38"/>
      <c r="X46" s="38">
        <v>48</v>
      </c>
      <c r="Y46" s="106">
        <f t="shared" si="0"/>
        <v>1526400</v>
      </c>
      <c r="Z46" s="107">
        <f t="shared" si="1"/>
        <v>1626900</v>
      </c>
      <c r="AA46" s="108">
        <f t="shared" si="2"/>
        <v>100500</v>
      </c>
      <c r="AB46" s="158">
        <v>29600</v>
      </c>
      <c r="AC46" s="110">
        <f t="shared" si="3"/>
        <v>17700</v>
      </c>
      <c r="AD46" s="111">
        <f t="shared" si="4"/>
        <v>158900</v>
      </c>
      <c r="AE46" s="111">
        <f t="shared" si="5"/>
        <v>176600</v>
      </c>
      <c r="AF46" s="38">
        <v>1589</v>
      </c>
      <c r="AG46" s="125">
        <f t="shared" si="6"/>
        <v>118200</v>
      </c>
      <c r="AH46" s="111">
        <f t="shared" si="7"/>
        <v>1803500</v>
      </c>
      <c r="AI46" s="111">
        <f t="shared" si="8"/>
        <v>1685300</v>
      </c>
    </row>
    <row r="47" spans="1:35" s="1" customFormat="1" ht="14.5">
      <c r="A47" s="36">
        <v>331</v>
      </c>
      <c r="B47" s="37">
        <f t="shared" si="9"/>
        <v>-7</v>
      </c>
      <c r="C47" s="38">
        <v>330</v>
      </c>
      <c r="D47" s="38">
        <v>338</v>
      </c>
      <c r="E47" s="37">
        <f t="shared" si="10"/>
        <v>8</v>
      </c>
      <c r="F47" s="38">
        <v>182</v>
      </c>
      <c r="G47" s="36">
        <v>232</v>
      </c>
      <c r="H47" s="37">
        <f t="shared" si="11"/>
        <v>50</v>
      </c>
      <c r="I47" s="36">
        <v>17</v>
      </c>
      <c r="J47" s="38"/>
      <c r="K47" s="145">
        <v>29800</v>
      </c>
      <c r="L47" s="38"/>
      <c r="M47" s="36">
        <v>1956</v>
      </c>
      <c r="N47" s="142">
        <f t="shared" si="12"/>
        <v>0</v>
      </c>
      <c r="O47" s="36">
        <v>0</v>
      </c>
      <c r="P47" s="38">
        <v>0</v>
      </c>
      <c r="Q47" s="37">
        <f t="shared" si="13"/>
        <v>0</v>
      </c>
      <c r="R47" s="38">
        <v>0</v>
      </c>
      <c r="S47" s="38">
        <v>0</v>
      </c>
      <c r="T47" s="87">
        <f t="shared" si="14"/>
        <v>0</v>
      </c>
      <c r="U47" s="36">
        <v>0</v>
      </c>
      <c r="V47" s="38"/>
      <c r="W47" s="38"/>
      <c r="X47" s="38">
        <v>31</v>
      </c>
      <c r="Y47" s="106">
        <f t="shared" si="0"/>
        <v>282100</v>
      </c>
      <c r="Z47" s="107">
        <f t="shared" si="1"/>
        <v>281350</v>
      </c>
      <c r="AA47" s="108">
        <f t="shared" si="2"/>
        <v>-750</v>
      </c>
      <c r="AB47" s="158">
        <v>29800</v>
      </c>
      <c r="AC47" s="110">
        <f t="shared" si="3"/>
        <v>0</v>
      </c>
      <c r="AD47" s="111">
        <f t="shared" si="4"/>
        <v>0</v>
      </c>
      <c r="AE47" s="111">
        <f t="shared" si="5"/>
        <v>0</v>
      </c>
      <c r="AF47" s="38">
        <v>1773</v>
      </c>
      <c r="AG47" s="125">
        <f t="shared" si="6"/>
        <v>-750</v>
      </c>
      <c r="AH47" s="111">
        <f t="shared" si="7"/>
        <v>281350</v>
      </c>
      <c r="AI47" s="111">
        <f t="shared" si="8"/>
        <v>282100</v>
      </c>
    </row>
    <row r="48" spans="1:35" s="1" customFormat="1" ht="14.5">
      <c r="A48" s="36">
        <v>1265</v>
      </c>
      <c r="B48" s="37">
        <f t="shared" si="9"/>
        <v>41</v>
      </c>
      <c r="C48" s="38">
        <v>380</v>
      </c>
      <c r="D48" s="38">
        <v>1224</v>
      </c>
      <c r="E48" s="37">
        <f t="shared" si="10"/>
        <v>844</v>
      </c>
      <c r="F48" s="38">
        <v>1238</v>
      </c>
      <c r="G48" s="36">
        <v>261</v>
      </c>
      <c r="H48" s="37">
        <f t="shared" si="11"/>
        <v>-977</v>
      </c>
      <c r="I48" s="36">
        <v>10</v>
      </c>
      <c r="J48" s="38"/>
      <c r="K48" s="145">
        <v>30000</v>
      </c>
      <c r="L48" s="66"/>
      <c r="M48" s="36">
        <v>2148</v>
      </c>
      <c r="N48" s="142">
        <f t="shared" si="12"/>
        <v>0</v>
      </c>
      <c r="O48" s="36">
        <v>0</v>
      </c>
      <c r="P48" s="38">
        <v>0</v>
      </c>
      <c r="Q48" s="37">
        <f t="shared" si="13"/>
        <v>0</v>
      </c>
      <c r="R48" s="38">
        <v>6</v>
      </c>
      <c r="S48" s="38">
        <v>6</v>
      </c>
      <c r="T48" s="87">
        <f t="shared" si="14"/>
        <v>0</v>
      </c>
      <c r="U48" s="36">
        <v>6</v>
      </c>
      <c r="V48" s="38"/>
      <c r="W48" s="38"/>
      <c r="X48" s="38">
        <v>21</v>
      </c>
      <c r="Y48" s="106">
        <f t="shared" si="0"/>
        <v>1299900</v>
      </c>
      <c r="Z48" s="107">
        <f t="shared" si="1"/>
        <v>632500</v>
      </c>
      <c r="AA48" s="108">
        <f t="shared" si="2"/>
        <v>-667400</v>
      </c>
      <c r="AB48" s="158">
        <v>30000</v>
      </c>
      <c r="AC48" s="110">
        <f t="shared" si="3"/>
        <v>55200</v>
      </c>
      <c r="AD48" s="111">
        <f t="shared" si="4"/>
        <v>589200</v>
      </c>
      <c r="AE48" s="111">
        <f t="shared" si="5"/>
        <v>644400</v>
      </c>
      <c r="AF48" s="38">
        <v>1964</v>
      </c>
      <c r="AG48" s="125">
        <f t="shared" si="6"/>
        <v>-612200</v>
      </c>
      <c r="AH48" s="111">
        <f t="shared" si="7"/>
        <v>1276900</v>
      </c>
      <c r="AI48" s="111">
        <f t="shared" si="8"/>
        <v>1889100</v>
      </c>
    </row>
    <row r="49" spans="1:35" s="1" customFormat="1" ht="14.5">
      <c r="A49" s="36">
        <v>252</v>
      </c>
      <c r="B49" s="37">
        <f t="shared" si="9"/>
        <v>26</v>
      </c>
      <c r="C49" s="38">
        <v>186</v>
      </c>
      <c r="D49" s="38">
        <v>226</v>
      </c>
      <c r="E49" s="37">
        <f t="shared" si="10"/>
        <v>40</v>
      </c>
      <c r="F49" s="38">
        <v>93</v>
      </c>
      <c r="G49" s="36">
        <v>120</v>
      </c>
      <c r="H49" s="37">
        <f t="shared" si="11"/>
        <v>27</v>
      </c>
      <c r="I49" s="36">
        <v>6</v>
      </c>
      <c r="J49" s="38"/>
      <c r="K49" s="145">
        <v>30200</v>
      </c>
      <c r="L49" s="66"/>
      <c r="M49" s="36">
        <v>2343</v>
      </c>
      <c r="N49" s="142">
        <f t="shared" si="12"/>
        <v>0</v>
      </c>
      <c r="O49" s="36">
        <v>0</v>
      </c>
      <c r="P49" s="38">
        <v>0</v>
      </c>
      <c r="Q49" s="37">
        <f t="shared" si="13"/>
        <v>0</v>
      </c>
      <c r="R49" s="38">
        <v>0</v>
      </c>
      <c r="S49" s="38">
        <v>0</v>
      </c>
      <c r="T49" s="87">
        <f t="shared" si="14"/>
        <v>0</v>
      </c>
      <c r="U49" s="36">
        <v>0</v>
      </c>
      <c r="V49" s="38"/>
      <c r="W49" s="38"/>
      <c r="X49" s="38">
        <v>13</v>
      </c>
      <c r="Y49" s="106">
        <f t="shared" si="0"/>
        <v>60450</v>
      </c>
      <c r="Z49" s="107">
        <f t="shared" si="1"/>
        <v>75600</v>
      </c>
      <c r="AA49" s="108">
        <f t="shared" si="2"/>
        <v>15150</v>
      </c>
      <c r="AB49" s="158">
        <v>30200</v>
      </c>
      <c r="AC49" s="110">
        <f t="shared" si="3"/>
        <v>0</v>
      </c>
      <c r="AD49" s="111">
        <f t="shared" si="4"/>
        <v>0</v>
      </c>
      <c r="AE49" s="111">
        <f t="shared" si="5"/>
        <v>0</v>
      </c>
      <c r="AF49" s="38">
        <v>2157</v>
      </c>
      <c r="AG49" s="125">
        <f t="shared" si="6"/>
        <v>15150</v>
      </c>
      <c r="AH49" s="111">
        <f t="shared" si="7"/>
        <v>75600</v>
      </c>
      <c r="AI49" s="111">
        <f t="shared" si="8"/>
        <v>60450</v>
      </c>
    </row>
    <row r="50" spans="1:35" s="1" customFormat="1" ht="14.5">
      <c r="A50" s="36">
        <v>517</v>
      </c>
      <c r="B50" s="37">
        <f t="shared" si="9"/>
        <v>175</v>
      </c>
      <c r="C50" s="38">
        <v>231</v>
      </c>
      <c r="D50" s="38">
        <v>342</v>
      </c>
      <c r="E50" s="37">
        <f t="shared" si="10"/>
        <v>111</v>
      </c>
      <c r="F50" s="38">
        <v>126</v>
      </c>
      <c r="G50" s="36">
        <v>200</v>
      </c>
      <c r="H50" s="37">
        <f t="shared" si="11"/>
        <v>74</v>
      </c>
      <c r="I50" s="36">
        <v>3</v>
      </c>
      <c r="J50" s="38"/>
      <c r="K50" s="145">
        <v>30400</v>
      </c>
      <c r="L50" s="66"/>
      <c r="M50" s="36">
        <v>2541</v>
      </c>
      <c r="N50" s="142">
        <f t="shared" si="12"/>
        <v>0</v>
      </c>
      <c r="O50" s="36">
        <v>0</v>
      </c>
      <c r="P50" s="38">
        <v>0</v>
      </c>
      <c r="Q50" s="37">
        <f t="shared" si="13"/>
        <v>0</v>
      </c>
      <c r="R50" s="38">
        <v>0</v>
      </c>
      <c r="S50" s="38">
        <v>0</v>
      </c>
      <c r="T50" s="87">
        <f t="shared" si="14"/>
        <v>0</v>
      </c>
      <c r="U50" s="36">
        <v>0</v>
      </c>
      <c r="V50" s="38"/>
      <c r="W50" s="38"/>
      <c r="X50" s="38">
        <v>8</v>
      </c>
      <c r="Y50" s="106">
        <f t="shared" si="0"/>
        <v>50400</v>
      </c>
      <c r="Z50" s="107">
        <f t="shared" si="1"/>
        <v>77550</v>
      </c>
      <c r="AA50" s="108">
        <f t="shared" si="2"/>
        <v>27150</v>
      </c>
      <c r="AB50" s="158">
        <v>30400</v>
      </c>
      <c r="AC50" s="110">
        <f t="shared" si="3"/>
        <v>0</v>
      </c>
      <c r="AD50" s="111">
        <f t="shared" si="4"/>
        <v>0</v>
      </c>
      <c r="AE50" s="111">
        <f t="shared" si="5"/>
        <v>0</v>
      </c>
      <c r="AF50" s="38">
        <v>2352</v>
      </c>
      <c r="AG50" s="125">
        <f t="shared" si="6"/>
        <v>27150</v>
      </c>
      <c r="AH50" s="111">
        <f t="shared" si="7"/>
        <v>77550</v>
      </c>
      <c r="AI50" s="111">
        <f t="shared" si="8"/>
        <v>50400</v>
      </c>
    </row>
    <row r="51" spans="1:35" s="1" customFormat="1" ht="14.5">
      <c r="A51" s="36">
        <v>79</v>
      </c>
      <c r="B51" s="37">
        <f t="shared" si="9"/>
        <v>5</v>
      </c>
      <c r="C51" s="38">
        <v>55</v>
      </c>
      <c r="D51" s="38">
        <v>74</v>
      </c>
      <c r="E51" s="37">
        <f t="shared" si="10"/>
        <v>19</v>
      </c>
      <c r="F51" s="38">
        <v>42</v>
      </c>
      <c r="G51" s="36">
        <v>8</v>
      </c>
      <c r="H51" s="37">
        <f t="shared" si="11"/>
        <v>-34</v>
      </c>
      <c r="I51" s="36">
        <v>2</v>
      </c>
      <c r="J51" s="38"/>
      <c r="K51" s="145">
        <v>30600</v>
      </c>
      <c r="L51" s="66"/>
      <c r="M51" s="36">
        <v>2739</v>
      </c>
      <c r="N51" s="142">
        <f t="shared" si="12"/>
        <v>0</v>
      </c>
      <c r="O51" s="36">
        <v>0</v>
      </c>
      <c r="P51" s="38">
        <v>0</v>
      </c>
      <c r="Q51" s="37">
        <f t="shared" si="13"/>
        <v>0</v>
      </c>
      <c r="R51" s="38">
        <v>0</v>
      </c>
      <c r="S51" s="38">
        <v>0</v>
      </c>
      <c r="T51" s="87">
        <f t="shared" si="14"/>
        <v>0</v>
      </c>
      <c r="U51" s="36">
        <v>0</v>
      </c>
      <c r="V51" s="38"/>
      <c r="W51" s="38"/>
      <c r="X51" s="38">
        <v>4</v>
      </c>
      <c r="Y51" s="106">
        <f t="shared" si="0"/>
        <v>8400</v>
      </c>
      <c r="Z51" s="107">
        <f t="shared" si="1"/>
        <v>7900</v>
      </c>
      <c r="AA51" s="108">
        <f t="shared" si="2"/>
        <v>-500</v>
      </c>
      <c r="AB51" s="158">
        <v>30600</v>
      </c>
      <c r="AC51" s="110">
        <f t="shared" si="3"/>
        <v>0</v>
      </c>
      <c r="AD51" s="111">
        <f t="shared" si="4"/>
        <v>0</v>
      </c>
      <c r="AE51" s="111">
        <f t="shared" si="5"/>
        <v>0</v>
      </c>
      <c r="AF51" s="38">
        <v>2549</v>
      </c>
      <c r="AG51" s="125">
        <f t="shared" si="6"/>
        <v>-500</v>
      </c>
      <c r="AH51" s="111">
        <f t="shared" si="7"/>
        <v>7900</v>
      </c>
      <c r="AI51" s="111">
        <f t="shared" si="8"/>
        <v>8400</v>
      </c>
    </row>
    <row r="52" spans="1:35" s="1" customFormat="1" ht="14.5">
      <c r="A52" s="36">
        <v>159</v>
      </c>
      <c r="B52" s="37">
        <f t="shared" si="9"/>
        <v>14</v>
      </c>
      <c r="C52" s="38">
        <v>119</v>
      </c>
      <c r="D52" s="38">
        <v>145</v>
      </c>
      <c r="E52" s="37">
        <f t="shared" si="10"/>
        <v>26</v>
      </c>
      <c r="F52" s="38">
        <v>93</v>
      </c>
      <c r="G52" s="36">
        <v>14</v>
      </c>
      <c r="H52" s="37">
        <f t="shared" si="11"/>
        <v>-79</v>
      </c>
      <c r="I52" s="36">
        <v>1</v>
      </c>
      <c r="J52" s="38"/>
      <c r="K52" s="145">
        <v>30800</v>
      </c>
      <c r="L52" s="66"/>
      <c r="M52" s="36">
        <v>2939</v>
      </c>
      <c r="N52" s="142">
        <f t="shared" si="12"/>
        <v>0</v>
      </c>
      <c r="O52" s="36">
        <v>0</v>
      </c>
      <c r="P52" s="38">
        <v>0</v>
      </c>
      <c r="Q52" s="37">
        <f t="shared" si="13"/>
        <v>0</v>
      </c>
      <c r="R52" s="38">
        <v>1</v>
      </c>
      <c r="S52" s="38">
        <v>1</v>
      </c>
      <c r="T52" s="87">
        <f t="shared" si="14"/>
        <v>0</v>
      </c>
      <c r="U52" s="36">
        <v>1</v>
      </c>
      <c r="V52" s="38"/>
      <c r="W52" s="38"/>
      <c r="X52" s="38">
        <v>3</v>
      </c>
      <c r="Y52" s="106">
        <f t="shared" si="0"/>
        <v>13950</v>
      </c>
      <c r="Z52" s="107">
        <f t="shared" si="1"/>
        <v>7950</v>
      </c>
      <c r="AA52" s="108">
        <f t="shared" si="2"/>
        <v>-6000</v>
      </c>
      <c r="AB52" s="158">
        <v>30800</v>
      </c>
      <c r="AC52" s="110">
        <f t="shared" si="3"/>
        <v>9600</v>
      </c>
      <c r="AD52" s="111">
        <f t="shared" si="4"/>
        <v>137350</v>
      </c>
      <c r="AE52" s="111">
        <f t="shared" si="5"/>
        <v>146950</v>
      </c>
      <c r="AF52" s="38">
        <v>2747</v>
      </c>
      <c r="AG52" s="125">
        <f t="shared" si="6"/>
        <v>3600</v>
      </c>
      <c r="AH52" s="111">
        <f t="shared" si="7"/>
        <v>154900</v>
      </c>
      <c r="AI52" s="111">
        <f t="shared" si="8"/>
        <v>151300</v>
      </c>
    </row>
    <row r="53" spans="1:35" s="1" customFormat="1" ht="14.5">
      <c r="A53" s="36"/>
      <c r="B53" s="37"/>
      <c r="C53" s="43"/>
      <c r="D53" s="44"/>
      <c r="E53" s="37"/>
      <c r="F53" s="45">
        <f>SUM(F8:F52)</f>
        <v>16819</v>
      </c>
      <c r="G53" s="45">
        <f>SUM(G8:G52)</f>
        <v>12960</v>
      </c>
      <c r="H53" s="46">
        <f>SUM(H8:H52)</f>
        <v>-3859</v>
      </c>
      <c r="I53" s="67"/>
      <c r="J53" s="43"/>
      <c r="K53" s="43"/>
      <c r="L53" s="43"/>
      <c r="M53" s="67"/>
      <c r="N53" s="46">
        <f>SUM(N8:N52)</f>
        <v>-858</v>
      </c>
      <c r="O53" s="42">
        <f>SUM(O8:O52)</f>
        <v>17035</v>
      </c>
      <c r="P53" s="45">
        <f>SUM(P8:P52)</f>
        <v>17893</v>
      </c>
      <c r="Q53" s="43"/>
      <c r="R53" s="43"/>
      <c r="S53" s="43"/>
      <c r="T53" s="43"/>
      <c r="U53" s="36"/>
      <c r="V53" s="89"/>
      <c r="W53" s="84"/>
      <c r="X53" s="84"/>
      <c r="Y53" s="116"/>
      <c r="Z53" s="117"/>
      <c r="AA53" s="117"/>
      <c r="AB53" s="84"/>
      <c r="AC53" s="84"/>
      <c r="AD53" s="118"/>
      <c r="AE53" s="118"/>
      <c r="AI53" s="118"/>
    </row>
    <row r="54" spans="1:35" s="1" customFormat="1" ht="14.5">
      <c r="A54" s="3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36"/>
      <c r="P54" s="47"/>
      <c r="Q54" s="47"/>
      <c r="R54" s="47"/>
      <c r="S54" s="47"/>
      <c r="T54" s="47"/>
      <c r="U54" s="36"/>
      <c r="V54" s="89"/>
      <c r="W54" s="84"/>
      <c r="X54" s="84"/>
      <c r="Y54" s="116"/>
      <c r="Z54" s="117"/>
      <c r="AA54" s="117"/>
      <c r="AB54" s="84"/>
      <c r="AC54" s="84"/>
      <c r="AD54" s="118"/>
      <c r="AE54" s="118"/>
      <c r="AI54" s="118"/>
    </row>
    <row r="55" spans="1:35" s="1" customFormat="1" ht="14.5">
      <c r="A55" s="3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6"/>
      <c r="P55" s="28"/>
      <c r="Q55" s="28"/>
      <c r="R55" s="28"/>
      <c r="S55" s="28"/>
      <c r="T55" s="28"/>
      <c r="U55" s="36"/>
      <c r="V55" s="89"/>
      <c r="W55" s="84"/>
      <c r="X55" s="84"/>
      <c r="Y55" s="116"/>
      <c r="Z55" s="117"/>
      <c r="AA55" s="117"/>
      <c r="AB55" s="84"/>
      <c r="AC55" s="84"/>
      <c r="AD55" s="118"/>
      <c r="AE55" s="118"/>
      <c r="AI55" s="118"/>
    </row>
    <row r="56" spans="1:35" s="1" customFormat="1" ht="14.5">
      <c r="A56" s="3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6"/>
      <c r="P56" s="28"/>
      <c r="Q56" s="28"/>
      <c r="R56" s="28"/>
      <c r="S56" s="28"/>
      <c r="T56" s="28"/>
      <c r="U56" s="36"/>
      <c r="V56" s="77"/>
      <c r="W56" s="84"/>
      <c r="X56" s="84"/>
      <c r="Y56" s="116"/>
      <c r="Z56" s="117"/>
      <c r="AA56" s="117"/>
      <c r="AB56" s="84"/>
      <c r="AC56" s="84"/>
      <c r="AD56" s="118"/>
      <c r="AE56" s="118"/>
      <c r="AI56" s="118"/>
    </row>
    <row r="57" spans="1:35" s="1" customFormat="1" ht="14.5">
      <c r="A57" s="36"/>
      <c r="B57" s="28" t="s">
        <v>42</v>
      </c>
      <c r="C57" s="253" t="s">
        <v>145</v>
      </c>
      <c r="D57" s="28"/>
      <c r="E57" s="28" t="s">
        <v>146</v>
      </c>
      <c r="F57" s="28" t="s">
        <v>45</v>
      </c>
      <c r="G57" s="269" t="s">
        <v>141</v>
      </c>
      <c r="H57" s="269"/>
      <c r="I57" s="269"/>
      <c r="J57" s="72"/>
      <c r="K57" s="28"/>
      <c r="L57" s="28"/>
      <c r="M57" s="28"/>
      <c r="N57" s="28"/>
      <c r="O57" s="36"/>
      <c r="P57" s="28"/>
      <c r="Q57" s="28"/>
      <c r="R57" s="28"/>
      <c r="S57" s="28"/>
      <c r="T57" s="28"/>
      <c r="U57" s="36"/>
      <c r="V57" s="77"/>
      <c r="W57" s="84"/>
      <c r="X57" s="84"/>
      <c r="Y57" s="116"/>
      <c r="Z57" s="117"/>
      <c r="AA57" s="117"/>
      <c r="AB57" s="84"/>
      <c r="AC57" s="84"/>
      <c r="AD57" s="118"/>
      <c r="AE57" s="118"/>
      <c r="AI57" s="118"/>
    </row>
    <row r="58" spans="1:35" s="1" customFormat="1" ht="14.5">
      <c r="A58" s="36"/>
      <c r="B58" s="28" t="s">
        <v>46</v>
      </c>
      <c r="C58" s="28" t="s">
        <v>47</v>
      </c>
      <c r="D58" s="28"/>
      <c r="E58" s="28"/>
      <c r="F58" s="28" t="s">
        <v>48</v>
      </c>
      <c r="G58" s="49"/>
      <c r="H58" s="28">
        <v>915</v>
      </c>
      <c r="I58" s="28"/>
      <c r="J58" s="28"/>
      <c r="K58" s="28" t="s">
        <v>49</v>
      </c>
      <c r="L58" s="28"/>
      <c r="M58" s="28"/>
      <c r="N58" s="28"/>
      <c r="O58" s="36"/>
      <c r="P58" s="28" t="s">
        <v>50</v>
      </c>
      <c r="Q58" s="28"/>
      <c r="R58" s="28"/>
      <c r="S58" s="28"/>
      <c r="T58" s="28"/>
      <c r="U58" s="36"/>
      <c r="V58" s="77"/>
      <c r="W58" s="84"/>
      <c r="X58" s="84"/>
      <c r="Y58" s="116"/>
      <c r="Z58" s="117"/>
      <c r="AA58" s="117"/>
      <c r="AB58" s="84"/>
      <c r="AC58" s="84"/>
      <c r="AD58" s="118"/>
      <c r="AE58" s="118"/>
      <c r="AI58" s="118"/>
    </row>
    <row r="59" spans="1:35" s="1" customFormat="1" ht="14.5">
      <c r="A59" s="36"/>
      <c r="B59" s="28" t="s">
        <v>51</v>
      </c>
      <c r="C59" s="28" t="s">
        <v>15</v>
      </c>
      <c r="D59" s="28" t="s">
        <v>52</v>
      </c>
      <c r="E59" s="28"/>
      <c r="F59" s="28" t="s">
        <v>53</v>
      </c>
      <c r="G59" s="49"/>
      <c r="H59" s="28">
        <v>936</v>
      </c>
      <c r="I59" s="69"/>
      <c r="J59" s="28"/>
      <c r="K59" s="70" t="s">
        <v>53</v>
      </c>
      <c r="L59" s="71">
        <f>G59</f>
        <v>0</v>
      </c>
      <c r="M59" s="72"/>
      <c r="N59" s="73"/>
      <c r="O59" s="72"/>
      <c r="P59" s="71" t="s">
        <v>48</v>
      </c>
      <c r="Q59" s="90">
        <f>G58</f>
        <v>0</v>
      </c>
      <c r="R59" s="72"/>
      <c r="S59" s="72"/>
      <c r="T59" s="28"/>
      <c r="U59" s="28"/>
      <c r="V59" s="91"/>
      <c r="Y59" s="118"/>
      <c r="Z59" s="119"/>
      <c r="AA59" s="119"/>
      <c r="AD59" s="118"/>
      <c r="AE59" s="118"/>
      <c r="AI59" s="118"/>
    </row>
    <row r="60" spans="1:35" s="1" customFormat="1" ht="14.5">
      <c r="A60" s="36"/>
      <c r="B60" s="28" t="s">
        <v>54</v>
      </c>
      <c r="C60" s="28"/>
      <c r="D60" s="49">
        <v>204</v>
      </c>
      <c r="E60" s="28"/>
      <c r="F60" s="28">
        <v>7</v>
      </c>
      <c r="G60" s="28" t="s">
        <v>55</v>
      </c>
      <c r="H60" s="28">
        <v>21</v>
      </c>
      <c r="I60" s="69" t="s">
        <v>56</v>
      </c>
      <c r="J60" s="72"/>
      <c r="K60" s="70" t="s">
        <v>57</v>
      </c>
      <c r="L60" s="71">
        <f>G59+(G58-G59)*1</f>
        <v>0</v>
      </c>
      <c r="M60" s="70" t="s">
        <v>58</v>
      </c>
      <c r="N60" s="71">
        <f>G59+(G58-G59)*1.5</f>
        <v>0</v>
      </c>
      <c r="O60" s="72"/>
      <c r="P60" s="71" t="s">
        <v>59</v>
      </c>
      <c r="Q60" s="90">
        <f>G58-(G58-G59)*1</f>
        <v>0</v>
      </c>
      <c r="R60" s="71" t="s">
        <v>60</v>
      </c>
      <c r="S60" s="90">
        <f>G58-(G58-G59)*1.5</f>
        <v>0</v>
      </c>
      <c r="T60" s="72"/>
      <c r="U60" s="28"/>
      <c r="V60" s="91"/>
      <c r="Y60" s="118"/>
      <c r="Z60" s="119"/>
      <c r="AA60" s="119"/>
      <c r="AD60" s="118"/>
      <c r="AE60" s="118"/>
      <c r="AI60" s="118"/>
    </row>
    <row r="61" spans="1:35" s="1" customFormat="1" ht="14.5">
      <c r="A61" s="36"/>
      <c r="B61" s="28" t="s">
        <v>61</v>
      </c>
      <c r="C61" s="49">
        <v>27910</v>
      </c>
      <c r="D61" s="28"/>
      <c r="E61" s="28"/>
      <c r="F61" s="28"/>
      <c r="G61" s="28"/>
      <c r="H61" s="28"/>
      <c r="I61" s="69"/>
      <c r="J61" s="72"/>
      <c r="K61" s="70" t="s">
        <v>62</v>
      </c>
      <c r="L61" s="71">
        <f>G59+(G58-G59)*2</f>
        <v>0</v>
      </c>
      <c r="M61" s="70" t="s">
        <v>63</v>
      </c>
      <c r="N61" s="71">
        <f>G59+(G58-G59)*2.5</f>
        <v>0</v>
      </c>
      <c r="O61" s="72"/>
      <c r="P61" s="70" t="s">
        <v>64</v>
      </c>
      <c r="Q61" s="90">
        <f>G58-(G58-G59)*2</f>
        <v>0</v>
      </c>
      <c r="R61" s="70" t="s">
        <v>65</v>
      </c>
      <c r="S61" s="90">
        <f>G58-(G58-G59)*2.5</f>
        <v>0</v>
      </c>
      <c r="T61" s="72"/>
      <c r="U61" s="28"/>
      <c r="V61" s="91"/>
      <c r="Y61" s="118"/>
      <c r="Z61" s="119"/>
      <c r="AA61" s="119"/>
      <c r="AD61" s="118"/>
      <c r="AE61" s="118"/>
      <c r="AI61" s="118"/>
    </row>
    <row r="62" spans="1:35" s="1" customFormat="1" ht="14.5">
      <c r="A62" s="28"/>
      <c r="B62" s="28" t="s">
        <v>66</v>
      </c>
      <c r="C62" s="50">
        <v>27950</v>
      </c>
      <c r="D62" s="28"/>
      <c r="E62" s="28"/>
      <c r="F62" s="28" t="s">
        <v>67</v>
      </c>
      <c r="G62" s="28"/>
      <c r="H62" s="28" t="s">
        <v>68</v>
      </c>
      <c r="I62" s="69"/>
      <c r="J62" s="72"/>
      <c r="K62" s="70" t="s">
        <v>69</v>
      </c>
      <c r="L62" s="71">
        <f>G59+(G58-G59)*3</f>
        <v>0</v>
      </c>
      <c r="M62" s="70" t="s">
        <v>70</v>
      </c>
      <c r="N62" s="71">
        <f>G59+(G58-G59)*3.5</f>
        <v>0</v>
      </c>
      <c r="O62" s="72"/>
      <c r="P62" s="70" t="s">
        <v>71</v>
      </c>
      <c r="Q62" s="90">
        <f>G58-(G58-G59)*3</f>
        <v>0</v>
      </c>
      <c r="R62" s="70" t="s">
        <v>70</v>
      </c>
      <c r="S62" s="90">
        <f>G58-(G58-G59)*3.5</f>
        <v>0</v>
      </c>
      <c r="T62" s="28"/>
      <c r="U62" s="28"/>
      <c r="V62" s="91"/>
      <c r="Y62" s="118"/>
      <c r="Z62" s="119"/>
      <c r="AA62" s="119"/>
      <c r="AD62" s="118"/>
      <c r="AE62" s="118"/>
      <c r="AI62" s="118"/>
    </row>
    <row r="63" spans="1:35" s="1" customFormat="1" ht="14.5">
      <c r="A63" s="28"/>
      <c r="B63" s="51" t="s">
        <v>72</v>
      </c>
      <c r="C63" s="52">
        <v>27781</v>
      </c>
      <c r="D63" s="51"/>
      <c r="E63" s="28"/>
      <c r="F63" s="53">
        <f>(G58-G59)/H60*375/F60</f>
        <v>0</v>
      </c>
      <c r="G63" s="28"/>
      <c r="H63" s="28"/>
      <c r="I63" s="69"/>
      <c r="J63" s="72"/>
      <c r="K63" s="70" t="s">
        <v>73</v>
      </c>
      <c r="L63" s="71">
        <f>G59+(G58-G59)*4</f>
        <v>0</v>
      </c>
      <c r="M63" s="70" t="s">
        <v>74</v>
      </c>
      <c r="N63" s="71">
        <f>G59+(G58-G59)*4.5</f>
        <v>0</v>
      </c>
      <c r="O63" s="72"/>
      <c r="P63" s="70" t="s">
        <v>75</v>
      </c>
      <c r="Q63" s="90">
        <f>G58-(G58-G59)*4</f>
        <v>0</v>
      </c>
      <c r="R63" s="70" t="s">
        <v>74</v>
      </c>
      <c r="S63" s="90">
        <f>G58-(G58-G59)*4.5</f>
        <v>0</v>
      </c>
      <c r="T63" s="28"/>
      <c r="U63" s="28"/>
      <c r="V63" s="91"/>
      <c r="Y63" s="118"/>
      <c r="Z63" s="119"/>
      <c r="AA63" s="119"/>
      <c r="AD63" s="118"/>
      <c r="AE63" s="118"/>
      <c r="AI63" s="118"/>
    </row>
    <row r="64" spans="1:35" s="1" customFormat="1" ht="14.5">
      <c r="A64" s="28"/>
      <c r="B64" s="28" t="s">
        <v>76</v>
      </c>
      <c r="C64" s="49">
        <v>27826</v>
      </c>
      <c r="D64" s="28"/>
      <c r="E64" s="28"/>
      <c r="F64" s="28"/>
      <c r="G64" s="28"/>
      <c r="H64" s="28"/>
      <c r="I64" s="69"/>
      <c r="J64" s="72"/>
      <c r="K64" s="70" t="s">
        <v>77</v>
      </c>
      <c r="L64" s="71">
        <f>G59+(G58-G59)*5</f>
        <v>0</v>
      </c>
      <c r="M64" s="70" t="s">
        <v>78</v>
      </c>
      <c r="N64" s="71">
        <f>G59+(G58-G59)*5.5</f>
        <v>0</v>
      </c>
      <c r="O64" s="72"/>
      <c r="P64" s="70" t="s">
        <v>79</v>
      </c>
      <c r="Q64" s="90">
        <f>G58-(G58-G59)*5</f>
        <v>0</v>
      </c>
      <c r="R64" s="70" t="s">
        <v>78</v>
      </c>
      <c r="S64" s="90">
        <f>G58-(G58-G59)*5.5</f>
        <v>0</v>
      </c>
      <c r="T64" s="28"/>
      <c r="U64" s="28"/>
      <c r="V64" s="91"/>
      <c r="Y64" s="118"/>
      <c r="Z64" s="119"/>
      <c r="AA64" s="119"/>
      <c r="AD64" s="118"/>
      <c r="AE64" s="118"/>
      <c r="AI64" s="118"/>
    </row>
    <row r="65" spans="1:35" s="1" customFormat="1" ht="14.5">
      <c r="A65" s="28"/>
      <c r="B65" s="28" t="s">
        <v>80</v>
      </c>
      <c r="C65" s="127">
        <f>C62-C63</f>
        <v>169</v>
      </c>
      <c r="D65" s="28" t="s">
        <v>81</v>
      </c>
      <c r="E65" s="28"/>
      <c r="F65" s="28" t="s">
        <v>82</v>
      </c>
      <c r="G65" s="28"/>
      <c r="H65" s="128">
        <f>G58-F63</f>
        <v>0</v>
      </c>
      <c r="I65" s="28" t="s">
        <v>83</v>
      </c>
      <c r="J65" s="28"/>
      <c r="K65" s="133" t="s">
        <v>84</v>
      </c>
      <c r="L65" s="133">
        <f>G59+(G58-G59)*6</f>
        <v>0</v>
      </c>
      <c r="M65" s="71" t="s">
        <v>85</v>
      </c>
      <c r="N65" s="71">
        <f>G59+(G58-G59)*6.5</f>
        <v>0</v>
      </c>
      <c r="O65" s="72"/>
      <c r="P65" s="70" t="s">
        <v>86</v>
      </c>
      <c r="Q65" s="90">
        <f>G58-(G58-G59)*6</f>
        <v>0</v>
      </c>
      <c r="R65" s="70" t="s">
        <v>85</v>
      </c>
      <c r="S65" s="90">
        <f>G58-(G58-G59)*6.5</f>
        <v>0</v>
      </c>
      <c r="T65" s="28"/>
      <c r="U65" s="28"/>
      <c r="V65" s="91"/>
      <c r="Y65" s="118"/>
      <c r="Z65" s="119"/>
      <c r="AA65" s="119"/>
      <c r="AD65" s="118"/>
      <c r="AE65" s="118"/>
      <c r="AI65" s="118"/>
    </row>
    <row r="66" spans="1:35" s="1" customFormat="1" ht="14.5">
      <c r="A66" s="28"/>
      <c r="B66" s="28" t="s">
        <v>87</v>
      </c>
      <c r="C66" s="53">
        <f>C64-C3</f>
        <v>-36</v>
      </c>
      <c r="D66" s="28" t="s">
        <v>81</v>
      </c>
      <c r="E66" s="28"/>
      <c r="F66" s="28" t="s">
        <v>88</v>
      </c>
      <c r="G66" s="28" t="s">
        <v>89</v>
      </c>
      <c r="H66" s="129">
        <f>G59+F63</f>
        <v>0</v>
      </c>
      <c r="I66" s="28" t="s">
        <v>90</v>
      </c>
      <c r="J66" s="28"/>
      <c r="K66" s="71" t="s">
        <v>91</v>
      </c>
      <c r="L66" s="71">
        <f>G59+(G58-G59)*7</f>
        <v>0</v>
      </c>
      <c r="M66" s="71" t="s">
        <v>92</v>
      </c>
      <c r="N66" s="71">
        <f>G59+(G58-G59)*7.5</f>
        <v>0</v>
      </c>
      <c r="O66" s="72"/>
      <c r="P66" s="70" t="s">
        <v>93</v>
      </c>
      <c r="Q66" s="90">
        <f>G58-(G58-G59)*7</f>
        <v>0</v>
      </c>
      <c r="R66" s="70" t="s">
        <v>92</v>
      </c>
      <c r="S66" s="90">
        <f>G58-(G58-G59)*7.5</f>
        <v>0</v>
      </c>
      <c r="T66" s="28"/>
      <c r="U66" s="28"/>
      <c r="V66" s="91"/>
      <c r="Y66" s="118"/>
      <c r="Z66" s="119"/>
      <c r="AA66" s="119"/>
      <c r="AD66" s="118"/>
      <c r="AE66" s="118"/>
      <c r="AI66" s="118"/>
    </row>
    <row r="67" spans="1:35" s="1" customFormat="1" ht="14.5">
      <c r="A67" s="28"/>
      <c r="B67" s="28" t="s">
        <v>94</v>
      </c>
      <c r="C67" s="130" t="s">
        <v>95</v>
      </c>
      <c r="D67" s="28"/>
      <c r="E67" s="28"/>
      <c r="F67" s="28" t="s">
        <v>96</v>
      </c>
      <c r="G67" s="28"/>
      <c r="H67" s="131">
        <f>H65-C63</f>
        <v>-27781</v>
      </c>
      <c r="I67" s="134">
        <f>H66-C62</f>
        <v>-27950</v>
      </c>
      <c r="J67" s="28"/>
      <c r="K67" s="133" t="s">
        <v>97</v>
      </c>
      <c r="L67" s="133">
        <f>G59+(G58-G59)*8</f>
        <v>0</v>
      </c>
      <c r="M67" s="133" t="s">
        <v>98</v>
      </c>
      <c r="N67" s="133">
        <f>G59+(G58-G59)*8.5</f>
        <v>0</v>
      </c>
      <c r="O67" s="28"/>
      <c r="P67" s="70" t="s">
        <v>99</v>
      </c>
      <c r="Q67" s="135">
        <f>G58-(G58-G59)*8</f>
        <v>0</v>
      </c>
      <c r="R67" s="70" t="s">
        <v>98</v>
      </c>
      <c r="S67" s="135">
        <f>G58-(G58-G59)*8.5</f>
        <v>0</v>
      </c>
      <c r="T67" s="28"/>
      <c r="U67" s="28"/>
      <c r="V67" s="91"/>
      <c r="Y67" s="118"/>
      <c r="Z67" s="119"/>
      <c r="AA67" s="119"/>
      <c r="AD67" s="118"/>
      <c r="AE67" s="118"/>
      <c r="AI67" s="118"/>
    </row>
    <row r="68" spans="1:35" ht="15.5">
      <c r="A68" s="132"/>
      <c r="B68" s="28"/>
      <c r="C68" s="28"/>
      <c r="D68" s="28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</row>
    <row r="69" spans="1:35" ht="15.5">
      <c r="A69" s="132"/>
      <c r="B69" s="28"/>
      <c r="C69" s="28"/>
      <c r="D69" s="28"/>
      <c r="E69" s="132"/>
      <c r="F69" s="132"/>
      <c r="G69" s="132"/>
      <c r="H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</row>
    <row r="70" spans="1:35" ht="15.5">
      <c r="A70" s="132"/>
      <c r="B70" s="28"/>
      <c r="C70" s="28"/>
      <c r="D70" s="28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</row>
  </sheetData>
  <mergeCells count="8">
    <mergeCell ref="AC4:AF4"/>
    <mergeCell ref="G57:I57"/>
    <mergeCell ref="X1:AD3"/>
    <mergeCell ref="M1:O1"/>
    <mergeCell ref="R1:U1"/>
    <mergeCell ref="M2:O2"/>
    <mergeCell ref="R2:U2"/>
    <mergeCell ref="X4:AA4"/>
  </mergeCells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 20190128-29</vt:lpstr>
      <vt:lpstr>HHIO Jan 20190128</vt:lpstr>
      <vt:lpstr>Feb 20190129-30</vt:lpstr>
      <vt:lpstr>HHIO Feb 20190129-30</vt:lpstr>
      <vt:lpstr>HSIO Feb 20190130</vt:lpstr>
      <vt:lpstr>HHIO Feb 20190130</vt:lpstr>
      <vt:lpstr>HSIO Feb 20190131-0201</vt:lpstr>
      <vt:lpstr>HHIO Feb 20190131-0201</vt:lpstr>
      <vt:lpstr>HSIO Feb 20190201-4</vt:lpstr>
      <vt:lpstr>HHIO Feb</vt:lpstr>
      <vt:lpstr>HSIF OI 0204</vt:lpstr>
      <vt:lpstr>HHIF OI 0204</vt:lpstr>
      <vt:lpstr>HSIOI Feb 20190208-11</vt:lpstr>
      <vt:lpstr>HHIO Feb 20190208-11</vt:lpstr>
      <vt:lpstr>HSIO 20190211</vt:lpstr>
      <vt:lpstr>HHIO 20190211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Chen</dc:creator>
  <cp:lastModifiedBy>Erin</cp:lastModifiedBy>
  <cp:lastPrinted>2018-12-02T06:08:00Z</cp:lastPrinted>
  <dcterms:created xsi:type="dcterms:W3CDTF">2018-09-28T15:09:00Z</dcterms:created>
  <dcterms:modified xsi:type="dcterms:W3CDTF">2019-02-16T03:59:11Z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