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m_000.꼼퓨타\Desktop\"/>
    </mc:Choice>
  </mc:AlternateContent>
  <xr:revisionPtr revIDLastSave="0" documentId="13_ncr:1_{314EA588-81BE-40BB-847C-601410BCDDE4}" xr6:coauthVersionLast="31" xr6:coauthVersionMax="31" xr10:uidLastSave="{00000000-0000-0000-0000-000000000000}"/>
  <bookViews>
    <workbookView xWindow="0" yWindow="0" windowWidth="16770" windowHeight="7935" activeTab="5" xr2:uid="{595B6271-1079-4100-B086-47C49F3B383A}"/>
  </bookViews>
  <sheets>
    <sheet name="40" sheetId="1" r:id="rId1"/>
    <sheet name="45" sheetId="5" r:id="rId2"/>
    <sheet name="50" sheetId="4" r:id="rId3"/>
    <sheet name="40_s" sheetId="12" r:id="rId4"/>
    <sheet name="45_s" sheetId="11" r:id="rId5"/>
    <sheet name="50_s" sheetId="10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 s="1"/>
  <c r="M8" i="5"/>
  <c r="N8" i="5" s="1"/>
  <c r="N8" i="4"/>
  <c r="M8" i="4"/>
  <c r="M8" i="12"/>
  <c r="N8" i="12" s="1"/>
  <c r="M8" i="11"/>
  <c r="N8" i="11" s="1"/>
  <c r="N8" i="10"/>
  <c r="M8" i="10"/>
  <c r="M10" i="1"/>
  <c r="M13" i="1" s="1"/>
  <c r="M10" i="5"/>
  <c r="M13" i="5" s="1"/>
  <c r="M10" i="4"/>
  <c r="M13" i="4" s="1"/>
  <c r="M13" i="10"/>
  <c r="M13" i="11"/>
  <c r="M13" i="12"/>
  <c r="J8" i="10" l="1"/>
  <c r="L8" i="10" s="1"/>
  <c r="J8" i="4"/>
  <c r="L8" i="4" s="1"/>
  <c r="J8" i="11"/>
  <c r="L8" i="11" s="1"/>
  <c r="J8" i="5"/>
  <c r="L8" i="5" s="1"/>
  <c r="J15" i="1"/>
  <c r="H15" i="1"/>
  <c r="I15" i="1"/>
  <c r="L8" i="12"/>
  <c r="L10" i="10"/>
  <c r="M10" i="12" l="1"/>
  <c r="M10" i="11"/>
  <c r="M10" i="10"/>
  <c r="M12" i="1" l="1"/>
  <c r="M12" i="5"/>
  <c r="M12" i="4"/>
  <c r="M12" i="12"/>
  <c r="M12" i="11"/>
  <c r="M12" i="10"/>
  <c r="I8" i="11"/>
  <c r="I8" i="12"/>
  <c r="L12" i="10"/>
  <c r="J12" i="10"/>
  <c r="H12" i="10"/>
  <c r="J10" i="10"/>
  <c r="H10" i="10"/>
  <c r="I8" i="10"/>
  <c r="J6" i="10"/>
  <c r="J4" i="10"/>
  <c r="J2" i="10"/>
  <c r="L12" i="11"/>
  <c r="J12" i="11"/>
  <c r="H12" i="11"/>
  <c r="L10" i="11"/>
  <c r="J10" i="11"/>
  <c r="H10" i="11"/>
  <c r="J6" i="11"/>
  <c r="J4" i="11"/>
  <c r="J2" i="11"/>
  <c r="L12" i="12"/>
  <c r="J12" i="12"/>
  <c r="H12" i="12"/>
  <c r="L10" i="12"/>
  <c r="J10" i="12"/>
  <c r="H10" i="12"/>
  <c r="J6" i="12"/>
  <c r="J4" i="12"/>
  <c r="J2" i="12"/>
  <c r="L12" i="1"/>
  <c r="J12" i="1"/>
  <c r="H12" i="1"/>
  <c r="L10" i="1"/>
  <c r="J10" i="1"/>
  <c r="H10" i="1"/>
  <c r="L12" i="5"/>
  <c r="J12" i="5"/>
  <c r="H12" i="5"/>
  <c r="L10" i="5"/>
  <c r="J10" i="5"/>
  <c r="H10" i="5"/>
  <c r="J2" i="5"/>
  <c r="J4" i="5"/>
  <c r="J6" i="5"/>
  <c r="I8" i="5"/>
  <c r="K8" i="5"/>
  <c r="L12" i="4"/>
  <c r="J12" i="4"/>
  <c r="L10" i="4"/>
  <c r="J10" i="4"/>
  <c r="H12" i="4"/>
  <c r="H10" i="4"/>
  <c r="I8" i="4"/>
  <c r="J6" i="4"/>
  <c r="J4" i="4"/>
  <c r="J2" i="4"/>
  <c r="I8" i="1"/>
  <c r="J6" i="1"/>
  <c r="J4" i="1"/>
  <c r="J2" i="1"/>
  <c r="K8" i="10" l="1"/>
  <c r="K8" i="11"/>
  <c r="K8" i="12"/>
  <c r="J8" i="12"/>
  <c r="K8" i="4"/>
  <c r="K8" i="1"/>
  <c r="J8" i="1"/>
  <c r="L8" i="1" s="1"/>
</calcChain>
</file>

<file path=xl/sharedStrings.xml><?xml version="1.0" encoding="utf-8"?>
<sst xmlns="http://schemas.openxmlformats.org/spreadsheetml/2006/main" count="180" uniqueCount="33">
  <si>
    <t>Time(s)</t>
  </si>
  <si>
    <t>x좌표</t>
  </si>
  <si>
    <t>y좌표</t>
  </si>
  <si>
    <t>x1</t>
    <phoneticPr fontId="1" type="noConversion"/>
  </si>
  <si>
    <t>y2</t>
    <phoneticPr fontId="1" type="noConversion"/>
  </si>
  <si>
    <t>y1</t>
    <phoneticPr fontId="1" type="noConversion"/>
  </si>
  <si>
    <t>x2</t>
    <phoneticPr fontId="1" type="noConversion"/>
  </si>
  <si>
    <t>x3</t>
    <phoneticPr fontId="1" type="noConversion"/>
  </si>
  <si>
    <t>y3</t>
    <phoneticPr fontId="1" type="noConversion"/>
  </si>
  <si>
    <t>Time(s)</t>
    <phoneticPr fontId="1" type="noConversion"/>
  </si>
  <si>
    <t>a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</si>
  <si>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</si>
  <si>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</si>
  <si>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</si>
  <si>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표준편차</t>
    <phoneticPr fontId="1" type="noConversion"/>
  </si>
  <si>
    <t>a(thr)</t>
    <phoneticPr fontId="1" type="noConversion"/>
  </si>
  <si>
    <t>ay1/2</t>
    <phoneticPr fontId="1" type="noConversion"/>
  </si>
  <si>
    <t>ax1/2</t>
    <phoneticPr fontId="1" type="noConversion"/>
  </si>
  <si>
    <t>ax2/2</t>
    <phoneticPr fontId="1" type="noConversion"/>
  </si>
  <si>
    <t>ay2/2</t>
    <phoneticPr fontId="1" type="noConversion"/>
  </si>
  <si>
    <t>ax3/2</t>
    <phoneticPr fontId="1" type="noConversion"/>
  </si>
  <si>
    <t>ay3/2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</si>
  <si>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</si>
  <si>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</si>
  <si>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</si>
  <si>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Ep1</t>
    <phoneticPr fontId="1" type="noConversion"/>
  </si>
  <si>
    <t>Ep2</t>
    <phoneticPr fontId="1" type="noConversion"/>
  </si>
  <si>
    <t>Ep3</t>
    <phoneticPr fontId="1" type="noConversion"/>
  </si>
  <si>
    <t>∆운동에너지</t>
    <phoneticPr fontId="1" type="noConversion"/>
  </si>
  <si>
    <t>∆퍼텐셜에너지</t>
    <phoneticPr fontId="1" type="noConversion"/>
  </si>
  <si>
    <t>마찰가속</t>
    <phoneticPr fontId="1" type="noConversion"/>
  </si>
  <si>
    <t>이동거리</t>
    <phoneticPr fontId="1" type="noConversion"/>
  </si>
  <si>
    <t>마차리가한일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</si>
</sst>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바탕"/>
      <family val="1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'40'!$B$1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9440390855788503E-3"/>
                  <c:y val="-6.5431728255633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'40'!$B$2:$B$10</c:f>
              <c:numCache>
                <c:formatCode>General</c:formatCode>
                <c:ptCount val="9"/>
                <c:pt idx="0">
                  <c:v>98.301000000000002</c:v>
                </c:pt>
                <c:pt idx="1">
                  <c:v>95.912999999999997</c:v>
                </c:pt>
                <c:pt idx="2">
                  <c:v>92.927999999999997</c:v>
                </c:pt>
                <c:pt idx="3">
                  <c:v>89.744</c:v>
                </c:pt>
                <c:pt idx="4">
                  <c:v>85.963999999999999</c:v>
                </c:pt>
                <c:pt idx="5">
                  <c:v>81.983999999999995</c:v>
                </c:pt>
                <c:pt idx="6">
                  <c:v>77.406999999999996</c:v>
                </c:pt>
                <c:pt idx="7">
                  <c:v>71.834999999999994</c:v>
                </c:pt>
                <c:pt idx="8">
                  <c:v>65.866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A-4B0E-9814-D1B56C622C8F}"/>
            </c:ext>
          </c:extLst>
        </c:ser>
        <c:ser>
          <c:idx val="1"/>
          <c:order val="1"/>
          <c:tx>
            <c:strRef>
              <c:f>'40'!$C$1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807579676012382"/>
                  <c:y val="-5.9396299133621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'40'!$C$2:$C$10</c:f>
              <c:numCache>
                <c:formatCode>General</c:formatCode>
                <c:ptCount val="9"/>
                <c:pt idx="0">
                  <c:v>63.677</c:v>
                </c:pt>
                <c:pt idx="1">
                  <c:v>61.686999999999998</c:v>
                </c:pt>
                <c:pt idx="2">
                  <c:v>59.697000000000003</c:v>
                </c:pt>
                <c:pt idx="3">
                  <c:v>57.11</c:v>
                </c:pt>
                <c:pt idx="4">
                  <c:v>53.926000000000002</c:v>
                </c:pt>
                <c:pt idx="5">
                  <c:v>50.542999999999999</c:v>
                </c:pt>
                <c:pt idx="6">
                  <c:v>46.762999999999998</c:v>
                </c:pt>
                <c:pt idx="7">
                  <c:v>42.783000000000001</c:v>
                </c:pt>
                <c:pt idx="8">
                  <c:v>38.006999999999998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CA-4B0E-9814-D1B56C622C8F}"/>
            </c:ext>
          </c:extLst>
        </c:ser>
        <c:ser>
          <c:idx val="2"/>
          <c:order val="2"/>
          <c:tx>
            <c:strRef>
              <c:f>'40'!$D$1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'40'!$D$2:$D$10</c:f>
              <c:numCache>
                <c:formatCode>General</c:formatCode>
                <c:ptCount val="9"/>
                <c:pt idx="0">
                  <c:v>100.49</c:v>
                </c:pt>
                <c:pt idx="1">
                  <c:v>98.698999999999998</c:v>
                </c:pt>
                <c:pt idx="2">
                  <c:v>96.51</c:v>
                </c:pt>
                <c:pt idx="3">
                  <c:v>93.923000000000002</c:v>
                </c:pt>
                <c:pt idx="4">
                  <c:v>90.739000000000004</c:v>
                </c:pt>
                <c:pt idx="5">
                  <c:v>87.158000000000001</c:v>
                </c:pt>
                <c:pt idx="6">
                  <c:v>82.978999999999999</c:v>
                </c:pt>
                <c:pt idx="7">
                  <c:v>78.402000000000001</c:v>
                </c:pt>
                <c:pt idx="8">
                  <c:v>73.227999999999994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A-4B0E-9814-D1B56C622C8F}"/>
            </c:ext>
          </c:extLst>
        </c:ser>
        <c:ser>
          <c:idx val="3"/>
          <c:order val="3"/>
          <c:tx>
            <c:strRef>
              <c:f>'40'!$E$1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82793104407181"/>
                  <c:y val="-4.38480796720871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'40'!$E$2:$E$10</c:f>
              <c:numCache>
                <c:formatCode>General</c:formatCode>
                <c:ptCount val="9"/>
                <c:pt idx="0">
                  <c:v>65.069999999999993</c:v>
                </c:pt>
                <c:pt idx="1">
                  <c:v>63.478000000000002</c:v>
                </c:pt>
                <c:pt idx="2">
                  <c:v>62.085000000000001</c:v>
                </c:pt>
                <c:pt idx="3">
                  <c:v>59.497999999999998</c:v>
                </c:pt>
                <c:pt idx="4">
                  <c:v>57.508000000000003</c:v>
                </c:pt>
                <c:pt idx="5">
                  <c:v>54.323999999999998</c:v>
                </c:pt>
                <c:pt idx="6">
                  <c:v>51.14</c:v>
                </c:pt>
                <c:pt idx="7">
                  <c:v>47.36</c:v>
                </c:pt>
                <c:pt idx="8">
                  <c:v>43.38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CA-4B0E-9814-D1B56C622C8F}"/>
            </c:ext>
          </c:extLst>
        </c:ser>
        <c:ser>
          <c:idx val="4"/>
          <c:order val="4"/>
          <c:tx>
            <c:strRef>
              <c:f>'40'!$F$1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4972287999452386E-2"/>
                  <c:y val="8.2013757808859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'40'!$F$2:$F$10</c:f>
              <c:numCache>
                <c:formatCode>General</c:formatCode>
                <c:ptCount val="9"/>
                <c:pt idx="0">
                  <c:v>101.087</c:v>
                </c:pt>
                <c:pt idx="1">
                  <c:v>99.495000000000005</c:v>
                </c:pt>
                <c:pt idx="2">
                  <c:v>97.504999999999995</c:v>
                </c:pt>
                <c:pt idx="3">
                  <c:v>96.111999999999995</c:v>
                </c:pt>
                <c:pt idx="4">
                  <c:v>92.53</c:v>
                </c:pt>
                <c:pt idx="5">
                  <c:v>88.948999999999998</c:v>
                </c:pt>
                <c:pt idx="6">
                  <c:v>85.168000000000006</c:v>
                </c:pt>
                <c:pt idx="7">
                  <c:v>80.790000000000006</c:v>
                </c:pt>
                <c:pt idx="8">
                  <c:v>75.616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CA-4B0E-9814-D1B56C622C8F}"/>
            </c:ext>
          </c:extLst>
        </c:ser>
        <c:ser>
          <c:idx val="5"/>
          <c:order val="5"/>
          <c:tx>
            <c:strRef>
              <c:f>'40'!$G$1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334338708883883"/>
                  <c:y val="4.5041423483047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'40'!$G$2:$G$10</c:f>
              <c:numCache>
                <c:formatCode>General</c:formatCode>
                <c:ptCount val="9"/>
                <c:pt idx="0">
                  <c:v>64.870999999999995</c:v>
                </c:pt>
                <c:pt idx="1">
                  <c:v>63.677</c:v>
                </c:pt>
                <c:pt idx="2">
                  <c:v>62.085000000000001</c:v>
                </c:pt>
                <c:pt idx="3">
                  <c:v>60.293999999999997</c:v>
                </c:pt>
                <c:pt idx="4">
                  <c:v>57.508000000000003</c:v>
                </c:pt>
                <c:pt idx="5">
                  <c:v>55.319000000000003</c:v>
                </c:pt>
                <c:pt idx="6">
                  <c:v>52.334000000000003</c:v>
                </c:pt>
                <c:pt idx="7">
                  <c:v>48.753</c:v>
                </c:pt>
                <c:pt idx="8">
                  <c:v>44.972000000000001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CA-4B0E-9814-D1B56C62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0296"/>
        <c:axId val="555469640"/>
      </c:scatterChart>
      <c:valAx>
        <c:axId val="5554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69640"/>
        <c:crosses val="autoZero"/>
        <c:crossBetween val="midCat"/>
      </c:valAx>
      <c:valAx>
        <c:axId val="5554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5116762605163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'45'!$B$1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572208425047114"/>
                  <c:y val="-6.4963657376328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'45'!$B$2:$B$10</c:f>
              <c:numCache>
                <c:formatCode>General</c:formatCode>
                <c:ptCount val="9"/>
                <c:pt idx="0">
                  <c:v>106.261</c:v>
                </c:pt>
                <c:pt idx="1">
                  <c:v>104.47</c:v>
                </c:pt>
                <c:pt idx="2">
                  <c:v>102.08199999999999</c:v>
                </c:pt>
                <c:pt idx="3">
                  <c:v>99.296000000000006</c:v>
                </c:pt>
                <c:pt idx="4">
                  <c:v>95.713999999999999</c:v>
                </c:pt>
                <c:pt idx="5">
                  <c:v>92.132000000000005</c:v>
                </c:pt>
                <c:pt idx="6">
                  <c:v>87.356999999999999</c:v>
                </c:pt>
                <c:pt idx="7">
                  <c:v>82.183000000000007</c:v>
                </c:pt>
                <c:pt idx="8">
                  <c:v>76.212999999999994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0-40A6-8100-927E3036AED3}"/>
            </c:ext>
          </c:extLst>
        </c:ser>
        <c:ser>
          <c:idx val="1"/>
          <c:order val="1"/>
          <c:tx>
            <c:strRef>
              <c:f>'45'!$C$1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807579676012382"/>
                  <c:y val="-5.9396299133621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'45'!$C$2:$C$10</c:f>
              <c:numCache>
                <c:formatCode>General</c:formatCode>
                <c:ptCount val="9"/>
                <c:pt idx="0">
                  <c:v>70.84</c:v>
                </c:pt>
                <c:pt idx="1">
                  <c:v>68.850999999999999</c:v>
                </c:pt>
                <c:pt idx="2">
                  <c:v>66.861000000000004</c:v>
                </c:pt>
                <c:pt idx="3">
                  <c:v>64.075000000000003</c:v>
                </c:pt>
                <c:pt idx="4">
                  <c:v>60.890999999999998</c:v>
                </c:pt>
                <c:pt idx="5">
                  <c:v>57.11</c:v>
                </c:pt>
                <c:pt idx="6">
                  <c:v>52.731999999999999</c:v>
                </c:pt>
                <c:pt idx="7">
                  <c:v>48.155999999999999</c:v>
                </c:pt>
                <c:pt idx="8">
                  <c:v>42.584000000000003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0-40A6-8100-927E3036AED3}"/>
            </c:ext>
          </c:extLst>
        </c:ser>
        <c:ser>
          <c:idx val="2"/>
          <c:order val="2"/>
          <c:tx>
            <c:strRef>
              <c:f>'45'!$D$1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'45'!$D$2:$D$10</c:f>
              <c:numCache>
                <c:formatCode>General</c:formatCode>
                <c:ptCount val="9"/>
                <c:pt idx="0">
                  <c:v>106.46</c:v>
                </c:pt>
                <c:pt idx="1">
                  <c:v>104.86799999999999</c:v>
                </c:pt>
                <c:pt idx="2">
                  <c:v>102.28100000000001</c:v>
                </c:pt>
                <c:pt idx="3">
                  <c:v>99.296000000000006</c:v>
                </c:pt>
                <c:pt idx="4">
                  <c:v>95.912999999999997</c:v>
                </c:pt>
                <c:pt idx="5">
                  <c:v>91.933000000000007</c:v>
                </c:pt>
                <c:pt idx="6">
                  <c:v>87.158000000000001</c:v>
                </c:pt>
                <c:pt idx="7">
                  <c:v>82.183000000000007</c:v>
                </c:pt>
                <c:pt idx="8">
                  <c:v>76.212999999999994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0-40A6-8100-927E3036AED3}"/>
            </c:ext>
          </c:extLst>
        </c:ser>
        <c:ser>
          <c:idx val="3"/>
          <c:order val="3"/>
          <c:tx>
            <c:strRef>
              <c:f>'45'!$E$1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82793104407181"/>
                  <c:y val="-4.38480796720871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'45'!$E$2:$E$10</c:f>
              <c:numCache>
                <c:formatCode>General</c:formatCode>
                <c:ptCount val="9"/>
                <c:pt idx="0">
                  <c:v>71.238</c:v>
                </c:pt>
                <c:pt idx="1">
                  <c:v>69.447999999999993</c:v>
                </c:pt>
                <c:pt idx="2">
                  <c:v>67.259</c:v>
                </c:pt>
                <c:pt idx="3">
                  <c:v>64.274000000000001</c:v>
                </c:pt>
                <c:pt idx="4">
                  <c:v>61.09</c:v>
                </c:pt>
                <c:pt idx="5">
                  <c:v>57.308999999999997</c:v>
                </c:pt>
                <c:pt idx="6">
                  <c:v>52.930999999999997</c:v>
                </c:pt>
                <c:pt idx="7">
                  <c:v>48.155999999999999</c:v>
                </c:pt>
                <c:pt idx="8">
                  <c:v>42.783000000000001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0-40A6-8100-927E3036AED3}"/>
            </c:ext>
          </c:extLst>
        </c:ser>
        <c:ser>
          <c:idx val="4"/>
          <c:order val="4"/>
          <c:tx>
            <c:strRef>
              <c:f>'45'!$F$1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4972287999452386E-2"/>
                  <c:y val="8.2013757808859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'45'!$F$2:$F$10</c:f>
              <c:numCache>
                <c:formatCode>General</c:formatCode>
                <c:ptCount val="9"/>
                <c:pt idx="0">
                  <c:v>105.465</c:v>
                </c:pt>
                <c:pt idx="1">
                  <c:v>103.67400000000001</c:v>
                </c:pt>
                <c:pt idx="2">
                  <c:v>101.087</c:v>
                </c:pt>
                <c:pt idx="3">
                  <c:v>97.703999999999994</c:v>
                </c:pt>
                <c:pt idx="4">
                  <c:v>94.122</c:v>
                </c:pt>
                <c:pt idx="5">
                  <c:v>89.744</c:v>
                </c:pt>
                <c:pt idx="6">
                  <c:v>85.168000000000006</c:v>
                </c:pt>
                <c:pt idx="7">
                  <c:v>79.596000000000004</c:v>
                </c:pt>
                <c:pt idx="8">
                  <c:v>73.626000000000005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0-40A6-8100-927E3036AED3}"/>
            </c:ext>
          </c:extLst>
        </c:ser>
        <c:ser>
          <c:idx val="5"/>
          <c:order val="5"/>
          <c:tx>
            <c:strRef>
              <c:f>'45'!$G$1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334338708883883"/>
                  <c:y val="4.5041423483047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'45'!$G$2:$G$10</c:f>
              <c:numCache>
                <c:formatCode>General</c:formatCode>
                <c:ptCount val="9"/>
                <c:pt idx="0">
                  <c:v>70.441999999999993</c:v>
                </c:pt>
                <c:pt idx="1">
                  <c:v>68.055000000000007</c:v>
                </c:pt>
                <c:pt idx="2">
                  <c:v>65.667000000000002</c:v>
                </c:pt>
                <c:pt idx="3">
                  <c:v>62.682000000000002</c:v>
                </c:pt>
                <c:pt idx="4">
                  <c:v>59.1</c:v>
                </c:pt>
                <c:pt idx="5">
                  <c:v>54.920999999999999</c:v>
                </c:pt>
                <c:pt idx="6">
                  <c:v>50.542999999999999</c:v>
                </c:pt>
                <c:pt idx="7">
                  <c:v>45.569000000000003</c:v>
                </c:pt>
                <c:pt idx="8">
                  <c:v>40.395000000000003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0-40A6-8100-927E3036A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0296"/>
        <c:axId val="555469640"/>
      </c:scatterChart>
      <c:valAx>
        <c:axId val="5554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69640"/>
        <c:crosses val="autoZero"/>
        <c:crossBetween val="midCat"/>
      </c:valAx>
      <c:valAx>
        <c:axId val="5554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'50'!$B$1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9440390855788503E-3"/>
                  <c:y val="-6.5431728255633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'50'!$B$2:$B$10</c:f>
              <c:numCache>
                <c:formatCode>General</c:formatCode>
                <c:ptCount val="9"/>
                <c:pt idx="0">
                  <c:v>101.684</c:v>
                </c:pt>
                <c:pt idx="1">
                  <c:v>100.291</c:v>
                </c:pt>
                <c:pt idx="2">
                  <c:v>98.301000000000002</c:v>
                </c:pt>
                <c:pt idx="3">
                  <c:v>95.912999999999997</c:v>
                </c:pt>
                <c:pt idx="4">
                  <c:v>92.728999999999999</c:v>
                </c:pt>
                <c:pt idx="5">
                  <c:v>89.147999999999996</c:v>
                </c:pt>
                <c:pt idx="6">
                  <c:v>85.168000000000006</c:v>
                </c:pt>
                <c:pt idx="7">
                  <c:v>80.391999999999996</c:v>
                </c:pt>
                <c:pt idx="8">
                  <c:v>75.218000000000004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F1-47EB-9A59-824F8D74897B}"/>
            </c:ext>
          </c:extLst>
        </c:ser>
        <c:ser>
          <c:idx val="1"/>
          <c:order val="1"/>
          <c:tx>
            <c:strRef>
              <c:f>'50'!$C$1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807579676012382"/>
                  <c:y val="-5.9396299133621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'50'!$C$2:$C$10</c:f>
              <c:numCache>
                <c:formatCode>General</c:formatCode>
                <c:ptCount val="9"/>
                <c:pt idx="0">
                  <c:v>76.212999999999994</c:v>
                </c:pt>
                <c:pt idx="1">
                  <c:v>74.421999999999997</c:v>
                </c:pt>
                <c:pt idx="2">
                  <c:v>72.432000000000002</c:v>
                </c:pt>
                <c:pt idx="3">
                  <c:v>69.447999999999993</c:v>
                </c:pt>
                <c:pt idx="4">
                  <c:v>66.263999999999996</c:v>
                </c:pt>
                <c:pt idx="5">
                  <c:v>62.085000000000001</c:v>
                </c:pt>
                <c:pt idx="6">
                  <c:v>57.707000000000001</c:v>
                </c:pt>
                <c:pt idx="7">
                  <c:v>52.334000000000003</c:v>
                </c:pt>
                <c:pt idx="8">
                  <c:v>46.365000000000002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F1-47EB-9A59-824F8D74897B}"/>
            </c:ext>
          </c:extLst>
        </c:ser>
        <c:ser>
          <c:idx val="2"/>
          <c:order val="2"/>
          <c:tx>
            <c:strRef>
              <c:f>'50'!$D$1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'50'!$D$2:$D$10</c:f>
              <c:numCache>
                <c:formatCode>General</c:formatCode>
                <c:ptCount val="9"/>
                <c:pt idx="0">
                  <c:v>100.68899999999999</c:v>
                </c:pt>
                <c:pt idx="1">
                  <c:v>99.296000000000006</c:v>
                </c:pt>
                <c:pt idx="2">
                  <c:v>96.908000000000001</c:v>
                </c:pt>
                <c:pt idx="3">
                  <c:v>93.724000000000004</c:v>
                </c:pt>
                <c:pt idx="4">
                  <c:v>90.54</c:v>
                </c:pt>
                <c:pt idx="5">
                  <c:v>86.76</c:v>
                </c:pt>
                <c:pt idx="6">
                  <c:v>82.183000000000007</c:v>
                </c:pt>
                <c:pt idx="7">
                  <c:v>76.81</c:v>
                </c:pt>
                <c:pt idx="8">
                  <c:v>71.238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F1-47EB-9A59-824F8D74897B}"/>
            </c:ext>
          </c:extLst>
        </c:ser>
        <c:ser>
          <c:idx val="3"/>
          <c:order val="3"/>
          <c:tx>
            <c:strRef>
              <c:f>'50'!$E$1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82793104407181"/>
                  <c:y val="-4.38480796720871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'50'!$E$2:$E$10</c:f>
              <c:numCache>
                <c:formatCode>General</c:formatCode>
                <c:ptCount val="9"/>
                <c:pt idx="0">
                  <c:v>76.013999999999996</c:v>
                </c:pt>
                <c:pt idx="1">
                  <c:v>74.024000000000001</c:v>
                </c:pt>
                <c:pt idx="2">
                  <c:v>71.436999999999998</c:v>
                </c:pt>
                <c:pt idx="3">
                  <c:v>68.254000000000005</c:v>
                </c:pt>
                <c:pt idx="4">
                  <c:v>64.472999999999999</c:v>
                </c:pt>
                <c:pt idx="5">
                  <c:v>60.094999999999999</c:v>
                </c:pt>
                <c:pt idx="6">
                  <c:v>54.920999999999999</c:v>
                </c:pt>
                <c:pt idx="7">
                  <c:v>49.35</c:v>
                </c:pt>
                <c:pt idx="8">
                  <c:v>42.783000000000001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F1-47EB-9A59-824F8D74897B}"/>
            </c:ext>
          </c:extLst>
        </c:ser>
        <c:ser>
          <c:idx val="4"/>
          <c:order val="4"/>
          <c:tx>
            <c:strRef>
              <c:f>'50'!$F$1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4972287999452386E-2"/>
                  <c:y val="8.2013757808859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'50'!$F$2:$F$10</c:f>
              <c:numCache>
                <c:formatCode>General</c:formatCode>
                <c:ptCount val="9"/>
                <c:pt idx="0">
                  <c:v>100.092</c:v>
                </c:pt>
                <c:pt idx="1">
                  <c:v>98.301000000000002</c:v>
                </c:pt>
                <c:pt idx="2">
                  <c:v>95.912999999999997</c:v>
                </c:pt>
                <c:pt idx="3">
                  <c:v>92.728999999999999</c:v>
                </c:pt>
                <c:pt idx="4">
                  <c:v>89.545000000000002</c:v>
                </c:pt>
                <c:pt idx="5">
                  <c:v>85.566000000000003</c:v>
                </c:pt>
                <c:pt idx="6">
                  <c:v>80.790000000000006</c:v>
                </c:pt>
                <c:pt idx="7">
                  <c:v>75.417000000000002</c:v>
                </c:pt>
                <c:pt idx="8">
                  <c:v>69.646000000000001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9F1-47EB-9A59-824F8D74897B}"/>
            </c:ext>
          </c:extLst>
        </c:ser>
        <c:ser>
          <c:idx val="5"/>
          <c:order val="5"/>
          <c:tx>
            <c:strRef>
              <c:f>'50'!$G$1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334338708883883"/>
                  <c:y val="4.5041423483047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'50'!$G$2:$G$10</c:f>
              <c:numCache>
                <c:formatCode>General</c:formatCode>
                <c:ptCount val="9"/>
                <c:pt idx="0">
                  <c:v>75.218000000000004</c:v>
                </c:pt>
                <c:pt idx="1">
                  <c:v>73.227999999999994</c:v>
                </c:pt>
                <c:pt idx="2">
                  <c:v>70.043999999999997</c:v>
                </c:pt>
                <c:pt idx="3">
                  <c:v>66.861000000000004</c:v>
                </c:pt>
                <c:pt idx="4">
                  <c:v>63.08</c:v>
                </c:pt>
                <c:pt idx="5">
                  <c:v>58.304000000000002</c:v>
                </c:pt>
                <c:pt idx="6">
                  <c:v>53.13</c:v>
                </c:pt>
                <c:pt idx="7">
                  <c:v>47.161000000000001</c:v>
                </c:pt>
                <c:pt idx="8">
                  <c:v>40.594000000000001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9F1-47EB-9A59-824F8D74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0296"/>
        <c:axId val="555469640"/>
      </c:scatterChart>
      <c:valAx>
        <c:axId val="5554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69640"/>
        <c:crosses val="autoZero"/>
        <c:crossBetween val="midCat"/>
      </c:valAx>
      <c:valAx>
        <c:axId val="5554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'40_s'!$B$1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9440390855788503E-3"/>
                  <c:y val="-6.5431728255633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'40_s'!$B$2:$B$10</c:f>
              <c:numCache>
                <c:formatCode>General</c:formatCode>
                <c:ptCount val="9"/>
                <c:pt idx="0">
                  <c:v>107.654</c:v>
                </c:pt>
                <c:pt idx="1">
                  <c:v>106.261</c:v>
                </c:pt>
                <c:pt idx="2">
                  <c:v>105.06699999999999</c:v>
                </c:pt>
                <c:pt idx="3">
                  <c:v>102.08199999999999</c:v>
                </c:pt>
                <c:pt idx="4">
                  <c:v>99.096999999999994</c:v>
                </c:pt>
                <c:pt idx="5">
                  <c:v>95.912999999999997</c:v>
                </c:pt>
                <c:pt idx="6">
                  <c:v>92.132000000000005</c:v>
                </c:pt>
                <c:pt idx="7">
                  <c:v>87.953999999999994</c:v>
                </c:pt>
                <c:pt idx="8">
                  <c:v>82.978999999999999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0-4780-96B0-228B44FD9843}"/>
            </c:ext>
          </c:extLst>
        </c:ser>
        <c:ser>
          <c:idx val="1"/>
          <c:order val="1"/>
          <c:tx>
            <c:strRef>
              <c:f>'40_s'!$C$1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807579676012382"/>
                  <c:y val="-5.9396299133621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'40_s'!$C$2:$C$10</c:f>
              <c:numCache>
                <c:formatCode>General</c:formatCode>
                <c:ptCount val="9"/>
                <c:pt idx="0">
                  <c:v>70.043999999999997</c:v>
                </c:pt>
                <c:pt idx="1">
                  <c:v>68.850999999999999</c:v>
                </c:pt>
                <c:pt idx="2">
                  <c:v>67.06</c:v>
                </c:pt>
                <c:pt idx="3">
                  <c:v>65.269000000000005</c:v>
                </c:pt>
                <c:pt idx="4">
                  <c:v>63.08</c:v>
                </c:pt>
                <c:pt idx="5">
                  <c:v>60.692</c:v>
                </c:pt>
                <c:pt idx="6">
                  <c:v>57.508000000000003</c:v>
                </c:pt>
                <c:pt idx="7">
                  <c:v>53.926000000000002</c:v>
                </c:pt>
                <c:pt idx="8">
                  <c:v>50.344000000000001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20-4780-96B0-228B44FD9843}"/>
            </c:ext>
          </c:extLst>
        </c:ser>
        <c:ser>
          <c:idx val="2"/>
          <c:order val="2"/>
          <c:tx>
            <c:strRef>
              <c:f>'40_s'!$D$1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'40_s'!$D$2:$D$10</c:f>
              <c:numCache>
                <c:formatCode>General</c:formatCode>
                <c:ptCount val="9"/>
                <c:pt idx="0">
                  <c:v>105.465</c:v>
                </c:pt>
                <c:pt idx="1">
                  <c:v>103.47499999999999</c:v>
                </c:pt>
                <c:pt idx="2">
                  <c:v>100.49</c:v>
                </c:pt>
                <c:pt idx="3">
                  <c:v>97.504999999999995</c:v>
                </c:pt>
                <c:pt idx="4">
                  <c:v>93.923000000000002</c:v>
                </c:pt>
                <c:pt idx="5">
                  <c:v>89.545000000000002</c:v>
                </c:pt>
                <c:pt idx="6">
                  <c:v>84.77</c:v>
                </c:pt>
                <c:pt idx="7">
                  <c:v>79.795000000000002</c:v>
                </c:pt>
                <c:pt idx="8">
                  <c:v>73.825000000000003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20-4780-96B0-228B44FD9843}"/>
            </c:ext>
          </c:extLst>
        </c:ser>
        <c:ser>
          <c:idx val="3"/>
          <c:order val="3"/>
          <c:tx>
            <c:strRef>
              <c:f>'40_s'!$E$1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82793104407181"/>
                  <c:y val="-4.38480796720871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'40_s'!$E$2:$E$10</c:f>
              <c:numCache>
                <c:formatCode>General</c:formatCode>
                <c:ptCount val="9"/>
                <c:pt idx="0">
                  <c:v>68.850999999999999</c:v>
                </c:pt>
                <c:pt idx="1">
                  <c:v>67.06</c:v>
                </c:pt>
                <c:pt idx="2">
                  <c:v>64.870999999999995</c:v>
                </c:pt>
                <c:pt idx="3">
                  <c:v>62.482999999999997</c:v>
                </c:pt>
                <c:pt idx="4">
                  <c:v>59.497999999999998</c:v>
                </c:pt>
                <c:pt idx="5">
                  <c:v>56.115000000000002</c:v>
                </c:pt>
                <c:pt idx="6">
                  <c:v>52.334000000000003</c:v>
                </c:pt>
                <c:pt idx="7">
                  <c:v>48.155999999999999</c:v>
                </c:pt>
                <c:pt idx="8">
                  <c:v>43.579000000000001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20-4780-96B0-228B44FD9843}"/>
            </c:ext>
          </c:extLst>
        </c:ser>
        <c:ser>
          <c:idx val="4"/>
          <c:order val="4"/>
          <c:tx>
            <c:strRef>
              <c:f>'40_s'!$F$1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4972287999452386E-2"/>
                  <c:y val="8.2013757808859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'40_s'!$F$2:$F$10</c:f>
              <c:numCache>
                <c:formatCode>General</c:formatCode>
                <c:ptCount val="9"/>
                <c:pt idx="0">
                  <c:v>106.858</c:v>
                </c:pt>
                <c:pt idx="1">
                  <c:v>105.664</c:v>
                </c:pt>
                <c:pt idx="2">
                  <c:v>103.67400000000001</c:v>
                </c:pt>
                <c:pt idx="3">
                  <c:v>100.88800000000001</c:v>
                </c:pt>
                <c:pt idx="4">
                  <c:v>97.903000000000006</c:v>
                </c:pt>
                <c:pt idx="5">
                  <c:v>94.52</c:v>
                </c:pt>
                <c:pt idx="6">
                  <c:v>90.54</c:v>
                </c:pt>
                <c:pt idx="7">
                  <c:v>85.765000000000001</c:v>
                </c:pt>
                <c:pt idx="8">
                  <c:v>80.790000000000006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D20-4780-96B0-228B44FD9843}"/>
            </c:ext>
          </c:extLst>
        </c:ser>
        <c:ser>
          <c:idx val="5"/>
          <c:order val="5"/>
          <c:tx>
            <c:strRef>
              <c:f>'40_s'!$G$1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334338708883883"/>
                  <c:y val="4.5041423483047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'40_s'!$G$2:$G$10</c:f>
              <c:numCache>
                <c:formatCode>General</c:formatCode>
                <c:ptCount val="9"/>
                <c:pt idx="0">
                  <c:v>70.441999999999993</c:v>
                </c:pt>
                <c:pt idx="1">
                  <c:v>69.05</c:v>
                </c:pt>
                <c:pt idx="2">
                  <c:v>67.259</c:v>
                </c:pt>
                <c:pt idx="3">
                  <c:v>65.269000000000005</c:v>
                </c:pt>
                <c:pt idx="4">
                  <c:v>62.881</c:v>
                </c:pt>
                <c:pt idx="5">
                  <c:v>60.094999999999999</c:v>
                </c:pt>
                <c:pt idx="6">
                  <c:v>56.911000000000001</c:v>
                </c:pt>
                <c:pt idx="7">
                  <c:v>53.13</c:v>
                </c:pt>
                <c:pt idx="8">
                  <c:v>49.151000000000003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20-4780-96B0-228B44FD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0296"/>
        <c:axId val="555469640"/>
      </c:scatterChart>
      <c:valAx>
        <c:axId val="5554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69640"/>
        <c:crosses val="autoZero"/>
        <c:crossBetween val="midCat"/>
      </c:valAx>
      <c:valAx>
        <c:axId val="5554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195186176300092"/>
          <c:y val="4.3463724506853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'45_s'!$B$1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9440390855788503E-3"/>
                  <c:y val="-6.5431728255633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'45_s'!$B$2:$B$10</c:f>
              <c:numCache>
                <c:formatCode>General</c:formatCode>
                <c:ptCount val="9"/>
                <c:pt idx="0">
                  <c:v>106.65900000000001</c:v>
                </c:pt>
                <c:pt idx="1">
                  <c:v>104.669</c:v>
                </c:pt>
                <c:pt idx="2">
                  <c:v>102.48</c:v>
                </c:pt>
                <c:pt idx="3">
                  <c:v>99.694000000000003</c:v>
                </c:pt>
                <c:pt idx="4">
                  <c:v>96.111999999999995</c:v>
                </c:pt>
                <c:pt idx="5">
                  <c:v>92.331000000000003</c:v>
                </c:pt>
                <c:pt idx="6">
                  <c:v>87.953999999999994</c:v>
                </c:pt>
                <c:pt idx="7">
                  <c:v>82.78</c:v>
                </c:pt>
                <c:pt idx="8">
                  <c:v>77.207999999999998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4-415E-B925-69FE794C29C9}"/>
            </c:ext>
          </c:extLst>
        </c:ser>
        <c:ser>
          <c:idx val="1"/>
          <c:order val="1"/>
          <c:tx>
            <c:strRef>
              <c:f>'45_s'!$C$1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807579676012382"/>
                  <c:y val="-5.9396299133621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'45_s'!$C$2:$C$10</c:f>
              <c:numCache>
                <c:formatCode>General</c:formatCode>
                <c:ptCount val="9"/>
                <c:pt idx="0">
                  <c:v>70.84</c:v>
                </c:pt>
                <c:pt idx="1">
                  <c:v>69.248999999999995</c:v>
                </c:pt>
                <c:pt idx="2">
                  <c:v>67.06</c:v>
                </c:pt>
                <c:pt idx="3">
                  <c:v>64.274000000000001</c:v>
                </c:pt>
                <c:pt idx="4">
                  <c:v>61.09</c:v>
                </c:pt>
                <c:pt idx="5">
                  <c:v>57.508000000000003</c:v>
                </c:pt>
                <c:pt idx="6">
                  <c:v>53.329000000000001</c:v>
                </c:pt>
                <c:pt idx="7">
                  <c:v>48.554000000000002</c:v>
                </c:pt>
                <c:pt idx="8">
                  <c:v>43.38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4-415E-B925-69FE794C29C9}"/>
            </c:ext>
          </c:extLst>
        </c:ser>
        <c:ser>
          <c:idx val="2"/>
          <c:order val="2"/>
          <c:tx>
            <c:strRef>
              <c:f>'45_s'!$D$1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'45_s'!$D$2:$D$10</c:f>
              <c:numCache>
                <c:formatCode>General</c:formatCode>
                <c:ptCount val="9"/>
                <c:pt idx="0">
                  <c:v>106.65900000000001</c:v>
                </c:pt>
                <c:pt idx="1">
                  <c:v>105.06699999999999</c:v>
                </c:pt>
                <c:pt idx="2">
                  <c:v>102.679</c:v>
                </c:pt>
                <c:pt idx="3">
                  <c:v>99.893000000000001</c:v>
                </c:pt>
                <c:pt idx="4">
                  <c:v>96.311000000000007</c:v>
                </c:pt>
                <c:pt idx="5">
                  <c:v>92.331000000000003</c:v>
                </c:pt>
                <c:pt idx="6">
                  <c:v>87.754999999999995</c:v>
                </c:pt>
                <c:pt idx="7">
                  <c:v>82.78</c:v>
                </c:pt>
                <c:pt idx="8">
                  <c:v>77.207999999999998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74-415E-B925-69FE794C29C9}"/>
            </c:ext>
          </c:extLst>
        </c:ser>
        <c:ser>
          <c:idx val="3"/>
          <c:order val="3"/>
          <c:tx>
            <c:strRef>
              <c:f>'45_s'!$E$1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82793104407181"/>
                  <c:y val="-4.38480796720871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'45_s'!$E$2:$E$10</c:f>
              <c:numCache>
                <c:formatCode>General</c:formatCode>
                <c:ptCount val="9"/>
                <c:pt idx="0">
                  <c:v>71.039000000000001</c:v>
                </c:pt>
                <c:pt idx="1">
                  <c:v>69.248999999999995</c:v>
                </c:pt>
                <c:pt idx="2">
                  <c:v>67.06</c:v>
                </c:pt>
                <c:pt idx="3">
                  <c:v>64.472999999999999</c:v>
                </c:pt>
                <c:pt idx="4">
                  <c:v>61.289000000000001</c:v>
                </c:pt>
                <c:pt idx="5">
                  <c:v>57.508000000000003</c:v>
                </c:pt>
                <c:pt idx="6">
                  <c:v>53.329000000000001</c:v>
                </c:pt>
                <c:pt idx="7">
                  <c:v>48.554000000000002</c:v>
                </c:pt>
                <c:pt idx="8">
                  <c:v>43.38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74-415E-B925-69FE794C29C9}"/>
            </c:ext>
          </c:extLst>
        </c:ser>
        <c:ser>
          <c:idx val="4"/>
          <c:order val="4"/>
          <c:tx>
            <c:strRef>
              <c:f>'45_s'!$F$1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4972287999452386E-2"/>
                  <c:y val="8.2013757808859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'45_s'!$F$2:$F$10</c:f>
              <c:numCache>
                <c:formatCode>General</c:formatCode>
                <c:ptCount val="9"/>
                <c:pt idx="0">
                  <c:v>107.455</c:v>
                </c:pt>
                <c:pt idx="1">
                  <c:v>105.664</c:v>
                </c:pt>
                <c:pt idx="2">
                  <c:v>103.47499999999999</c:v>
                </c:pt>
                <c:pt idx="3">
                  <c:v>101.087</c:v>
                </c:pt>
                <c:pt idx="4">
                  <c:v>97.903000000000006</c:v>
                </c:pt>
                <c:pt idx="5">
                  <c:v>94.122</c:v>
                </c:pt>
                <c:pt idx="6">
                  <c:v>89.942999999999998</c:v>
                </c:pt>
                <c:pt idx="7">
                  <c:v>85.168000000000006</c:v>
                </c:pt>
                <c:pt idx="8">
                  <c:v>79.596000000000004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74-415E-B925-69FE794C29C9}"/>
            </c:ext>
          </c:extLst>
        </c:ser>
        <c:ser>
          <c:idx val="5"/>
          <c:order val="5"/>
          <c:tx>
            <c:strRef>
              <c:f>'45_s'!$G$1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334338708883883"/>
                  <c:y val="4.5041423483047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'45_s'!$A$2:$A$10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'45_s'!$G$2:$G$10</c:f>
              <c:numCache>
                <c:formatCode>General</c:formatCode>
                <c:ptCount val="9"/>
                <c:pt idx="0">
                  <c:v>71.635999999999996</c:v>
                </c:pt>
                <c:pt idx="1">
                  <c:v>69.844999999999999</c:v>
                </c:pt>
                <c:pt idx="2">
                  <c:v>68.055000000000007</c:v>
                </c:pt>
                <c:pt idx="3">
                  <c:v>65.667000000000002</c:v>
                </c:pt>
                <c:pt idx="4">
                  <c:v>62.682000000000002</c:v>
                </c:pt>
                <c:pt idx="5">
                  <c:v>59.298999999999999</c:v>
                </c:pt>
                <c:pt idx="6">
                  <c:v>55.12</c:v>
                </c:pt>
                <c:pt idx="7">
                  <c:v>50.741999999999997</c:v>
                </c:pt>
                <c:pt idx="8">
                  <c:v>45.768000000000001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274-415E-B925-69FE794C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0296"/>
        <c:axId val="555469640"/>
      </c:scatterChart>
      <c:valAx>
        <c:axId val="5554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69640"/>
        <c:crosses val="autoZero"/>
        <c:crossBetween val="midCat"/>
      </c:valAx>
      <c:valAx>
        <c:axId val="5554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'50_s'!$B$1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9440390855788503E-3"/>
                  <c:y val="-6.5431728255633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'50_s'!$B$2:$B$10</c:f>
              <c:numCache>
                <c:formatCode>General</c:formatCode>
                <c:ptCount val="9"/>
                <c:pt idx="0">
                  <c:v>101.286</c:v>
                </c:pt>
                <c:pt idx="1">
                  <c:v>99.893000000000001</c:v>
                </c:pt>
                <c:pt idx="2">
                  <c:v>97.703999999999994</c:v>
                </c:pt>
                <c:pt idx="3">
                  <c:v>94.918000000000006</c:v>
                </c:pt>
                <c:pt idx="4">
                  <c:v>91.733999999999995</c:v>
                </c:pt>
                <c:pt idx="5">
                  <c:v>87.754999999999995</c:v>
                </c:pt>
                <c:pt idx="6">
                  <c:v>83.575999999999993</c:v>
                </c:pt>
                <c:pt idx="7">
                  <c:v>78.600999999999999</c:v>
                </c:pt>
                <c:pt idx="8">
                  <c:v>73.028999999999996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A6-4927-BEA2-51C4F37382F0}"/>
            </c:ext>
          </c:extLst>
        </c:ser>
        <c:ser>
          <c:idx val="1"/>
          <c:order val="1"/>
          <c:tx>
            <c:strRef>
              <c:f>'50_s'!$C$1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807579676012382"/>
                  <c:y val="-5.9396299133621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'50_s'!$C$2:$C$10</c:f>
              <c:numCache>
                <c:formatCode>General</c:formatCode>
                <c:ptCount val="9"/>
                <c:pt idx="0">
                  <c:v>75.218000000000004</c:v>
                </c:pt>
                <c:pt idx="1">
                  <c:v>73.227999999999994</c:v>
                </c:pt>
                <c:pt idx="2">
                  <c:v>71.039000000000001</c:v>
                </c:pt>
                <c:pt idx="3">
                  <c:v>68.055000000000007</c:v>
                </c:pt>
                <c:pt idx="4">
                  <c:v>64.274000000000001</c:v>
                </c:pt>
                <c:pt idx="5">
                  <c:v>59.896000000000001</c:v>
                </c:pt>
                <c:pt idx="6">
                  <c:v>55.319000000000003</c:v>
                </c:pt>
                <c:pt idx="7">
                  <c:v>49.747</c:v>
                </c:pt>
                <c:pt idx="8">
                  <c:v>43.579000000000001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A6-4927-BEA2-51C4F37382F0}"/>
            </c:ext>
          </c:extLst>
        </c:ser>
        <c:ser>
          <c:idx val="2"/>
          <c:order val="2"/>
          <c:tx>
            <c:strRef>
              <c:f>'50_s'!$D$1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'50_s'!$D$2:$D$10</c:f>
              <c:numCache>
                <c:formatCode>General</c:formatCode>
                <c:ptCount val="9"/>
                <c:pt idx="0">
                  <c:v>102.08199999999999</c:v>
                </c:pt>
                <c:pt idx="1">
                  <c:v>99.893000000000001</c:v>
                </c:pt>
                <c:pt idx="2">
                  <c:v>97.703999999999994</c:v>
                </c:pt>
                <c:pt idx="3">
                  <c:v>95.117000000000004</c:v>
                </c:pt>
                <c:pt idx="4">
                  <c:v>92.132000000000005</c:v>
                </c:pt>
                <c:pt idx="5">
                  <c:v>88.153000000000006</c:v>
                </c:pt>
                <c:pt idx="6">
                  <c:v>83.974000000000004</c:v>
                </c:pt>
                <c:pt idx="7">
                  <c:v>78.998999999999995</c:v>
                </c:pt>
                <c:pt idx="8">
                  <c:v>73.427000000000007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A6-4927-BEA2-51C4F37382F0}"/>
            </c:ext>
          </c:extLst>
        </c:ser>
        <c:ser>
          <c:idx val="3"/>
          <c:order val="3"/>
          <c:tx>
            <c:strRef>
              <c:f>'50_s'!$E$1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82793104407181"/>
                  <c:y val="-4.38480796720871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'50_s'!$E$2:$E$10</c:f>
              <c:numCache>
                <c:formatCode>General</c:formatCode>
                <c:ptCount val="9"/>
                <c:pt idx="0">
                  <c:v>74.819999999999993</c:v>
                </c:pt>
                <c:pt idx="1">
                  <c:v>73.028999999999996</c:v>
                </c:pt>
                <c:pt idx="2">
                  <c:v>70.84</c:v>
                </c:pt>
                <c:pt idx="3">
                  <c:v>67.656999999999996</c:v>
                </c:pt>
                <c:pt idx="4">
                  <c:v>64.274000000000001</c:v>
                </c:pt>
                <c:pt idx="5">
                  <c:v>60.493000000000002</c:v>
                </c:pt>
                <c:pt idx="6">
                  <c:v>55.716999999999999</c:v>
                </c:pt>
                <c:pt idx="7">
                  <c:v>50.344000000000001</c:v>
                </c:pt>
                <c:pt idx="8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A6-4927-BEA2-51C4F37382F0}"/>
            </c:ext>
          </c:extLst>
        </c:ser>
        <c:ser>
          <c:idx val="4"/>
          <c:order val="4"/>
          <c:tx>
            <c:strRef>
              <c:f>'50_s'!$F$1</c:f>
              <c:strCache>
                <c:ptCount val="1"/>
                <c:pt idx="0">
                  <c:v>x좌표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4972287999452386E-2"/>
                  <c:y val="8.2013757808859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'50_s'!$F$2:$F$10</c:f>
              <c:numCache>
                <c:formatCode>General</c:formatCode>
                <c:ptCount val="9"/>
                <c:pt idx="0">
                  <c:v>101.485</c:v>
                </c:pt>
                <c:pt idx="1">
                  <c:v>99.893000000000001</c:v>
                </c:pt>
                <c:pt idx="2">
                  <c:v>97.903000000000006</c:v>
                </c:pt>
                <c:pt idx="3">
                  <c:v>95.117000000000004</c:v>
                </c:pt>
                <c:pt idx="4">
                  <c:v>91.933000000000007</c:v>
                </c:pt>
                <c:pt idx="5">
                  <c:v>88.153000000000006</c:v>
                </c:pt>
                <c:pt idx="6">
                  <c:v>83.775000000000006</c:v>
                </c:pt>
                <c:pt idx="7">
                  <c:v>78.998999999999995</c:v>
                </c:pt>
                <c:pt idx="8">
                  <c:v>73.626000000000005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A6-4927-BEA2-51C4F37382F0}"/>
            </c:ext>
          </c:extLst>
        </c:ser>
        <c:ser>
          <c:idx val="5"/>
          <c:order val="5"/>
          <c:tx>
            <c:strRef>
              <c:f>'50_s'!$G$1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334338708883883"/>
                  <c:y val="4.5041423483047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'50_s'!$A$2:$A$10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</c:numCache>
            </c:numRef>
          </c:xVal>
          <c:yVal>
            <c:numRef>
              <c:f>'50_s'!$G$2:$G$10</c:f>
              <c:numCache>
                <c:formatCode>General</c:formatCode>
                <c:ptCount val="9"/>
                <c:pt idx="0">
                  <c:v>76.212999999999994</c:v>
                </c:pt>
                <c:pt idx="1">
                  <c:v>74.222999999999999</c:v>
                </c:pt>
                <c:pt idx="2">
                  <c:v>71.834999999999994</c:v>
                </c:pt>
                <c:pt idx="3">
                  <c:v>68.850999999999999</c:v>
                </c:pt>
                <c:pt idx="4">
                  <c:v>65.269000000000005</c:v>
                </c:pt>
                <c:pt idx="5">
                  <c:v>61.09</c:v>
                </c:pt>
                <c:pt idx="6">
                  <c:v>56.115000000000002</c:v>
                </c:pt>
                <c:pt idx="7">
                  <c:v>50.741999999999997</c:v>
                </c:pt>
                <c:pt idx="8">
                  <c:v>44.573999999999998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A6-4927-BEA2-51C4F373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0296"/>
        <c:axId val="555469640"/>
      </c:scatterChart>
      <c:valAx>
        <c:axId val="5554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69640"/>
        <c:crosses val="autoZero"/>
        <c:crossBetween val="midCat"/>
      </c:valAx>
      <c:valAx>
        <c:axId val="5554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4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369570</xdr:colOff>
      <xdr:row>2</xdr:row>
      <xdr:rowOff>121920</xdr:rowOff>
    </xdr:from>
    <xdr:to>
      <xdr:col>21</xdr:col>
      <xdr:colOff>350520</xdr:colOff>
      <xdr:row>19</xdr:row>
      <xdr:rowOff>163830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9240A64-592A-43F7-9416-34D271BF3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384810</xdr:colOff>
      <xdr:row>5</xdr:row>
      <xdr:rowOff>45720</xdr:rowOff>
    </xdr:from>
    <xdr:to>
      <xdr:col>24</xdr:col>
      <xdr:colOff>365760</xdr:colOff>
      <xdr:row>22</xdr:row>
      <xdr:rowOff>87630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956BDF-C3D7-49DB-9CA5-2AF63C1BC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672465</xdr:colOff>
      <xdr:row>6</xdr:row>
      <xdr:rowOff>160020</xdr:rowOff>
    </xdr:from>
    <xdr:to>
      <xdr:col>21</xdr:col>
      <xdr:colOff>653415</xdr:colOff>
      <xdr:row>23</xdr:row>
      <xdr:rowOff>201930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6738B-7092-4EB0-89B0-B1558A299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118110</xdr:colOff>
      <xdr:row>0</xdr:row>
      <xdr:rowOff>0</xdr:rowOff>
    </xdr:from>
    <xdr:to>
      <xdr:col>21</xdr:col>
      <xdr:colOff>99060</xdr:colOff>
      <xdr:row>17</xdr:row>
      <xdr:rowOff>41910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7B85C4-BF93-44C5-8532-B73528125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392430</xdr:colOff>
      <xdr:row>0</xdr:row>
      <xdr:rowOff>144780</xdr:rowOff>
    </xdr:from>
    <xdr:to>
      <xdr:col>21</xdr:col>
      <xdr:colOff>373380</xdr:colOff>
      <xdr:row>17</xdr:row>
      <xdr:rowOff>186690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CC5C91-8C3B-4F9A-9832-C671E1D8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407670</xdr:colOff>
      <xdr:row>3</xdr:row>
      <xdr:rowOff>7620</xdr:rowOff>
    </xdr:from>
    <xdr:to>
      <xdr:col>21</xdr:col>
      <xdr:colOff>388620</xdr:colOff>
      <xdr:row>20</xdr:row>
      <xdr:rowOff>49530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5CD20D-810A-4C2E-A861-957E53A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57C-15FB-49D0-A757-1D7F45C24DDC}">
  <dimension ref="A1:N30"/>
  <sheetViews>
    <sheetView topLeftCell="H1" workbookViewId="0">
      <selection activeCell="M7" sqref="M7:N8"/>
    </sheetView>
  </sheetViews>
  <sheetFormatPr defaultRowHeight="16.5" x14ac:dyDescent="0.3"/>
  <cols>
    <col min="9" max="9" width="12.75" bestFit="1" customWidth="1"/>
    <col min="13" max="13" width="15.25" customWidth="1"/>
  </cols>
  <sheetData>
    <row r="1" spans="1:14" x14ac:dyDescent="0.3">
      <c r="A1" t="s">
        <v>9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8</v>
      </c>
      <c r="H1" t="s">
        <v>17</v>
      </c>
      <c r="I1" t="s">
        <v>16</v>
      </c>
      <c r="J1" t="s">
        <v>11</v>
      </c>
    </row>
    <row r="2" spans="1:14" x14ac:dyDescent="0.3">
      <c r="A2">
        <v>0</v>
      </c>
      <c r="B2">
        <v>98.301000000000002</v>
      </c>
      <c r="C2">
        <v>63.677</v>
      </c>
      <c r="D2">
        <v>100.49</v>
      </c>
      <c r="E2">
        <v>65.069999999999993</v>
      </c>
      <c r="F2">
        <v>101.087</v>
      </c>
      <c r="G2">
        <v>64.870999999999995</v>
      </c>
      <c r="H2">
        <v>2.2425999999999999</v>
      </c>
      <c r="I2">
        <v>1.7692000000000001</v>
      </c>
      <c r="J2">
        <f>2*SQRT(H:H*H:H+I:I*I:I)</f>
        <v>5.7129058805480071</v>
      </c>
    </row>
    <row r="3" spans="1:14" x14ac:dyDescent="0.3">
      <c r="A3">
        <v>3.4000000000000002E-2</v>
      </c>
      <c r="B3">
        <v>95.912999999999997</v>
      </c>
      <c r="C3">
        <v>61.686999999999998</v>
      </c>
      <c r="D3">
        <v>98.698999999999998</v>
      </c>
      <c r="E3">
        <v>63.478000000000002</v>
      </c>
      <c r="F3">
        <v>99.495000000000005</v>
      </c>
      <c r="G3">
        <v>63.677</v>
      </c>
      <c r="H3" t="s">
        <v>18</v>
      </c>
      <c r="I3" t="s">
        <v>19</v>
      </c>
      <c r="J3" t="s">
        <v>12</v>
      </c>
    </row>
    <row r="4" spans="1:14" x14ac:dyDescent="0.3">
      <c r="A4">
        <v>6.7000000000000004E-2</v>
      </c>
      <c r="B4">
        <v>92.927999999999997</v>
      </c>
      <c r="C4">
        <v>59.697000000000003</v>
      </c>
      <c r="D4">
        <v>96.51</v>
      </c>
      <c r="E4">
        <v>62.085000000000001</v>
      </c>
      <c r="F4">
        <v>97.504999999999995</v>
      </c>
      <c r="G4">
        <v>62.085000000000001</v>
      </c>
      <c r="H4">
        <v>2.1915</v>
      </c>
      <c r="I4">
        <v>1.7363</v>
      </c>
      <c r="J4">
        <f>2*SQRT(H:H*H:H+I:I*I:I)</f>
        <v>5.5919263013741514</v>
      </c>
    </row>
    <row r="5" spans="1:14" x14ac:dyDescent="0.3">
      <c r="A5">
        <v>0.1</v>
      </c>
      <c r="B5">
        <v>89.744</v>
      </c>
      <c r="C5">
        <v>57.11</v>
      </c>
      <c r="D5">
        <v>93.923000000000002</v>
      </c>
      <c r="E5">
        <v>59.497999999999998</v>
      </c>
      <c r="F5">
        <v>96.111999999999995</v>
      </c>
      <c r="G5">
        <v>60.293999999999997</v>
      </c>
      <c r="H5" t="s">
        <v>20</v>
      </c>
      <c r="I5" t="s">
        <v>21</v>
      </c>
      <c r="J5" t="s">
        <v>13</v>
      </c>
    </row>
    <row r="6" spans="1:14" x14ac:dyDescent="0.3">
      <c r="A6">
        <v>0.13400000000000001</v>
      </c>
      <c r="B6">
        <v>85.963999999999999</v>
      </c>
      <c r="C6">
        <v>53.926000000000002</v>
      </c>
      <c r="D6">
        <v>90.739000000000004</v>
      </c>
      <c r="E6">
        <v>57.508000000000003</v>
      </c>
      <c r="F6">
        <v>92.53</v>
      </c>
      <c r="G6">
        <v>57.508000000000003</v>
      </c>
      <c r="H6">
        <v>2.4146000000000001</v>
      </c>
      <c r="I6">
        <v>1.6378999999999999</v>
      </c>
      <c r="J6">
        <f>2*SQRT(H:H*H:H+I:I*I:I)</f>
        <v>5.8354124344385463</v>
      </c>
    </row>
    <row r="7" spans="1:14" x14ac:dyDescent="0.3">
      <c r="A7">
        <v>0.16700000000000001</v>
      </c>
      <c r="B7">
        <v>81.983999999999995</v>
      </c>
      <c r="C7">
        <v>50.542999999999999</v>
      </c>
      <c r="D7">
        <v>87.158000000000001</v>
      </c>
      <c r="E7">
        <v>54.323999999999998</v>
      </c>
      <c r="F7">
        <v>88.948999999999998</v>
      </c>
      <c r="G7">
        <v>55.319000000000003</v>
      </c>
      <c r="I7" t="s">
        <v>15</v>
      </c>
      <c r="J7" t="s">
        <v>10</v>
      </c>
      <c r="K7" t="s">
        <v>14</v>
      </c>
      <c r="L7" t="s">
        <v>30</v>
      </c>
      <c r="M7" s="1" t="s">
        <v>31</v>
      </c>
      <c r="N7" s="1" t="s">
        <v>32</v>
      </c>
    </row>
    <row r="8" spans="1:14" x14ac:dyDescent="0.3">
      <c r="A8">
        <v>0.2</v>
      </c>
      <c r="B8">
        <v>77.406999999999996</v>
      </c>
      <c r="C8">
        <v>46.762999999999998</v>
      </c>
      <c r="D8">
        <v>82.978999999999999</v>
      </c>
      <c r="E8">
        <v>51.14</v>
      </c>
      <c r="F8">
        <v>85.168000000000006</v>
      </c>
      <c r="G8">
        <v>52.334000000000003</v>
      </c>
      <c r="I8">
        <f>9.8*SIN(RADIANS(40))</f>
        <v>6.2993185749280851</v>
      </c>
      <c r="J8">
        <f>AVERAGE(J2,J4,J6)</f>
        <v>5.7134148721202349</v>
      </c>
      <c r="K8">
        <f>_xlfn.STDEV.P(J2,J4,J6)</f>
        <v>9.9403449145317235E-2</v>
      </c>
      <c r="L8">
        <f>-J8+I8</f>
        <v>0.5859037028078502</v>
      </c>
      <c r="M8" s="1">
        <f>AVERAGE(SQRT((F13-F3)^2+(G13-G3)^2),SQRT((D13-D3)^2+(E13-E3)^2),SQRT((B13-B3)^2+(C13-C3)^2))*0.01</f>
        <v>0.58301119639312482</v>
      </c>
      <c r="N8" s="1">
        <f>L8*M8*0.0545</f>
        <v>1.8616568821611581E-2</v>
      </c>
    </row>
    <row r="9" spans="1:14" x14ac:dyDescent="0.3">
      <c r="A9">
        <v>0.23400000000000001</v>
      </c>
      <c r="B9">
        <v>71.834999999999994</v>
      </c>
      <c r="C9">
        <v>42.783000000000001</v>
      </c>
      <c r="D9">
        <v>78.402000000000001</v>
      </c>
      <c r="E9">
        <v>47.36</v>
      </c>
      <c r="F9">
        <v>80.790000000000006</v>
      </c>
      <c r="G9">
        <v>48.753</v>
      </c>
      <c r="H9" t="s">
        <v>22</v>
      </c>
      <c r="J9" t="s">
        <v>23</v>
      </c>
      <c r="L9" t="s">
        <v>24</v>
      </c>
      <c r="M9" s="1" t="s">
        <v>28</v>
      </c>
    </row>
    <row r="10" spans="1:14" x14ac:dyDescent="0.3">
      <c r="A10">
        <v>0.26700000000000002</v>
      </c>
      <c r="B10">
        <v>65.866</v>
      </c>
      <c r="C10">
        <v>38.006999999999998</v>
      </c>
      <c r="D10">
        <v>73.227999999999994</v>
      </c>
      <c r="E10">
        <v>43.38</v>
      </c>
      <c r="F10">
        <v>75.616</v>
      </c>
      <c r="G10">
        <v>44.972000000000001</v>
      </c>
      <c r="H10">
        <f>0.0545/2*(((B14-B12)*3/20)^2+((C14-C12)*3/20)^2-((B4-B2)*3/20)^2-((C4-C2)*3/20)^2)</f>
        <v>0.21928047443437512</v>
      </c>
      <c r="J10">
        <f>0.0545/2*(((D14-D12)*3/20)^2+((E14-E12)*3/20)^2-((D4-D2)*3/20)^2-((E4-E2)*3/20)^2)</f>
        <v>0.19234159517812507</v>
      </c>
      <c r="L10">
        <f>0.0545/2*(((F14-F12)*3/20)^2+((G14-G12)*3/20)^2-((F4-F2)*3/20)^2-((G4-G2)*3/20)^2)</f>
        <v>0.16528802353312491</v>
      </c>
      <c r="M10" s="1">
        <f>0.85*AVERAGE(H10:L10)</f>
        <v>0.16345785972459378</v>
      </c>
    </row>
    <row r="11" spans="1:14" x14ac:dyDescent="0.3">
      <c r="A11">
        <v>0.3</v>
      </c>
      <c r="B11">
        <v>59.497999999999998</v>
      </c>
      <c r="C11">
        <v>32.832999999999998</v>
      </c>
      <c r="D11">
        <v>67.656999999999996</v>
      </c>
      <c r="E11">
        <v>39.002000000000002</v>
      </c>
      <c r="F11">
        <v>70.441999999999993</v>
      </c>
      <c r="G11">
        <v>40.594000000000001</v>
      </c>
      <c r="H11" t="s">
        <v>25</v>
      </c>
      <c r="J11" t="s">
        <v>26</v>
      </c>
      <c r="L11" t="s">
        <v>27</v>
      </c>
      <c r="M11" s="1" t="s">
        <v>29</v>
      </c>
    </row>
    <row r="12" spans="1:14" x14ac:dyDescent="0.3">
      <c r="A12">
        <v>0.33400000000000002</v>
      </c>
      <c r="B12">
        <v>52.533000000000001</v>
      </c>
      <c r="C12">
        <v>27.262</v>
      </c>
      <c r="D12">
        <v>61.289000000000001</v>
      </c>
      <c r="E12">
        <v>34.027000000000001</v>
      </c>
      <c r="F12">
        <v>64.472999999999999</v>
      </c>
      <c r="G12">
        <v>36.017000000000003</v>
      </c>
      <c r="H12">
        <f>0.0545*9.8*(C13-C3)/100</f>
        <v>-0.21893827200000002</v>
      </c>
      <c r="J12">
        <f>0.0545*9.8*(E13-E3)/100</f>
        <v>-0.18705250200000006</v>
      </c>
      <c r="L12">
        <f>0.0545*9.8*(G13-G3)/100</f>
        <v>-0.17536639400000001</v>
      </c>
      <c r="M12" s="1">
        <f>AVERAGE(H12:L12)</f>
        <v>-0.19378572266666669</v>
      </c>
    </row>
    <row r="13" spans="1:14" x14ac:dyDescent="0.3">
      <c r="A13">
        <v>0.36699999999999999</v>
      </c>
      <c r="B13">
        <v>44.773000000000003</v>
      </c>
      <c r="C13">
        <v>20.695</v>
      </c>
      <c r="D13">
        <v>54.323999999999998</v>
      </c>
      <c r="E13">
        <v>28.456</v>
      </c>
      <c r="F13">
        <v>58.104999999999997</v>
      </c>
      <c r="G13">
        <v>30.843</v>
      </c>
      <c r="M13">
        <f>-M12-M10</f>
        <v>3.0327862942072903E-2</v>
      </c>
    </row>
    <row r="14" spans="1:14" x14ac:dyDescent="0.3">
      <c r="A14">
        <v>0.4</v>
      </c>
      <c r="B14">
        <v>36.414999999999999</v>
      </c>
      <c r="C14">
        <v>15.321999999999999</v>
      </c>
      <c r="D14">
        <v>46.962000000000003</v>
      </c>
      <c r="E14">
        <v>22.486000000000001</v>
      </c>
      <c r="F14">
        <v>50.941000000000003</v>
      </c>
      <c r="G14">
        <v>25.67</v>
      </c>
    </row>
    <row r="15" spans="1:14" x14ac:dyDescent="0.3">
      <c r="A15">
        <v>0.434</v>
      </c>
      <c r="B15">
        <v>27.262</v>
      </c>
      <c r="C15">
        <v>15.521000000000001</v>
      </c>
      <c r="D15">
        <v>38.802999999999997</v>
      </c>
      <c r="E15">
        <v>16.515999999999998</v>
      </c>
      <c r="F15">
        <v>43.180999999999997</v>
      </c>
      <c r="G15">
        <v>19.501000000000001</v>
      </c>
      <c r="H15" s="1">
        <f>COS(RADIANS(50))</f>
        <v>0.64278760968653936</v>
      </c>
      <c r="I15">
        <f>COS(RADIANS(45))</f>
        <v>0.70710678118654757</v>
      </c>
      <c r="J15" s="1">
        <f>COS(RADIANS(40))</f>
        <v>0.76604444311897801</v>
      </c>
    </row>
    <row r="16" spans="1:14" x14ac:dyDescent="0.3">
      <c r="A16">
        <v>0.46700000000000003</v>
      </c>
      <c r="B16">
        <v>21.69</v>
      </c>
      <c r="C16">
        <v>20.495999999999999</v>
      </c>
      <c r="D16">
        <v>29.251999999999999</v>
      </c>
      <c r="E16">
        <v>14.526</v>
      </c>
      <c r="F16">
        <v>34.225999999999999</v>
      </c>
      <c r="G16">
        <v>14.526</v>
      </c>
    </row>
    <row r="17" spans="1:7" x14ac:dyDescent="0.3">
      <c r="A17">
        <v>0.5</v>
      </c>
      <c r="B17">
        <v>20.097999999999999</v>
      </c>
      <c r="C17">
        <v>26.466000000000001</v>
      </c>
      <c r="D17">
        <v>22.684999999999999</v>
      </c>
      <c r="E17">
        <v>18.904</v>
      </c>
      <c r="F17">
        <v>25.471</v>
      </c>
      <c r="G17">
        <v>16.117999999999999</v>
      </c>
    </row>
    <row r="18" spans="1:7" x14ac:dyDescent="0.3">
      <c r="A18">
        <v>0.53400000000000003</v>
      </c>
      <c r="B18">
        <v>21.69</v>
      </c>
      <c r="C18">
        <v>32.235999999999997</v>
      </c>
      <c r="D18">
        <v>20.097999999999999</v>
      </c>
      <c r="E18">
        <v>25.073</v>
      </c>
      <c r="F18">
        <v>20.893999999999998</v>
      </c>
      <c r="G18">
        <v>21.69</v>
      </c>
    </row>
    <row r="19" spans="1:7" x14ac:dyDescent="0.3">
      <c r="A19">
        <v>0.56699999999999995</v>
      </c>
      <c r="B19">
        <v>24.873999999999999</v>
      </c>
      <c r="C19">
        <v>35.817999999999998</v>
      </c>
      <c r="D19">
        <v>20.695</v>
      </c>
      <c r="E19">
        <v>30.643999999999998</v>
      </c>
      <c r="F19">
        <v>20.097999999999999</v>
      </c>
      <c r="G19">
        <v>27.859000000000002</v>
      </c>
    </row>
    <row r="20" spans="1:7" x14ac:dyDescent="0.3">
      <c r="A20">
        <v>0.6</v>
      </c>
      <c r="B20">
        <v>28.456</v>
      </c>
      <c r="C20">
        <v>38.006999999999998</v>
      </c>
      <c r="D20">
        <v>23.68</v>
      </c>
      <c r="E20">
        <v>35.021999999999998</v>
      </c>
      <c r="F20">
        <v>22.088000000000001</v>
      </c>
      <c r="G20">
        <v>32.832999999999998</v>
      </c>
    </row>
    <row r="21" spans="1:7" x14ac:dyDescent="0.3">
      <c r="A21">
        <v>0.63400000000000001</v>
      </c>
      <c r="B21">
        <v>32.036999999999999</v>
      </c>
      <c r="C21">
        <v>38.802999999999997</v>
      </c>
      <c r="D21">
        <v>27.062999999999999</v>
      </c>
      <c r="E21">
        <v>37.409999999999997</v>
      </c>
      <c r="F21">
        <v>25.271999999999998</v>
      </c>
      <c r="G21">
        <v>36.216000000000001</v>
      </c>
    </row>
    <row r="22" spans="1:7" x14ac:dyDescent="0.3">
      <c r="A22">
        <v>0.66700000000000004</v>
      </c>
      <c r="B22">
        <v>36.216000000000001</v>
      </c>
      <c r="C22">
        <v>38.206000000000003</v>
      </c>
      <c r="D22">
        <v>31.241</v>
      </c>
      <c r="E22">
        <v>38.603999999999999</v>
      </c>
      <c r="F22">
        <v>29.053000000000001</v>
      </c>
      <c r="G22">
        <v>38.006999999999998</v>
      </c>
    </row>
    <row r="23" spans="1:7" x14ac:dyDescent="0.3">
      <c r="A23">
        <v>0.7</v>
      </c>
      <c r="B23">
        <v>40.195999999999998</v>
      </c>
      <c r="C23">
        <v>36.414999999999999</v>
      </c>
      <c r="D23">
        <v>35.220999999999997</v>
      </c>
      <c r="E23">
        <v>38.603999999999999</v>
      </c>
      <c r="F23">
        <v>33.231000000000002</v>
      </c>
      <c r="G23">
        <v>38.603999999999999</v>
      </c>
    </row>
    <row r="24" spans="1:7" x14ac:dyDescent="0.3">
      <c r="A24">
        <v>0.73399999999999999</v>
      </c>
      <c r="B24">
        <v>43.180999999999997</v>
      </c>
      <c r="C24">
        <v>32.832999999999998</v>
      </c>
      <c r="D24">
        <v>39.201000000000001</v>
      </c>
      <c r="E24">
        <v>37.012</v>
      </c>
      <c r="F24">
        <v>37.210999999999999</v>
      </c>
      <c r="G24">
        <v>37.409999999999997</v>
      </c>
    </row>
    <row r="25" spans="1:7" x14ac:dyDescent="0.3">
      <c r="A25">
        <v>0.76700000000000002</v>
      </c>
      <c r="B25">
        <v>44.773000000000003</v>
      </c>
      <c r="C25">
        <v>27.66</v>
      </c>
      <c r="D25">
        <v>42.783000000000001</v>
      </c>
      <c r="E25">
        <v>33.828000000000003</v>
      </c>
      <c r="F25">
        <v>41.191000000000003</v>
      </c>
      <c r="G25">
        <v>35.42</v>
      </c>
    </row>
    <row r="26" spans="1:7" x14ac:dyDescent="0.3">
      <c r="A26">
        <v>0.8</v>
      </c>
      <c r="B26">
        <v>43.579000000000001</v>
      </c>
      <c r="C26">
        <v>20.893999999999998</v>
      </c>
      <c r="D26">
        <v>44.972000000000001</v>
      </c>
      <c r="E26">
        <v>28.853999999999999</v>
      </c>
      <c r="F26">
        <v>44.176000000000002</v>
      </c>
      <c r="G26">
        <v>31.241</v>
      </c>
    </row>
    <row r="27" spans="1:7" x14ac:dyDescent="0.3">
      <c r="A27">
        <v>0.83399999999999996</v>
      </c>
      <c r="B27">
        <v>38.405000000000001</v>
      </c>
      <c r="C27">
        <v>15.919</v>
      </c>
      <c r="D27">
        <v>44.176000000000002</v>
      </c>
      <c r="E27">
        <v>22.486000000000001</v>
      </c>
      <c r="F27">
        <v>44.773000000000003</v>
      </c>
      <c r="G27">
        <v>25.271999999999998</v>
      </c>
    </row>
    <row r="28" spans="1:7" x14ac:dyDescent="0.3">
      <c r="A28">
        <v>0.86699999999999999</v>
      </c>
      <c r="B28">
        <v>31.44</v>
      </c>
      <c r="C28">
        <v>14.923999999999999</v>
      </c>
      <c r="D28">
        <v>39.798000000000002</v>
      </c>
      <c r="E28">
        <v>16.914000000000001</v>
      </c>
      <c r="F28">
        <v>42.384999999999998</v>
      </c>
      <c r="G28">
        <v>18.904</v>
      </c>
    </row>
    <row r="29" spans="1:7" x14ac:dyDescent="0.3">
      <c r="A29">
        <v>0.9</v>
      </c>
      <c r="B29">
        <v>24.675000000000001</v>
      </c>
      <c r="C29">
        <v>15.919</v>
      </c>
      <c r="D29">
        <v>33.031999999999996</v>
      </c>
      <c r="E29">
        <v>14.923999999999999</v>
      </c>
      <c r="F29">
        <v>36.216000000000001</v>
      </c>
      <c r="G29">
        <v>14.923999999999999</v>
      </c>
    </row>
    <row r="30" spans="1:7" x14ac:dyDescent="0.3">
      <c r="A30">
        <v>0.93400000000000005</v>
      </c>
      <c r="B30">
        <v>17.510999999999999</v>
      </c>
      <c r="C30">
        <v>16.914000000000001</v>
      </c>
      <c r="D30">
        <v>26.068000000000001</v>
      </c>
      <c r="E30">
        <v>15.72</v>
      </c>
      <c r="F30">
        <v>29.053000000000001</v>
      </c>
      <c r="G30">
        <v>15.122999999999999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5F6-077A-4D91-880E-BA30EC6FFB8C}">
  <dimension ref="A1:N29"/>
  <sheetViews>
    <sheetView topLeftCell="G1" workbookViewId="0">
      <selection activeCell="M7" sqref="M7:N8"/>
    </sheetView>
  </sheetViews>
  <sheetFormatPr defaultRowHeight="16.5" x14ac:dyDescent="0.3"/>
  <cols>
    <col min="9" max="9" width="12.75" bestFit="1" customWidth="1"/>
    <col min="13" max="13" width="16.125" customWidth="1"/>
  </cols>
  <sheetData>
    <row r="1" spans="1:14" x14ac:dyDescent="0.3">
      <c r="A1" t="s">
        <v>9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8</v>
      </c>
      <c r="H1" t="s">
        <v>17</v>
      </c>
      <c r="I1" t="s">
        <v>16</v>
      </c>
      <c r="J1" t="s">
        <v>11</v>
      </c>
    </row>
    <row r="2" spans="1:14" x14ac:dyDescent="0.3">
      <c r="A2">
        <v>0</v>
      </c>
      <c r="B2">
        <v>106.261</v>
      </c>
      <c r="C2">
        <v>70.84</v>
      </c>
      <c r="D2">
        <v>106.46</v>
      </c>
      <c r="E2">
        <v>71.238</v>
      </c>
      <c r="F2">
        <v>105.465</v>
      </c>
      <c r="G2">
        <v>70.441999999999993</v>
      </c>
      <c r="H2">
        <v>2.6093000000000002</v>
      </c>
      <c r="I2">
        <v>2.3321000000000001</v>
      </c>
      <c r="J2">
        <f>2*SQRT(H:H*H:H+I:I*I:I)</f>
        <v>6.9991819236250752</v>
      </c>
    </row>
    <row r="3" spans="1:14" x14ac:dyDescent="0.3">
      <c r="A3">
        <v>3.4000000000000002E-2</v>
      </c>
      <c r="B3">
        <v>104.47</v>
      </c>
      <c r="C3">
        <v>68.850999999999999</v>
      </c>
      <c r="D3">
        <v>104.86799999999999</v>
      </c>
      <c r="E3">
        <v>69.447999999999993</v>
      </c>
      <c r="F3">
        <v>103.67400000000001</v>
      </c>
      <c r="G3">
        <v>68.055000000000007</v>
      </c>
      <c r="H3" t="s">
        <v>18</v>
      </c>
      <c r="I3" t="s">
        <v>19</v>
      </c>
      <c r="J3" t="s">
        <v>12</v>
      </c>
    </row>
    <row r="4" spans="1:14" x14ac:dyDescent="0.3">
      <c r="A4">
        <v>6.7000000000000004E-2</v>
      </c>
      <c r="B4">
        <v>102.08199999999999</v>
      </c>
      <c r="C4">
        <v>66.861000000000004</v>
      </c>
      <c r="D4">
        <v>102.28100000000001</v>
      </c>
      <c r="E4">
        <v>67.259</v>
      </c>
      <c r="F4">
        <v>101.087</v>
      </c>
      <c r="G4">
        <v>65.667000000000002</v>
      </c>
      <c r="H4">
        <v>2.5343</v>
      </c>
      <c r="I4">
        <v>2.2808000000000002</v>
      </c>
      <c r="J4">
        <f>2*SQRT(H:H*H:H+I:I*I:I)</f>
        <v>6.8190102302313642</v>
      </c>
    </row>
    <row r="5" spans="1:14" x14ac:dyDescent="0.3">
      <c r="A5">
        <v>0.1</v>
      </c>
      <c r="B5">
        <v>99.296000000000006</v>
      </c>
      <c r="C5">
        <v>64.075000000000003</v>
      </c>
      <c r="D5">
        <v>99.296000000000006</v>
      </c>
      <c r="E5">
        <v>64.274000000000001</v>
      </c>
      <c r="F5">
        <v>97.703999999999994</v>
      </c>
      <c r="G5">
        <v>62.682000000000002</v>
      </c>
      <c r="H5" t="s">
        <v>20</v>
      </c>
      <c r="I5" t="s">
        <v>21</v>
      </c>
      <c r="J5" t="s">
        <v>13</v>
      </c>
    </row>
    <row r="6" spans="1:14" x14ac:dyDescent="0.3">
      <c r="A6">
        <v>0.13400000000000001</v>
      </c>
      <c r="B6">
        <v>95.713999999999999</v>
      </c>
      <c r="C6">
        <v>60.890999999999998</v>
      </c>
      <c r="D6">
        <v>95.912999999999997</v>
      </c>
      <c r="E6">
        <v>61.09</v>
      </c>
      <c r="F6">
        <v>94.122</v>
      </c>
      <c r="G6">
        <v>59.1</v>
      </c>
      <c r="H6">
        <v>2.5467</v>
      </c>
      <c r="I6">
        <v>2.0640999999999998</v>
      </c>
      <c r="J6">
        <f>2*SQRT(H:H*H:H+I:I*I:I)</f>
        <v>6.5562762907003842</v>
      </c>
    </row>
    <row r="7" spans="1:14" x14ac:dyDescent="0.3">
      <c r="A7">
        <v>0.16700000000000001</v>
      </c>
      <c r="B7">
        <v>92.132000000000005</v>
      </c>
      <c r="C7">
        <v>57.11</v>
      </c>
      <c r="D7">
        <v>91.933000000000007</v>
      </c>
      <c r="E7">
        <v>57.308999999999997</v>
      </c>
      <c r="F7">
        <v>89.744</v>
      </c>
      <c r="G7">
        <v>54.920999999999999</v>
      </c>
      <c r="I7" t="s">
        <v>15</v>
      </c>
      <c r="J7" t="s">
        <v>10</v>
      </c>
      <c r="K7" t="s">
        <v>14</v>
      </c>
      <c r="L7" s="1" t="s">
        <v>30</v>
      </c>
      <c r="M7" s="1" t="s">
        <v>31</v>
      </c>
      <c r="N7" s="1" t="s">
        <v>32</v>
      </c>
    </row>
    <row r="8" spans="1:14" x14ac:dyDescent="0.3">
      <c r="A8">
        <v>0.2</v>
      </c>
      <c r="B8">
        <v>87.356999999999999</v>
      </c>
      <c r="C8">
        <v>52.731999999999999</v>
      </c>
      <c r="D8">
        <v>87.158000000000001</v>
      </c>
      <c r="E8">
        <v>52.930999999999997</v>
      </c>
      <c r="F8">
        <v>85.168000000000006</v>
      </c>
      <c r="G8">
        <v>50.542999999999999</v>
      </c>
      <c r="I8">
        <f>9.8*SIN(RADIANS(45))</f>
        <v>6.9296464556281654</v>
      </c>
      <c r="J8">
        <f>0.95*AVERAGE(J2,J4,J6)</f>
        <v>6.4519150074429943</v>
      </c>
      <c r="K8">
        <f>_xlfn.STDEV.P(J2,J4,J6)</f>
        <v>0.18185964116386485</v>
      </c>
      <c r="L8" s="1">
        <f>-J8+I8</f>
        <v>0.4777314481851711</v>
      </c>
      <c r="M8" s="1">
        <f>AVERAGE(SQRT((F13-F3)^2+(G13-G3)^2),SQRT((D13-D3)^2+(E13-E3)^2),SQRT((B13-B3)^2+(C13-C3)^2))*0.01</f>
        <v>0.68237164112022886</v>
      </c>
      <c r="N8" s="1">
        <f>L8*M8*0.0545</f>
        <v>1.7766476381050802E-2</v>
      </c>
    </row>
    <row r="9" spans="1:14" x14ac:dyDescent="0.3">
      <c r="A9">
        <v>0.23400000000000001</v>
      </c>
      <c r="B9">
        <v>82.183000000000007</v>
      </c>
      <c r="C9">
        <v>48.155999999999999</v>
      </c>
      <c r="D9">
        <v>82.183000000000007</v>
      </c>
      <c r="E9">
        <v>48.155999999999999</v>
      </c>
      <c r="F9">
        <v>79.596000000000004</v>
      </c>
      <c r="G9">
        <v>45.569000000000003</v>
      </c>
      <c r="H9" t="s">
        <v>22</v>
      </c>
      <c r="J9" t="s">
        <v>23</v>
      </c>
      <c r="L9" t="s">
        <v>24</v>
      </c>
      <c r="M9" s="1" t="s">
        <v>28</v>
      </c>
    </row>
    <row r="10" spans="1:14" x14ac:dyDescent="0.3">
      <c r="A10">
        <v>0.26700000000000002</v>
      </c>
      <c r="B10">
        <v>76.212999999999994</v>
      </c>
      <c r="C10">
        <v>42.584000000000003</v>
      </c>
      <c r="D10">
        <v>76.212999999999994</v>
      </c>
      <c r="E10">
        <v>42.783000000000001</v>
      </c>
      <c r="F10">
        <v>73.626000000000005</v>
      </c>
      <c r="G10">
        <v>40.395000000000003</v>
      </c>
      <c r="H10">
        <f>0.0545/2*(((B14-B12)*3/20)^2+((C14-C12)*3/20)^2-((B4-B2)*3/20)^2-((C4-C2)*3/20)^2)</f>
        <v>0.26081173053000012</v>
      </c>
      <c r="J10">
        <f>0.0545/2*(((D14-D12)*3/20)^2+((E14-E12)*3/20)^2-((D4-D2)*3/20)^2-((E4-E2)*3/20)^2)</f>
        <v>0.2647206249693751</v>
      </c>
      <c r="L10">
        <f>0.0545/2*(((F14-F12)*3/20)^2+((G14-G12)*3/20)^2-((F4-F2)*3/20)^2-((G4-G2)*3/20)^2)</f>
        <v>0.2652723620550001</v>
      </c>
      <c r="M10" s="1">
        <f>0.84*AVERAGE(H10:L10)</f>
        <v>0.22142532091522507</v>
      </c>
    </row>
    <row r="11" spans="1:14" x14ac:dyDescent="0.3">
      <c r="A11">
        <v>0.3</v>
      </c>
      <c r="B11">
        <v>70.242999999999995</v>
      </c>
      <c r="C11">
        <v>36.813000000000002</v>
      </c>
      <c r="D11">
        <v>69.844999999999999</v>
      </c>
      <c r="E11">
        <v>36.813000000000002</v>
      </c>
      <c r="F11">
        <v>67.06</v>
      </c>
      <c r="G11">
        <v>34.027000000000001</v>
      </c>
      <c r="H11" t="s">
        <v>25</v>
      </c>
      <c r="J11" t="s">
        <v>26</v>
      </c>
      <c r="L11" t="s">
        <v>27</v>
      </c>
      <c r="M11" s="1" t="s">
        <v>29</v>
      </c>
    </row>
    <row r="12" spans="1:14" x14ac:dyDescent="0.3">
      <c r="A12">
        <v>0.33400000000000002</v>
      </c>
      <c r="B12">
        <v>63.279000000000003</v>
      </c>
      <c r="C12">
        <v>30.445</v>
      </c>
      <c r="D12">
        <v>62.881</v>
      </c>
      <c r="E12">
        <v>30.047000000000001</v>
      </c>
      <c r="F12">
        <v>59.896000000000001</v>
      </c>
      <c r="G12">
        <v>27.66</v>
      </c>
      <c r="H12">
        <f>0.0545*9.8*(C13-C3)/100</f>
        <v>-0.24232116999999997</v>
      </c>
      <c r="J12">
        <f>0.0545*9.8*(E13-E3)/100</f>
        <v>-0.24763546499999997</v>
      </c>
      <c r="L12">
        <f>0.0545*9.8*(G13-G3)/100</f>
        <v>-0.25613833700000005</v>
      </c>
      <c r="M12" s="1">
        <f>AVERAGE(H12:L12)</f>
        <v>-0.24869832400000003</v>
      </c>
    </row>
    <row r="13" spans="1:14" x14ac:dyDescent="0.3">
      <c r="A13">
        <v>0.36699999999999999</v>
      </c>
      <c r="B13">
        <v>55.716999999999999</v>
      </c>
      <c r="C13">
        <v>23.481000000000002</v>
      </c>
      <c r="D13">
        <v>55.518000000000001</v>
      </c>
      <c r="E13">
        <v>23.082999999999998</v>
      </c>
      <c r="F13">
        <v>52.134999999999998</v>
      </c>
      <c r="G13">
        <v>20.097999999999999</v>
      </c>
      <c r="M13" s="1">
        <f>-M12-M10</f>
        <v>2.7273003084774955E-2</v>
      </c>
    </row>
    <row r="14" spans="1:14" x14ac:dyDescent="0.3">
      <c r="A14">
        <v>0.4</v>
      </c>
      <c r="B14">
        <v>47.36</v>
      </c>
      <c r="C14">
        <v>16.117999999999999</v>
      </c>
      <c r="D14">
        <v>46.762999999999998</v>
      </c>
      <c r="E14">
        <v>15.72</v>
      </c>
      <c r="F14">
        <v>42.981999999999999</v>
      </c>
      <c r="G14">
        <v>13.929</v>
      </c>
    </row>
    <row r="15" spans="1:14" x14ac:dyDescent="0.3">
      <c r="A15">
        <v>0.434</v>
      </c>
      <c r="B15">
        <v>37.409999999999997</v>
      </c>
      <c r="C15">
        <v>13.73</v>
      </c>
      <c r="D15">
        <v>37.012</v>
      </c>
      <c r="E15">
        <v>14.128</v>
      </c>
      <c r="F15">
        <v>33.628999999999998</v>
      </c>
      <c r="G15">
        <v>15.321999999999999</v>
      </c>
    </row>
    <row r="16" spans="1:14" x14ac:dyDescent="0.3">
      <c r="A16">
        <v>0.46700000000000003</v>
      </c>
      <c r="B16">
        <v>30.245999999999999</v>
      </c>
      <c r="C16">
        <v>18.506</v>
      </c>
      <c r="D16">
        <v>30.245999999999999</v>
      </c>
      <c r="E16">
        <v>18.904</v>
      </c>
      <c r="F16">
        <v>28.456</v>
      </c>
      <c r="G16">
        <v>21.292000000000002</v>
      </c>
    </row>
    <row r="17" spans="1:7" x14ac:dyDescent="0.3">
      <c r="A17">
        <v>0.5</v>
      </c>
      <c r="B17">
        <v>27.859000000000002</v>
      </c>
      <c r="C17">
        <v>25.67</v>
      </c>
      <c r="D17">
        <v>28.058</v>
      </c>
      <c r="E17">
        <v>25.869</v>
      </c>
      <c r="F17">
        <v>27.66</v>
      </c>
      <c r="G17">
        <v>27.66</v>
      </c>
    </row>
    <row r="18" spans="1:7" x14ac:dyDescent="0.3">
      <c r="A18">
        <v>0.53400000000000003</v>
      </c>
      <c r="B18">
        <v>29.451000000000001</v>
      </c>
      <c r="C18">
        <v>31.638999999999999</v>
      </c>
      <c r="D18">
        <v>29.251999999999999</v>
      </c>
      <c r="E18">
        <v>31.838000000000001</v>
      </c>
      <c r="F18">
        <v>30.047000000000001</v>
      </c>
      <c r="G18">
        <v>33.231000000000002</v>
      </c>
    </row>
    <row r="19" spans="1:7" x14ac:dyDescent="0.3">
      <c r="A19">
        <v>0.56699999999999995</v>
      </c>
      <c r="B19">
        <v>32.634</v>
      </c>
      <c r="C19">
        <v>35.817999999999998</v>
      </c>
      <c r="D19">
        <v>32.634</v>
      </c>
      <c r="E19">
        <v>35.817999999999998</v>
      </c>
      <c r="F19">
        <v>33.828000000000003</v>
      </c>
      <c r="G19">
        <v>36.813000000000002</v>
      </c>
    </row>
    <row r="20" spans="1:7" x14ac:dyDescent="0.3">
      <c r="A20">
        <v>0.6</v>
      </c>
      <c r="B20">
        <v>36.613999999999997</v>
      </c>
      <c r="C20">
        <v>38.006999999999998</v>
      </c>
      <c r="D20">
        <v>37.012</v>
      </c>
      <c r="E20">
        <v>38.006999999999998</v>
      </c>
      <c r="F20">
        <v>38.405000000000001</v>
      </c>
      <c r="G20">
        <v>38.405000000000001</v>
      </c>
    </row>
    <row r="21" spans="1:7" x14ac:dyDescent="0.3">
      <c r="A21">
        <v>0.63400000000000001</v>
      </c>
      <c r="B21">
        <v>41.39</v>
      </c>
      <c r="C21">
        <v>38.603999999999999</v>
      </c>
      <c r="D21">
        <v>41.787999999999997</v>
      </c>
      <c r="E21">
        <v>38.405000000000001</v>
      </c>
      <c r="F21">
        <v>43.38</v>
      </c>
      <c r="G21">
        <v>38.405000000000001</v>
      </c>
    </row>
    <row r="22" spans="1:7" x14ac:dyDescent="0.3">
      <c r="A22">
        <v>0.66700000000000004</v>
      </c>
      <c r="B22">
        <v>46.165999999999997</v>
      </c>
      <c r="C22">
        <v>37.609000000000002</v>
      </c>
      <c r="D22">
        <v>46.564</v>
      </c>
      <c r="E22">
        <v>37.409999999999997</v>
      </c>
      <c r="F22">
        <v>47.758000000000003</v>
      </c>
      <c r="G22">
        <v>36.216000000000001</v>
      </c>
    </row>
    <row r="23" spans="1:7" x14ac:dyDescent="0.3">
      <c r="A23">
        <v>0.7</v>
      </c>
      <c r="B23">
        <v>50.741999999999997</v>
      </c>
      <c r="C23">
        <v>34.225999999999999</v>
      </c>
      <c r="D23">
        <v>50.741999999999997</v>
      </c>
      <c r="E23">
        <v>33.828000000000003</v>
      </c>
      <c r="F23">
        <v>51.737000000000002</v>
      </c>
      <c r="G23">
        <v>31.838000000000001</v>
      </c>
    </row>
    <row r="24" spans="1:7" x14ac:dyDescent="0.3">
      <c r="A24">
        <v>0.73399999999999999</v>
      </c>
      <c r="B24">
        <v>52.930999999999997</v>
      </c>
      <c r="C24">
        <v>28.655000000000001</v>
      </c>
      <c r="D24">
        <v>53.13</v>
      </c>
      <c r="E24">
        <v>28.257000000000001</v>
      </c>
      <c r="F24">
        <v>52.930999999999997</v>
      </c>
      <c r="G24">
        <v>25.67</v>
      </c>
    </row>
    <row r="25" spans="1:7" x14ac:dyDescent="0.3">
      <c r="A25">
        <v>0.76700000000000002</v>
      </c>
      <c r="B25">
        <v>52.334000000000003</v>
      </c>
      <c r="C25">
        <v>21.888999999999999</v>
      </c>
      <c r="D25">
        <v>52.134999999999998</v>
      </c>
      <c r="E25">
        <v>21.093</v>
      </c>
      <c r="F25">
        <v>50.542999999999999</v>
      </c>
      <c r="G25">
        <v>18.704999999999998</v>
      </c>
    </row>
    <row r="26" spans="1:7" x14ac:dyDescent="0.3">
      <c r="A26">
        <v>0.8</v>
      </c>
      <c r="B26">
        <v>47.758000000000003</v>
      </c>
      <c r="C26">
        <v>15.919</v>
      </c>
      <c r="D26">
        <v>46.962000000000003</v>
      </c>
      <c r="E26">
        <v>15.521000000000001</v>
      </c>
      <c r="F26">
        <v>44.176000000000002</v>
      </c>
      <c r="G26">
        <v>14.526</v>
      </c>
    </row>
    <row r="27" spans="1:7" x14ac:dyDescent="0.3">
      <c r="A27">
        <v>0.83399999999999996</v>
      </c>
      <c r="B27">
        <v>40.594000000000001</v>
      </c>
      <c r="C27">
        <v>14.128</v>
      </c>
      <c r="D27">
        <v>39.598999999999997</v>
      </c>
      <c r="E27">
        <v>14.128</v>
      </c>
      <c r="F27">
        <v>36.613999999999997</v>
      </c>
      <c r="G27">
        <v>14.128</v>
      </c>
    </row>
    <row r="28" spans="1:7" x14ac:dyDescent="0.3">
      <c r="A28">
        <v>0.86699999999999999</v>
      </c>
      <c r="B28">
        <v>33.031999999999996</v>
      </c>
      <c r="C28">
        <v>14.526</v>
      </c>
      <c r="D28">
        <v>32.235999999999997</v>
      </c>
      <c r="E28">
        <v>14.725</v>
      </c>
      <c r="F28">
        <v>29.251999999999999</v>
      </c>
      <c r="G28">
        <v>14.725</v>
      </c>
    </row>
    <row r="29" spans="1:7" x14ac:dyDescent="0.3">
      <c r="A29">
        <v>0.9</v>
      </c>
      <c r="B29">
        <v>25.271999999999998</v>
      </c>
      <c r="C29">
        <v>14.725</v>
      </c>
      <c r="D29">
        <v>24.277000000000001</v>
      </c>
      <c r="E29">
        <v>14.923999999999999</v>
      </c>
      <c r="F29">
        <v>21.491</v>
      </c>
      <c r="G29">
        <v>14.923999999999999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436E-9D0B-43EF-8CCD-04EA7817FCE1}">
  <dimension ref="A1:N27"/>
  <sheetViews>
    <sheetView topLeftCell="I1" workbookViewId="0">
      <selection activeCell="M7" sqref="M7:N8"/>
    </sheetView>
  </sheetViews>
  <sheetFormatPr defaultRowHeight="16.5" x14ac:dyDescent="0.3"/>
  <cols>
    <col min="9" max="9" width="12.75" bestFit="1" customWidth="1"/>
    <col min="13" max="13" width="18.25" customWidth="1"/>
  </cols>
  <sheetData>
    <row r="1" spans="1:14" x14ac:dyDescent="0.3">
      <c r="A1" t="s">
        <v>9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8</v>
      </c>
      <c r="H1" t="s">
        <v>17</v>
      </c>
      <c r="I1" t="s">
        <v>16</v>
      </c>
      <c r="J1" t="s">
        <v>11</v>
      </c>
    </row>
    <row r="2" spans="1:14" x14ac:dyDescent="0.3">
      <c r="A2">
        <v>0</v>
      </c>
      <c r="B2">
        <v>101.684</v>
      </c>
      <c r="C2">
        <v>76.212999999999994</v>
      </c>
      <c r="D2">
        <v>100.68899999999999</v>
      </c>
      <c r="E2">
        <v>76.013999999999996</v>
      </c>
      <c r="F2">
        <v>100.092</v>
      </c>
      <c r="G2">
        <v>75.218000000000004</v>
      </c>
      <c r="H2">
        <v>2.4354</v>
      </c>
      <c r="I2">
        <v>2.7526000000000002</v>
      </c>
      <c r="J2">
        <f>2*SQRT(H:H*H:H+I:I*I:I)</f>
        <v>7.3506407666270839</v>
      </c>
    </row>
    <row r="3" spans="1:14" x14ac:dyDescent="0.3">
      <c r="A3">
        <v>3.4000000000000002E-2</v>
      </c>
      <c r="B3">
        <v>100.291</v>
      </c>
      <c r="C3">
        <v>74.421999999999997</v>
      </c>
      <c r="D3">
        <v>99.296000000000006</v>
      </c>
      <c r="E3">
        <v>74.024000000000001</v>
      </c>
      <c r="F3">
        <v>98.301000000000002</v>
      </c>
      <c r="G3">
        <v>73.227999999999994</v>
      </c>
      <c r="H3" t="s">
        <v>18</v>
      </c>
      <c r="I3" t="s">
        <v>19</v>
      </c>
      <c r="J3" t="s">
        <v>12</v>
      </c>
    </row>
    <row r="4" spans="1:14" x14ac:dyDescent="0.3">
      <c r="A4">
        <v>6.7000000000000004E-2</v>
      </c>
      <c r="B4">
        <v>98.301000000000002</v>
      </c>
      <c r="C4">
        <v>72.432000000000002</v>
      </c>
      <c r="D4">
        <v>96.908000000000001</v>
      </c>
      <c r="E4">
        <v>71.436999999999998</v>
      </c>
      <c r="F4">
        <v>95.912999999999997</v>
      </c>
      <c r="G4">
        <v>70.043999999999997</v>
      </c>
      <c r="H4">
        <v>2.5798000000000001</v>
      </c>
      <c r="I4">
        <v>2.8437000000000001</v>
      </c>
      <c r="J4">
        <f>2*SQRT(H:H*H:H+I:I*I:I)</f>
        <v>7.6790618515545246</v>
      </c>
    </row>
    <row r="5" spans="1:14" x14ac:dyDescent="0.3">
      <c r="A5">
        <v>0.1</v>
      </c>
      <c r="B5">
        <v>95.912999999999997</v>
      </c>
      <c r="C5">
        <v>69.447999999999993</v>
      </c>
      <c r="D5">
        <v>93.724000000000004</v>
      </c>
      <c r="E5">
        <v>68.254000000000005</v>
      </c>
      <c r="F5">
        <v>92.728999999999999</v>
      </c>
      <c r="G5">
        <v>66.861000000000004</v>
      </c>
      <c r="H5" t="s">
        <v>20</v>
      </c>
      <c r="I5" t="s">
        <v>21</v>
      </c>
      <c r="J5" t="s">
        <v>13</v>
      </c>
    </row>
    <row r="6" spans="1:14" x14ac:dyDescent="0.3">
      <c r="A6">
        <v>0.13400000000000001</v>
      </c>
      <c r="B6">
        <v>92.728999999999999</v>
      </c>
      <c r="C6">
        <v>66.263999999999996</v>
      </c>
      <c r="D6">
        <v>90.54</v>
      </c>
      <c r="E6">
        <v>64.472999999999999</v>
      </c>
      <c r="F6">
        <v>89.545000000000002</v>
      </c>
      <c r="G6">
        <v>63.08</v>
      </c>
      <c r="H6">
        <v>2.5964999999999998</v>
      </c>
      <c r="I6">
        <v>2.8155999999999999</v>
      </c>
      <c r="J6">
        <f>2*SQRT(H:H*H:H+I:I*I:I)</f>
        <v>7.6601346228379033</v>
      </c>
    </row>
    <row r="7" spans="1:14" x14ac:dyDescent="0.3">
      <c r="A7">
        <v>0.16700000000000001</v>
      </c>
      <c r="B7">
        <v>89.147999999999996</v>
      </c>
      <c r="C7">
        <v>62.085000000000001</v>
      </c>
      <c r="D7">
        <v>86.76</v>
      </c>
      <c r="E7">
        <v>60.094999999999999</v>
      </c>
      <c r="F7">
        <v>85.566000000000003</v>
      </c>
      <c r="G7">
        <v>58.304000000000002</v>
      </c>
      <c r="I7" t="s">
        <v>15</v>
      </c>
      <c r="J7" t="s">
        <v>10</v>
      </c>
      <c r="K7" t="s">
        <v>14</v>
      </c>
      <c r="L7" s="1" t="s">
        <v>30</v>
      </c>
      <c r="M7" s="1" t="s">
        <v>31</v>
      </c>
      <c r="N7" s="1" t="s">
        <v>32</v>
      </c>
    </row>
    <row r="8" spans="1:14" x14ac:dyDescent="0.3">
      <c r="A8">
        <v>0.2</v>
      </c>
      <c r="B8">
        <v>85.168000000000006</v>
      </c>
      <c r="C8">
        <v>57.707000000000001</v>
      </c>
      <c r="D8">
        <v>82.183000000000007</v>
      </c>
      <c r="E8">
        <v>54.920999999999999</v>
      </c>
      <c r="F8">
        <v>80.790000000000006</v>
      </c>
      <c r="G8">
        <v>53.13</v>
      </c>
      <c r="I8">
        <f>9.8*SIN(RADIANS(50))</f>
        <v>7.5072355425659847</v>
      </c>
      <c r="J8">
        <f>0.94*AVERAGE(J2,J4,J6)</f>
        <v>7.1094823355194459</v>
      </c>
      <c r="K8">
        <f>_xlfn.STDEV.P(J2,J4,J6)</f>
        <v>0.15055641100193487</v>
      </c>
      <c r="L8" s="1">
        <f>-J8+I8</f>
        <v>0.39775320704653883</v>
      </c>
      <c r="M8" s="1">
        <f>AVERAGE(SQRT((F13-F3)^2+(G13-G3)^2),SQRT((D13-D3)^2+(E13-E3)^2),SQRT((B13-B3)^2+(C13-C3)^2))*0.01</f>
        <v>0.7244116899510078</v>
      </c>
      <c r="N8" s="1">
        <f>L8*M8*0.0545</f>
        <v>1.5703470473050887E-2</v>
      </c>
    </row>
    <row r="9" spans="1:14" x14ac:dyDescent="0.3">
      <c r="A9">
        <v>0.23400000000000001</v>
      </c>
      <c r="B9">
        <v>80.391999999999996</v>
      </c>
      <c r="C9">
        <v>52.334000000000003</v>
      </c>
      <c r="D9">
        <v>76.81</v>
      </c>
      <c r="E9">
        <v>49.35</v>
      </c>
      <c r="F9">
        <v>75.417000000000002</v>
      </c>
      <c r="G9">
        <v>47.161000000000001</v>
      </c>
      <c r="H9" t="s">
        <v>22</v>
      </c>
      <c r="J9" t="s">
        <v>23</v>
      </c>
      <c r="L9" t="s">
        <v>24</v>
      </c>
      <c r="M9" s="1" t="s">
        <v>28</v>
      </c>
    </row>
    <row r="10" spans="1:14" x14ac:dyDescent="0.3">
      <c r="A10">
        <v>0.26700000000000002</v>
      </c>
      <c r="B10">
        <v>75.218000000000004</v>
      </c>
      <c r="C10">
        <v>46.365000000000002</v>
      </c>
      <c r="D10">
        <v>71.238</v>
      </c>
      <c r="E10">
        <v>42.783000000000001</v>
      </c>
      <c r="F10">
        <v>69.646000000000001</v>
      </c>
      <c r="G10">
        <v>40.594000000000001</v>
      </c>
      <c r="H10">
        <f>0.0545/2*(((B14-B12)*3/20)^2+((C14-C12)*3/20)^2-((B4-B2)*3/20)^2-((C4-C2)*3/20)^2)</f>
        <v>0.30683973489187516</v>
      </c>
      <c r="J10">
        <f>0.0545/2*(((D14-D12)*3/20)^2+((E14-E12)*3/20)^2-((D4-D2)*3/20)^2-((E4-E2)*3/20)^2)</f>
        <v>0.31683628920937501</v>
      </c>
      <c r="L10">
        <f>0.0545/2*(((F14-F12)*3/20)^2+((G14-G12)*3/20)^2-((F4-F2)*3/20)^2-((G4-G2)*3/20)^2)</f>
        <v>0.27619071731437494</v>
      </c>
      <c r="M10" s="1">
        <f>0.88*AVERAGE(H10:L10)</f>
        <v>0.26396091081525003</v>
      </c>
    </row>
    <row r="11" spans="1:14" x14ac:dyDescent="0.3">
      <c r="A11">
        <v>0.3</v>
      </c>
      <c r="B11">
        <v>69.05</v>
      </c>
      <c r="C11">
        <v>39.798000000000002</v>
      </c>
      <c r="D11">
        <v>64.870999999999995</v>
      </c>
      <c r="E11">
        <v>35.619</v>
      </c>
      <c r="F11">
        <v>63.08</v>
      </c>
      <c r="G11">
        <v>33.231000000000002</v>
      </c>
      <c r="H11" t="s">
        <v>25</v>
      </c>
      <c r="J11" t="s">
        <v>26</v>
      </c>
      <c r="L11" t="s">
        <v>27</v>
      </c>
      <c r="M11" s="1" t="s">
        <v>29</v>
      </c>
    </row>
    <row r="12" spans="1:14" x14ac:dyDescent="0.3">
      <c r="A12">
        <v>0.33400000000000002</v>
      </c>
      <c r="B12">
        <v>62.682000000000002</v>
      </c>
      <c r="C12">
        <v>32.235999999999997</v>
      </c>
      <c r="D12">
        <v>58.104999999999997</v>
      </c>
      <c r="E12">
        <v>27.66</v>
      </c>
      <c r="F12">
        <v>55.915999999999997</v>
      </c>
      <c r="G12">
        <v>25.271999999999998</v>
      </c>
      <c r="H12">
        <f>0.0545*9.8*(C13-C3)/100</f>
        <v>-0.26782444500000002</v>
      </c>
      <c r="J12">
        <f>0.0545*9.8*(E13-E3)/100</f>
        <v>-0.295458779</v>
      </c>
      <c r="L12">
        <f>0.0545*9.8*(G13-G3)/100</f>
        <v>-0.30289879199999997</v>
      </c>
      <c r="M12" s="1">
        <f>AVERAGE(H12:L12)</f>
        <v>-0.28872733866666667</v>
      </c>
    </row>
    <row r="13" spans="1:14" x14ac:dyDescent="0.3">
      <c r="A13">
        <v>0.36699999999999999</v>
      </c>
      <c r="B13">
        <v>55.319000000000003</v>
      </c>
      <c r="C13">
        <v>24.277000000000001</v>
      </c>
      <c r="D13">
        <v>49.945999999999998</v>
      </c>
      <c r="E13">
        <v>18.704999999999998</v>
      </c>
      <c r="F13">
        <v>47.957000000000001</v>
      </c>
      <c r="G13">
        <v>16.515999999999998</v>
      </c>
      <c r="M13" s="1">
        <f>-M12-M10</f>
        <v>2.4766427851416639E-2</v>
      </c>
    </row>
    <row r="14" spans="1:14" x14ac:dyDescent="0.3">
      <c r="A14">
        <v>0.4</v>
      </c>
      <c r="B14">
        <v>46.762999999999998</v>
      </c>
      <c r="C14">
        <v>15.72</v>
      </c>
      <c r="D14">
        <v>39.798000000000002</v>
      </c>
      <c r="E14">
        <v>12.933999999999999</v>
      </c>
      <c r="F14">
        <v>37.409999999999997</v>
      </c>
      <c r="G14">
        <v>12.933999999999999</v>
      </c>
    </row>
    <row r="15" spans="1:14" x14ac:dyDescent="0.3">
      <c r="A15">
        <v>0.434</v>
      </c>
      <c r="B15">
        <v>36.414999999999999</v>
      </c>
      <c r="C15">
        <v>13.132999999999999</v>
      </c>
      <c r="D15">
        <v>31.042000000000002</v>
      </c>
      <c r="E15">
        <v>16.117999999999999</v>
      </c>
      <c r="F15">
        <v>29.451000000000001</v>
      </c>
      <c r="G15">
        <v>17.510999999999999</v>
      </c>
    </row>
    <row r="16" spans="1:14" x14ac:dyDescent="0.3">
      <c r="A16">
        <v>0.46700000000000003</v>
      </c>
      <c r="B16">
        <v>29.053000000000001</v>
      </c>
      <c r="C16">
        <v>18.506</v>
      </c>
      <c r="D16">
        <v>26.864000000000001</v>
      </c>
      <c r="E16">
        <v>23.282</v>
      </c>
      <c r="F16">
        <v>26.664999999999999</v>
      </c>
      <c r="G16">
        <v>24.873999999999999</v>
      </c>
    </row>
    <row r="17" spans="1:7" x14ac:dyDescent="0.3">
      <c r="A17">
        <v>0.5</v>
      </c>
      <c r="B17">
        <v>27.062999999999999</v>
      </c>
      <c r="C17">
        <v>26.068000000000001</v>
      </c>
      <c r="D17">
        <v>27.66</v>
      </c>
      <c r="E17">
        <v>30.047000000000001</v>
      </c>
      <c r="F17">
        <v>28.257000000000001</v>
      </c>
      <c r="G17">
        <v>31.241</v>
      </c>
    </row>
    <row r="18" spans="1:7" x14ac:dyDescent="0.3">
      <c r="A18">
        <v>0.53400000000000003</v>
      </c>
      <c r="B18">
        <v>28.853999999999999</v>
      </c>
      <c r="C18">
        <v>31.638999999999999</v>
      </c>
      <c r="D18">
        <v>31.241</v>
      </c>
      <c r="E18">
        <v>35.021999999999998</v>
      </c>
      <c r="F18">
        <v>32.036999999999999</v>
      </c>
      <c r="G18">
        <v>35.619</v>
      </c>
    </row>
    <row r="19" spans="1:7" x14ac:dyDescent="0.3">
      <c r="A19">
        <v>0.56699999999999995</v>
      </c>
      <c r="B19">
        <v>33.031999999999996</v>
      </c>
      <c r="C19">
        <v>36.017000000000003</v>
      </c>
      <c r="D19">
        <v>36.017000000000003</v>
      </c>
      <c r="E19">
        <v>37.409999999999997</v>
      </c>
      <c r="F19">
        <v>37.210999999999999</v>
      </c>
      <c r="G19">
        <v>37.808</v>
      </c>
    </row>
    <row r="20" spans="1:7" x14ac:dyDescent="0.3">
      <c r="A20">
        <v>0.6</v>
      </c>
      <c r="B20">
        <v>38.206000000000003</v>
      </c>
      <c r="C20">
        <v>37.808</v>
      </c>
      <c r="D20">
        <v>41.588999999999999</v>
      </c>
      <c r="E20">
        <v>38.006999999999998</v>
      </c>
      <c r="F20">
        <v>42.384999999999998</v>
      </c>
      <c r="G20">
        <v>37.609000000000002</v>
      </c>
    </row>
    <row r="21" spans="1:7" x14ac:dyDescent="0.3">
      <c r="A21">
        <v>0.63400000000000001</v>
      </c>
      <c r="B21">
        <v>42.783000000000001</v>
      </c>
      <c r="C21">
        <v>37.210999999999999</v>
      </c>
      <c r="D21">
        <v>46.762999999999998</v>
      </c>
      <c r="E21">
        <v>36.017000000000003</v>
      </c>
      <c r="F21">
        <v>47.558999999999997</v>
      </c>
      <c r="G21">
        <v>35.220999999999997</v>
      </c>
    </row>
    <row r="22" spans="1:7" x14ac:dyDescent="0.3">
      <c r="A22">
        <v>0.66700000000000004</v>
      </c>
      <c r="B22">
        <v>48.354999999999997</v>
      </c>
      <c r="C22">
        <v>34.624000000000002</v>
      </c>
      <c r="D22">
        <v>50.741999999999997</v>
      </c>
      <c r="E22">
        <v>31.44</v>
      </c>
      <c r="F22">
        <v>51.338999999999999</v>
      </c>
      <c r="G22">
        <v>30.245999999999999</v>
      </c>
    </row>
    <row r="23" spans="1:7" x14ac:dyDescent="0.3">
      <c r="A23">
        <v>0.7</v>
      </c>
      <c r="B23">
        <v>53.726999999999997</v>
      </c>
      <c r="C23">
        <v>28.456</v>
      </c>
      <c r="D23">
        <v>52.134999999999998</v>
      </c>
      <c r="E23">
        <v>24.675000000000001</v>
      </c>
      <c r="F23">
        <v>51.936</v>
      </c>
      <c r="G23">
        <v>23.082999999999998</v>
      </c>
    </row>
    <row r="24" spans="1:7" x14ac:dyDescent="0.3">
      <c r="A24">
        <v>0.73399999999999999</v>
      </c>
      <c r="B24">
        <v>51.737000000000002</v>
      </c>
      <c r="C24">
        <v>21.888999999999999</v>
      </c>
      <c r="D24">
        <v>49.35</v>
      </c>
      <c r="E24">
        <v>17.510999999999999</v>
      </c>
      <c r="F24">
        <v>47.957000000000001</v>
      </c>
      <c r="G24">
        <v>16.515999999999998</v>
      </c>
    </row>
    <row r="25" spans="1:7" x14ac:dyDescent="0.3">
      <c r="A25">
        <v>0.76700000000000002</v>
      </c>
      <c r="B25">
        <v>47.161000000000001</v>
      </c>
      <c r="C25">
        <v>15.521000000000001</v>
      </c>
      <c r="D25">
        <v>42.186</v>
      </c>
      <c r="E25">
        <v>13.73</v>
      </c>
      <c r="F25">
        <v>40.594000000000001</v>
      </c>
      <c r="G25">
        <v>13.73</v>
      </c>
    </row>
    <row r="26" spans="1:7" x14ac:dyDescent="0.3">
      <c r="A26">
        <v>0.8</v>
      </c>
      <c r="B26">
        <v>39.4</v>
      </c>
      <c r="C26">
        <v>13.332000000000001</v>
      </c>
      <c r="D26">
        <v>34.225999999999999</v>
      </c>
      <c r="E26">
        <v>13.132999999999999</v>
      </c>
      <c r="F26">
        <v>32.634</v>
      </c>
      <c r="G26">
        <v>13.332000000000001</v>
      </c>
    </row>
    <row r="27" spans="1:7" x14ac:dyDescent="0.3">
      <c r="A27">
        <v>0.83399999999999996</v>
      </c>
      <c r="B27">
        <v>31.838000000000001</v>
      </c>
      <c r="C27">
        <v>13.531000000000001</v>
      </c>
      <c r="D27">
        <v>25.869</v>
      </c>
      <c r="E27">
        <v>12.933999999999999</v>
      </c>
      <c r="F27">
        <v>24.277000000000001</v>
      </c>
      <c r="G27">
        <v>12.734999999999999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633A-23F3-46C5-8FD5-A24B835EA3A3}">
  <dimension ref="A1:N33"/>
  <sheetViews>
    <sheetView topLeftCell="G1" workbookViewId="0">
      <selection activeCell="M13" activeCellId="2" sqref="M10 M12 M13"/>
    </sheetView>
  </sheetViews>
  <sheetFormatPr defaultRowHeight="16.5" x14ac:dyDescent="0.3"/>
  <cols>
    <col min="8" max="12" width="8.75" style="1"/>
    <col min="13" max="13" width="15.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1" t="s">
        <v>17</v>
      </c>
      <c r="I1" s="1" t="s">
        <v>16</v>
      </c>
      <c r="J1" s="1" t="s">
        <v>11</v>
      </c>
    </row>
    <row r="2" spans="1:14" x14ac:dyDescent="0.3">
      <c r="A2" s="1">
        <v>0</v>
      </c>
      <c r="B2" s="1">
        <v>107.654</v>
      </c>
      <c r="C2" s="1">
        <v>70.043999999999997</v>
      </c>
      <c r="D2" s="1">
        <v>105.465</v>
      </c>
      <c r="E2" s="1">
        <v>68.850999999999999</v>
      </c>
      <c r="F2" s="1">
        <v>106.858</v>
      </c>
      <c r="G2" s="1">
        <v>70.441999999999993</v>
      </c>
      <c r="H2" s="1">
        <v>2.2159</v>
      </c>
      <c r="I2" s="1">
        <v>1.6409</v>
      </c>
      <c r="J2" s="1">
        <f>2*SQRT(H:H*H:H+I:I*I:I)</f>
        <v>5.5146226054010254</v>
      </c>
    </row>
    <row r="3" spans="1:14" x14ac:dyDescent="0.3">
      <c r="A3" s="1">
        <v>3.3000000000000002E-2</v>
      </c>
      <c r="B3" s="1">
        <v>106.261</v>
      </c>
      <c r="C3" s="1">
        <v>68.850999999999999</v>
      </c>
      <c r="D3" s="1">
        <v>103.47499999999999</v>
      </c>
      <c r="E3" s="1">
        <v>67.06</v>
      </c>
      <c r="F3" s="1">
        <v>105.664</v>
      </c>
      <c r="G3" s="1">
        <v>69.05</v>
      </c>
      <c r="H3" s="1" t="s">
        <v>18</v>
      </c>
      <c r="I3" s="1" t="s">
        <v>19</v>
      </c>
      <c r="J3" s="1" t="s">
        <v>12</v>
      </c>
    </row>
    <row r="4" spans="1:14" x14ac:dyDescent="0.3">
      <c r="A4" s="1">
        <v>6.7000000000000004E-2</v>
      </c>
      <c r="B4" s="1">
        <v>105.06699999999999</v>
      </c>
      <c r="C4" s="1">
        <v>67.06</v>
      </c>
      <c r="D4" s="1">
        <v>100.49</v>
      </c>
      <c r="E4" s="1">
        <v>64.870999999999995</v>
      </c>
      <c r="F4" s="1">
        <v>103.67400000000001</v>
      </c>
      <c r="G4" s="1">
        <v>67.259</v>
      </c>
      <c r="H4" s="1">
        <v>2.3029999999999999</v>
      </c>
      <c r="I4" s="1">
        <v>1.8355999999999999</v>
      </c>
      <c r="J4" s="1">
        <f>2*SQRT(H:H*H:H+I:I*I:I)</f>
        <v>5.8900717686629251</v>
      </c>
    </row>
    <row r="5" spans="1:14" x14ac:dyDescent="0.3">
      <c r="A5" s="1">
        <v>0.1</v>
      </c>
      <c r="B5" s="1">
        <v>102.08199999999999</v>
      </c>
      <c r="C5" s="1">
        <v>65.269000000000005</v>
      </c>
      <c r="D5" s="1">
        <v>97.504999999999995</v>
      </c>
      <c r="E5" s="1">
        <v>62.482999999999997</v>
      </c>
      <c r="F5" s="1">
        <v>100.88800000000001</v>
      </c>
      <c r="G5" s="1">
        <v>65.269000000000005</v>
      </c>
      <c r="H5" s="1" t="s">
        <v>20</v>
      </c>
      <c r="I5" s="1" t="s">
        <v>21</v>
      </c>
      <c r="J5" s="1" t="s">
        <v>13</v>
      </c>
    </row>
    <row r="6" spans="1:14" x14ac:dyDescent="0.3">
      <c r="A6" s="1">
        <v>0.13300000000000001</v>
      </c>
      <c r="B6" s="1">
        <v>99.096999999999994</v>
      </c>
      <c r="C6" s="1">
        <v>63.08</v>
      </c>
      <c r="D6" s="1">
        <v>93.923000000000002</v>
      </c>
      <c r="E6" s="1">
        <v>59.497999999999998</v>
      </c>
      <c r="F6" s="1">
        <v>97.903000000000006</v>
      </c>
      <c r="G6" s="1">
        <v>62.881</v>
      </c>
      <c r="H6" s="1">
        <v>2.3243999999999998</v>
      </c>
      <c r="I6" s="1">
        <v>1.73</v>
      </c>
      <c r="J6" s="1">
        <f>2*SQRT(H:H*H:H+I:I*I:I)</f>
        <v>5.7950790710740092</v>
      </c>
    </row>
    <row r="7" spans="1:14" x14ac:dyDescent="0.3">
      <c r="A7" s="1">
        <v>0.16700000000000001</v>
      </c>
      <c r="B7" s="1">
        <v>95.912999999999997</v>
      </c>
      <c r="C7" s="1">
        <v>60.692</v>
      </c>
      <c r="D7" s="1">
        <v>89.545000000000002</v>
      </c>
      <c r="E7" s="1">
        <v>56.115000000000002</v>
      </c>
      <c r="F7" s="1">
        <v>94.52</v>
      </c>
      <c r="G7" s="1">
        <v>60.094999999999999</v>
      </c>
      <c r="I7" s="1" t="s">
        <v>15</v>
      </c>
      <c r="J7" s="1" t="s">
        <v>10</v>
      </c>
      <c r="K7" s="1" t="s">
        <v>14</v>
      </c>
      <c r="L7" s="1" t="s">
        <v>30</v>
      </c>
      <c r="M7" s="1" t="s">
        <v>31</v>
      </c>
      <c r="N7" s="1" t="s">
        <v>32</v>
      </c>
    </row>
    <row r="8" spans="1:14" x14ac:dyDescent="0.3">
      <c r="A8" s="1">
        <v>0.2</v>
      </c>
      <c r="B8" s="1">
        <v>92.132000000000005</v>
      </c>
      <c r="C8" s="1">
        <v>57.508000000000003</v>
      </c>
      <c r="D8" s="1">
        <v>84.77</v>
      </c>
      <c r="E8" s="1">
        <v>52.334000000000003</v>
      </c>
      <c r="F8" s="1">
        <v>90.54</v>
      </c>
      <c r="G8" s="1">
        <v>56.911000000000001</v>
      </c>
      <c r="I8" s="1">
        <f>9.8*SIN(RADIANS(40))</f>
        <v>6.2993185749280851</v>
      </c>
      <c r="J8" s="1">
        <f>AVERAGE(J2,J4,J6)</f>
        <v>5.7332578150459872</v>
      </c>
      <c r="K8" s="1">
        <f>_xlfn.STDEV.P(J2,J4,J6)</f>
        <v>0.15938824574222715</v>
      </c>
      <c r="L8" s="1">
        <f>-J8+I8</f>
        <v>0.56606075988209792</v>
      </c>
      <c r="M8" s="1">
        <f>AVERAGE(SQRT((F13-F3)^2+(G13-G3)^2),SQRT((D13-D3)^2+(E13-E3)^2),SQRT((B13-B3)^2+(C13-C3)^2))*0.01</f>
        <v>0.57348178838394803</v>
      </c>
      <c r="N8" s="1">
        <f>L8*M8*0.031</f>
        <v>1.0063391644246024E-2</v>
      </c>
    </row>
    <row r="9" spans="1:14" x14ac:dyDescent="0.3">
      <c r="A9" s="1">
        <v>0.23300000000000001</v>
      </c>
      <c r="B9" s="1">
        <v>87.953999999999994</v>
      </c>
      <c r="C9" s="1">
        <v>53.926000000000002</v>
      </c>
      <c r="D9" s="1">
        <v>79.795000000000002</v>
      </c>
      <c r="E9" s="1">
        <v>48.155999999999999</v>
      </c>
      <c r="F9" s="1">
        <v>85.765000000000001</v>
      </c>
      <c r="G9" s="1">
        <v>53.13</v>
      </c>
      <c r="H9" s="1" t="s">
        <v>22</v>
      </c>
      <c r="J9" s="1" t="s">
        <v>23</v>
      </c>
      <c r="L9" s="1" t="s">
        <v>24</v>
      </c>
      <c r="M9" s="1" t="s">
        <v>28</v>
      </c>
    </row>
    <row r="10" spans="1:14" x14ac:dyDescent="0.3">
      <c r="A10" s="1">
        <v>0.26700000000000002</v>
      </c>
      <c r="B10" s="1">
        <v>82.978999999999999</v>
      </c>
      <c r="C10" s="1">
        <v>50.344000000000001</v>
      </c>
      <c r="D10" s="1">
        <v>73.825000000000003</v>
      </c>
      <c r="E10" s="1">
        <v>43.579000000000001</v>
      </c>
      <c r="F10" s="1">
        <v>80.790000000000006</v>
      </c>
      <c r="G10" s="1">
        <v>49.151000000000003</v>
      </c>
      <c r="H10" s="1">
        <f>0.031/2*(((B14-B12)*3/20)^2+((C14-C12)*3/20)^2-((B4-B2)*3/20)^2-((C4-C2)*3/20)^2)</f>
        <v>9.5342882039999952E-2</v>
      </c>
      <c r="J10" s="1">
        <f>0.031/2*(((D14-D12)*3/20)^2+((E14-E12)*3/20)^2-((D4-D2)*3/20)^2-((E4-E2)*3/20)^2)</f>
        <v>0.12466477205999997</v>
      </c>
      <c r="L10" s="1">
        <f>0.031/2*(((F14-F12)*3/20)^2+((G14-G12)*3/20)^2-((F4-F2)*3/20)^2-((G4-G2)*3/20)^2)</f>
        <v>0.10741509067500003</v>
      </c>
      <c r="M10" s="1">
        <f>0.8*AVERAGE(H10:L10)</f>
        <v>8.7312731939999999E-2</v>
      </c>
    </row>
    <row r="11" spans="1:14" x14ac:dyDescent="0.3">
      <c r="A11" s="1">
        <v>0.3</v>
      </c>
      <c r="B11" s="1">
        <v>77.605999999999995</v>
      </c>
      <c r="C11" s="1">
        <v>46.165999999999997</v>
      </c>
      <c r="D11" s="1">
        <v>67.656999999999996</v>
      </c>
      <c r="E11" s="1">
        <v>38.603999999999999</v>
      </c>
      <c r="F11" s="1">
        <v>75.019000000000005</v>
      </c>
      <c r="G11" s="1">
        <v>44.773000000000003</v>
      </c>
      <c r="H11" s="1" t="s">
        <v>25</v>
      </c>
      <c r="J11" s="1" t="s">
        <v>26</v>
      </c>
      <c r="L11" s="1" t="s">
        <v>27</v>
      </c>
      <c r="M11" s="1" t="s">
        <v>29</v>
      </c>
    </row>
    <row r="12" spans="1:14" x14ac:dyDescent="0.3">
      <c r="A12" s="1">
        <v>0.33300000000000002</v>
      </c>
      <c r="B12" s="1">
        <v>71.635999999999996</v>
      </c>
      <c r="C12" s="1">
        <v>41.39</v>
      </c>
      <c r="D12" s="1">
        <v>60.692</v>
      </c>
      <c r="E12" s="1">
        <v>33.231000000000002</v>
      </c>
      <c r="F12" s="1">
        <v>68.850999999999999</v>
      </c>
      <c r="G12" s="1">
        <v>39.798000000000002</v>
      </c>
      <c r="H12" s="1">
        <f>0.031*9.8*(C13-C3)/100</f>
        <v>-9.9145129999999998E-2</v>
      </c>
      <c r="J12" s="1">
        <f>0.031*9.8*(E13-E3)/100</f>
        <v>-0.12090632400000001</v>
      </c>
      <c r="L12" s="1">
        <f>0.031*9.8*(G13-G3)/100</f>
        <v>-0.105795312</v>
      </c>
      <c r="M12" s="1">
        <f>AVERAGE(H12:L12)</f>
        <v>-0.10861558866666667</v>
      </c>
    </row>
    <row r="13" spans="1:14" x14ac:dyDescent="0.3">
      <c r="A13" s="1">
        <v>0.36699999999999999</v>
      </c>
      <c r="B13" s="1">
        <v>65.269000000000005</v>
      </c>
      <c r="C13" s="1">
        <v>36.216000000000001</v>
      </c>
      <c r="D13" s="1">
        <v>53.329000000000001</v>
      </c>
      <c r="E13" s="1">
        <v>27.262</v>
      </c>
      <c r="F13" s="1">
        <v>62.283999999999999</v>
      </c>
      <c r="G13" s="1">
        <v>34.225999999999999</v>
      </c>
      <c r="M13" s="1">
        <f>-M12-M10</f>
        <v>2.1302856726666666E-2</v>
      </c>
    </row>
    <row r="14" spans="1:14" x14ac:dyDescent="0.3">
      <c r="A14" s="1">
        <v>0.4</v>
      </c>
      <c r="B14" s="1">
        <v>58.304000000000002</v>
      </c>
      <c r="C14" s="1">
        <v>30.843</v>
      </c>
      <c r="D14" s="1">
        <v>45.170999999999999</v>
      </c>
      <c r="E14" s="1">
        <v>20.695</v>
      </c>
      <c r="F14" s="1">
        <v>54.722000000000001</v>
      </c>
      <c r="G14" s="1">
        <v>28.456</v>
      </c>
    </row>
    <row r="15" spans="1:14" x14ac:dyDescent="0.3">
      <c r="A15" s="1">
        <v>0.433</v>
      </c>
      <c r="B15" s="1">
        <v>50.542999999999999</v>
      </c>
      <c r="C15" s="1">
        <v>24.873999999999999</v>
      </c>
      <c r="D15" s="1">
        <v>36.017000000000003</v>
      </c>
      <c r="E15" s="1">
        <v>14.725</v>
      </c>
      <c r="F15" s="1">
        <v>47.161000000000001</v>
      </c>
      <c r="G15" s="1">
        <v>22.088000000000001</v>
      </c>
    </row>
    <row r="16" spans="1:14" x14ac:dyDescent="0.3">
      <c r="A16" s="1">
        <v>0.46700000000000003</v>
      </c>
      <c r="B16" s="1">
        <v>41.987000000000002</v>
      </c>
      <c r="C16" s="1">
        <v>18.108000000000001</v>
      </c>
      <c r="D16" s="1">
        <v>26.466000000000001</v>
      </c>
      <c r="E16" s="1">
        <v>15.122999999999999</v>
      </c>
      <c r="F16" s="1">
        <v>38.206000000000003</v>
      </c>
      <c r="G16" s="1">
        <v>15.72</v>
      </c>
    </row>
    <row r="17" spans="1:7" x14ac:dyDescent="0.3">
      <c r="A17" s="1">
        <v>0.5</v>
      </c>
      <c r="B17" s="1">
        <v>32.435000000000002</v>
      </c>
      <c r="C17" s="1">
        <v>13.73</v>
      </c>
      <c r="D17" s="1">
        <v>20.893999999999998</v>
      </c>
      <c r="E17" s="1">
        <v>20.893999999999998</v>
      </c>
      <c r="F17" s="1">
        <v>28.456</v>
      </c>
      <c r="G17" s="1">
        <v>14.327</v>
      </c>
    </row>
    <row r="18" spans="1:7" x14ac:dyDescent="0.3">
      <c r="A18" s="1">
        <v>0.53300000000000003</v>
      </c>
      <c r="B18" s="1">
        <v>23.879000000000001</v>
      </c>
      <c r="C18" s="1">
        <v>16.914000000000001</v>
      </c>
      <c r="D18" s="1">
        <v>19.899000000000001</v>
      </c>
      <c r="E18" s="1">
        <v>27.460999999999999</v>
      </c>
      <c r="F18" s="1">
        <v>21.69</v>
      </c>
      <c r="G18" s="1">
        <v>19.501000000000001</v>
      </c>
    </row>
    <row r="19" spans="1:7" x14ac:dyDescent="0.3">
      <c r="A19" s="1">
        <v>0.56699999999999995</v>
      </c>
      <c r="B19" s="1">
        <v>20.097999999999999</v>
      </c>
      <c r="C19" s="1">
        <v>23.282</v>
      </c>
      <c r="D19" s="1">
        <v>21.491</v>
      </c>
      <c r="E19" s="1">
        <v>33.031999999999996</v>
      </c>
      <c r="F19" s="1">
        <v>19.501000000000001</v>
      </c>
      <c r="G19" s="1">
        <v>26.068000000000001</v>
      </c>
    </row>
    <row r="20" spans="1:7" x14ac:dyDescent="0.3">
      <c r="A20" s="1">
        <v>0.6</v>
      </c>
      <c r="B20" s="1">
        <v>20.097999999999999</v>
      </c>
      <c r="C20" s="1">
        <v>29.451000000000001</v>
      </c>
      <c r="D20" s="1">
        <v>25.073</v>
      </c>
      <c r="E20" s="1">
        <v>36.414999999999999</v>
      </c>
      <c r="F20" s="1">
        <v>21.093</v>
      </c>
      <c r="G20" s="1">
        <v>31.838000000000001</v>
      </c>
    </row>
    <row r="21" spans="1:7" x14ac:dyDescent="0.3">
      <c r="A21" s="1">
        <v>0.63300000000000001</v>
      </c>
      <c r="B21" s="1">
        <v>22.684999999999999</v>
      </c>
      <c r="C21" s="1">
        <v>34.225999999999999</v>
      </c>
      <c r="D21" s="1">
        <v>29.053000000000001</v>
      </c>
      <c r="E21" s="1">
        <v>38.405000000000001</v>
      </c>
      <c r="F21" s="1">
        <v>24.277000000000001</v>
      </c>
      <c r="G21" s="1">
        <v>35.817999999999998</v>
      </c>
    </row>
    <row r="22" spans="1:7" x14ac:dyDescent="0.3">
      <c r="A22" s="1">
        <v>0.66700000000000004</v>
      </c>
      <c r="B22" s="1">
        <v>26.266999999999999</v>
      </c>
      <c r="C22" s="1">
        <v>37.012</v>
      </c>
      <c r="D22" s="1">
        <v>33.628999999999998</v>
      </c>
      <c r="E22" s="1">
        <v>39.002000000000002</v>
      </c>
      <c r="F22" s="1">
        <v>28.257000000000001</v>
      </c>
      <c r="G22" s="1">
        <v>38.206000000000003</v>
      </c>
    </row>
    <row r="23" spans="1:7" x14ac:dyDescent="0.3">
      <c r="A23" s="1">
        <v>0.7</v>
      </c>
      <c r="B23" s="1">
        <v>31.44</v>
      </c>
      <c r="C23" s="1">
        <v>38.603999999999999</v>
      </c>
      <c r="D23" s="1">
        <v>37.808</v>
      </c>
      <c r="E23" s="1">
        <v>38.006999999999998</v>
      </c>
      <c r="F23" s="1">
        <v>32.634</v>
      </c>
      <c r="G23" s="1">
        <v>39.002000000000002</v>
      </c>
    </row>
    <row r="24" spans="1:7" x14ac:dyDescent="0.3">
      <c r="A24" s="1">
        <v>0.73299999999999998</v>
      </c>
      <c r="B24" s="1">
        <v>35.021999999999998</v>
      </c>
      <c r="C24" s="1">
        <v>38.603999999999999</v>
      </c>
      <c r="D24" s="1">
        <v>41.987000000000002</v>
      </c>
      <c r="E24" s="1">
        <v>35.021999999999998</v>
      </c>
      <c r="F24" s="1">
        <v>36.613999999999997</v>
      </c>
      <c r="G24" s="1">
        <v>38.405000000000001</v>
      </c>
    </row>
    <row r="25" spans="1:7" x14ac:dyDescent="0.3">
      <c r="A25" s="1">
        <v>0.76700000000000002</v>
      </c>
      <c r="B25" s="1">
        <v>39.201000000000001</v>
      </c>
      <c r="C25" s="1">
        <v>37.210999999999999</v>
      </c>
      <c r="D25" s="1">
        <v>44.773000000000003</v>
      </c>
      <c r="E25" s="1">
        <v>30.245999999999999</v>
      </c>
      <c r="F25" s="1">
        <v>40.792999999999999</v>
      </c>
      <c r="G25" s="1">
        <v>36.017000000000003</v>
      </c>
    </row>
    <row r="26" spans="1:7" x14ac:dyDescent="0.3">
      <c r="A26" s="1">
        <v>0.8</v>
      </c>
      <c r="B26" s="1">
        <v>42.981999999999999</v>
      </c>
      <c r="C26" s="1">
        <v>33.828000000000003</v>
      </c>
      <c r="D26" s="1">
        <v>44.972000000000001</v>
      </c>
      <c r="E26" s="1">
        <v>24.077999999999999</v>
      </c>
      <c r="F26" s="1">
        <v>44.176000000000002</v>
      </c>
      <c r="G26" s="1">
        <v>32.036999999999999</v>
      </c>
    </row>
    <row r="27" spans="1:7" x14ac:dyDescent="0.3">
      <c r="A27" s="1">
        <v>0.83299999999999996</v>
      </c>
      <c r="B27" s="1">
        <v>45.170999999999999</v>
      </c>
      <c r="C27" s="1">
        <v>28.456</v>
      </c>
      <c r="D27" s="1">
        <v>41.787999999999997</v>
      </c>
      <c r="E27" s="1">
        <v>17.71</v>
      </c>
      <c r="F27" s="1">
        <v>45.37</v>
      </c>
      <c r="G27" s="1">
        <v>26.068000000000001</v>
      </c>
    </row>
    <row r="28" spans="1:7" x14ac:dyDescent="0.3">
      <c r="A28" s="1">
        <v>0.86699999999999999</v>
      </c>
      <c r="B28" s="1">
        <v>44.375</v>
      </c>
      <c r="C28" s="1">
        <v>21.888999999999999</v>
      </c>
      <c r="D28" s="1">
        <v>35.220999999999997</v>
      </c>
      <c r="E28" s="1">
        <v>14.526</v>
      </c>
      <c r="F28" s="1">
        <v>42.981999999999999</v>
      </c>
      <c r="G28" s="1">
        <v>19.302</v>
      </c>
    </row>
    <row r="29" spans="1:7" x14ac:dyDescent="0.3">
      <c r="A29" s="1">
        <v>0.9</v>
      </c>
      <c r="B29" s="1">
        <v>39.798000000000002</v>
      </c>
      <c r="C29" s="1">
        <v>16.317</v>
      </c>
      <c r="D29" s="1">
        <v>28.058</v>
      </c>
      <c r="E29" s="1">
        <v>14.923999999999999</v>
      </c>
      <c r="F29" s="1">
        <v>37.210999999999999</v>
      </c>
      <c r="G29" s="1">
        <v>14.923999999999999</v>
      </c>
    </row>
    <row r="30" spans="1:7" x14ac:dyDescent="0.3">
      <c r="A30" s="1">
        <v>0.93300000000000005</v>
      </c>
      <c r="B30" s="1">
        <v>32.832999999999998</v>
      </c>
      <c r="C30" s="1">
        <v>14.327</v>
      </c>
      <c r="D30" s="1"/>
      <c r="E30" s="1"/>
      <c r="F30" s="1">
        <v>30.047000000000001</v>
      </c>
      <c r="G30" s="1">
        <v>14.725</v>
      </c>
    </row>
    <row r="31" spans="1:7" x14ac:dyDescent="0.3">
      <c r="A31" s="1">
        <v>0.96699999999999997</v>
      </c>
      <c r="B31" s="1">
        <v>25.67</v>
      </c>
      <c r="C31" s="1">
        <v>15.122999999999999</v>
      </c>
      <c r="D31" s="1"/>
      <c r="E31" s="1"/>
      <c r="F31" s="1">
        <v>23.481000000000002</v>
      </c>
      <c r="G31" s="1">
        <v>15.919</v>
      </c>
    </row>
    <row r="32" spans="1:7" x14ac:dyDescent="0.3">
      <c r="A32" s="1">
        <v>1</v>
      </c>
      <c r="B32" s="1">
        <v>18.506</v>
      </c>
      <c r="C32" s="1">
        <v>16.117999999999999</v>
      </c>
      <c r="D32" s="1"/>
      <c r="E32" s="1"/>
      <c r="F32" s="1">
        <v>16.117999999999999</v>
      </c>
      <c r="G32" s="1">
        <v>16.515999999999998</v>
      </c>
    </row>
    <row r="33" spans="1:3" x14ac:dyDescent="0.3">
      <c r="A33" s="1">
        <v>1.0329999999999999</v>
      </c>
      <c r="B33" s="1">
        <v>11.939</v>
      </c>
      <c r="C33" s="1">
        <v>17.113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C3AF-10B5-497C-B1F2-2325D8C5D8BE}">
  <dimension ref="A1:N32"/>
  <sheetViews>
    <sheetView topLeftCell="G1" workbookViewId="0">
      <selection activeCell="M7" sqref="M7:N8"/>
    </sheetView>
  </sheetViews>
  <sheetFormatPr defaultRowHeight="16.5" x14ac:dyDescent="0.3"/>
  <cols>
    <col min="2" max="12" width="8.75" style="1"/>
    <col min="13" max="13" width="14.875" customWidth="1"/>
  </cols>
  <sheetData>
    <row r="1" spans="1:14" x14ac:dyDescent="0.3">
      <c r="A1" t="s">
        <v>9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1" t="s">
        <v>17</v>
      </c>
      <c r="I1" s="1" t="s">
        <v>16</v>
      </c>
      <c r="J1" s="1" t="s">
        <v>11</v>
      </c>
    </row>
    <row r="2" spans="1:14" x14ac:dyDescent="0.3">
      <c r="A2">
        <v>0</v>
      </c>
      <c r="B2" s="1">
        <v>106.65900000000001</v>
      </c>
      <c r="C2" s="1">
        <v>70.84</v>
      </c>
      <c r="D2" s="1">
        <v>106.65900000000001</v>
      </c>
      <c r="E2" s="1">
        <v>71.039000000000001</v>
      </c>
      <c r="F2" s="1">
        <v>107.455</v>
      </c>
      <c r="G2" s="1">
        <v>71.635999999999996</v>
      </c>
      <c r="H2" s="1">
        <v>2.4293999999999998</v>
      </c>
      <c r="I2" s="1">
        <v>2.2616999999999998</v>
      </c>
      <c r="J2" s="1">
        <f>2*SQRT(H:H*H:H+I:I*I:I)</f>
        <v>6.6384550160410063</v>
      </c>
    </row>
    <row r="3" spans="1:14" x14ac:dyDescent="0.3">
      <c r="A3">
        <v>3.4000000000000002E-2</v>
      </c>
      <c r="B3" s="1">
        <v>104.669</v>
      </c>
      <c r="C3" s="1">
        <v>69.248999999999995</v>
      </c>
      <c r="D3" s="1">
        <v>105.06699999999999</v>
      </c>
      <c r="E3" s="1">
        <v>69.248999999999995</v>
      </c>
      <c r="F3" s="1">
        <v>105.664</v>
      </c>
      <c r="G3" s="1">
        <v>69.844999999999999</v>
      </c>
      <c r="H3" s="1" t="s">
        <v>18</v>
      </c>
      <c r="I3" s="1" t="s">
        <v>19</v>
      </c>
      <c r="J3" s="1" t="s">
        <v>12</v>
      </c>
    </row>
    <row r="4" spans="1:14" x14ac:dyDescent="0.3">
      <c r="A4">
        <v>6.7000000000000004E-2</v>
      </c>
      <c r="B4" s="1">
        <v>102.48</v>
      </c>
      <c r="C4" s="1">
        <v>67.06</v>
      </c>
      <c r="D4" s="1">
        <v>102.679</v>
      </c>
      <c r="E4" s="1">
        <v>67.06</v>
      </c>
      <c r="F4" s="1">
        <v>103.47499999999999</v>
      </c>
      <c r="G4" s="1">
        <v>68.055000000000007</v>
      </c>
      <c r="H4" s="1">
        <v>2.4742999999999999</v>
      </c>
      <c r="I4" s="1">
        <v>2.2787000000000002</v>
      </c>
      <c r="J4" s="1">
        <f>2*SQRT(H:H*H:H+I:I*I:I)</f>
        <v>6.7274465230130218</v>
      </c>
    </row>
    <row r="5" spans="1:14" x14ac:dyDescent="0.3">
      <c r="A5">
        <v>0.1</v>
      </c>
      <c r="B5" s="1">
        <v>99.694000000000003</v>
      </c>
      <c r="C5" s="1">
        <v>64.274000000000001</v>
      </c>
      <c r="D5" s="1">
        <v>99.893000000000001</v>
      </c>
      <c r="E5" s="1">
        <v>64.472999999999999</v>
      </c>
      <c r="F5" s="1">
        <v>101.087</v>
      </c>
      <c r="G5" s="1">
        <v>65.667000000000002</v>
      </c>
      <c r="H5" s="1" t="s">
        <v>20</v>
      </c>
      <c r="I5" s="1" t="s">
        <v>21</v>
      </c>
      <c r="J5" s="1" t="s">
        <v>13</v>
      </c>
    </row>
    <row r="6" spans="1:14" x14ac:dyDescent="0.3">
      <c r="A6">
        <v>0.13400000000000001</v>
      </c>
      <c r="B6" s="1">
        <v>96.111999999999995</v>
      </c>
      <c r="C6" s="1">
        <v>61.09</v>
      </c>
      <c r="D6" s="1">
        <v>96.311000000000007</v>
      </c>
      <c r="E6" s="1">
        <v>61.289000000000001</v>
      </c>
      <c r="F6" s="1">
        <v>97.903000000000006</v>
      </c>
      <c r="G6" s="1">
        <v>62.682000000000002</v>
      </c>
      <c r="H6" s="1">
        <v>2.4384000000000001</v>
      </c>
      <c r="I6" s="1">
        <v>2.2566999999999999</v>
      </c>
      <c r="J6" s="1">
        <f>2*SQRT(H:H*H:H+I:I*I:I)</f>
        <v>6.6448444526565105</v>
      </c>
    </row>
    <row r="7" spans="1:14" x14ac:dyDescent="0.3">
      <c r="A7">
        <v>0.16700000000000001</v>
      </c>
      <c r="B7" s="1">
        <v>92.331000000000003</v>
      </c>
      <c r="C7" s="1">
        <v>57.508000000000003</v>
      </c>
      <c r="D7" s="1">
        <v>92.331000000000003</v>
      </c>
      <c r="E7" s="1">
        <v>57.508000000000003</v>
      </c>
      <c r="F7" s="1">
        <v>94.122</v>
      </c>
      <c r="G7" s="1">
        <v>59.298999999999999</v>
      </c>
      <c r="I7" s="1" t="s">
        <v>15</v>
      </c>
      <c r="J7" s="1" t="s">
        <v>10</v>
      </c>
      <c r="K7" s="1" t="s">
        <v>14</v>
      </c>
      <c r="L7" s="1" t="s">
        <v>30</v>
      </c>
      <c r="M7" s="1" t="s">
        <v>31</v>
      </c>
      <c r="N7" s="1" t="s">
        <v>32</v>
      </c>
    </row>
    <row r="8" spans="1:14" x14ac:dyDescent="0.3">
      <c r="A8">
        <v>0.2</v>
      </c>
      <c r="B8" s="1">
        <v>87.953999999999994</v>
      </c>
      <c r="C8" s="1">
        <v>53.329000000000001</v>
      </c>
      <c r="D8" s="1">
        <v>87.754999999999995</v>
      </c>
      <c r="E8" s="1">
        <v>53.329000000000001</v>
      </c>
      <c r="F8" s="1">
        <v>89.942999999999998</v>
      </c>
      <c r="G8" s="1">
        <v>55.12</v>
      </c>
      <c r="I8" s="1">
        <f>9.8*SIN(RADIANS(45))</f>
        <v>6.9296464556281654</v>
      </c>
      <c r="J8" s="1">
        <f>0.965*AVERAGE(J2,J4,J6)</f>
        <v>6.4367899606668901</v>
      </c>
      <c r="K8" s="1">
        <f>_xlfn.STDEV.P(J2,J4,J6)</f>
        <v>4.0529022852759999E-2</v>
      </c>
      <c r="L8" s="1">
        <f>-J8+I8</f>
        <v>0.49285649496127526</v>
      </c>
      <c r="M8" s="1">
        <f>AVERAGE(SQRT((F13-F3)^2+(G13-G3)^2),SQRT((D13-D3)^2+(E13-E3)^2),SQRT((B13-B3)^2+(C13-C3)^2))*0.01</f>
        <v>0.64758752092853611</v>
      </c>
      <c r="N8" s="1">
        <f>L8*M8*0.031</f>
        <v>9.8941991881104936E-3</v>
      </c>
    </row>
    <row r="9" spans="1:14" x14ac:dyDescent="0.3">
      <c r="A9">
        <v>0.23400000000000001</v>
      </c>
      <c r="B9" s="1">
        <v>82.78</v>
      </c>
      <c r="C9" s="1">
        <v>48.554000000000002</v>
      </c>
      <c r="D9" s="1">
        <v>82.78</v>
      </c>
      <c r="E9" s="1">
        <v>48.554000000000002</v>
      </c>
      <c r="F9" s="1">
        <v>85.168000000000006</v>
      </c>
      <c r="G9" s="1">
        <v>50.741999999999997</v>
      </c>
      <c r="H9" s="1" t="s">
        <v>22</v>
      </c>
      <c r="J9" s="1" t="s">
        <v>23</v>
      </c>
      <c r="L9" s="1" t="s">
        <v>24</v>
      </c>
      <c r="M9" s="1" t="s">
        <v>28</v>
      </c>
    </row>
    <row r="10" spans="1:14" x14ac:dyDescent="0.3">
      <c r="A10">
        <v>0.26700000000000002</v>
      </c>
      <c r="B10" s="1">
        <v>77.207999999999998</v>
      </c>
      <c r="C10" s="1">
        <v>43.38</v>
      </c>
      <c r="D10" s="1">
        <v>77.207999999999998</v>
      </c>
      <c r="E10" s="1">
        <v>43.38</v>
      </c>
      <c r="F10" s="1">
        <v>79.596000000000004</v>
      </c>
      <c r="G10" s="1">
        <v>45.768000000000001</v>
      </c>
      <c r="H10" s="1">
        <f>0.031/2*(((B14-B12)*3/20)^2+((C14-C12)*3/20)^2-((B4-B2)*3/20)^2-((C4-C2)*3/20)^2)</f>
        <v>0.146528594505</v>
      </c>
      <c r="J10" s="1">
        <f>0.031/2*(((D14-D12)*3/20)^2+((E14-E12)*3/20)^2-((D4-D2)*3/20)^2-((E4-E2)*3/20)^2)</f>
        <v>0.1467220851900001</v>
      </c>
      <c r="L10" s="1">
        <f>0.031/2*(((F14-F12)*3/20)^2+((G14-G12)*3/20)^2-((F4-F2)*3/20)^2-((G4-G2)*3/20)^2)</f>
        <v>0.13938553990125011</v>
      </c>
      <c r="M10" s="1">
        <f>0.8*AVERAGE(H10:L10)</f>
        <v>0.11536965855900005</v>
      </c>
    </row>
    <row r="11" spans="1:14" x14ac:dyDescent="0.3">
      <c r="A11">
        <v>0.3</v>
      </c>
      <c r="B11" s="1">
        <v>71.238</v>
      </c>
      <c r="C11" s="1">
        <v>37.409999999999997</v>
      </c>
      <c r="D11" s="1">
        <v>71.039000000000001</v>
      </c>
      <c r="E11" s="1">
        <v>37.609000000000002</v>
      </c>
      <c r="F11" s="1">
        <v>73.626000000000005</v>
      </c>
      <c r="G11" s="1">
        <v>39.997</v>
      </c>
      <c r="H11" s="1" t="s">
        <v>25</v>
      </c>
      <c r="J11" s="1" t="s">
        <v>26</v>
      </c>
      <c r="L11" s="1" t="s">
        <v>27</v>
      </c>
      <c r="M11" s="1" t="s">
        <v>29</v>
      </c>
    </row>
    <row r="12" spans="1:14" x14ac:dyDescent="0.3">
      <c r="A12">
        <v>0.33400000000000002</v>
      </c>
      <c r="B12" s="1">
        <v>64.274000000000001</v>
      </c>
      <c r="C12" s="1">
        <v>31.241</v>
      </c>
      <c r="D12" s="1">
        <v>64.075000000000003</v>
      </c>
      <c r="E12" s="1">
        <v>31.042000000000002</v>
      </c>
      <c r="F12" s="1">
        <v>67.259</v>
      </c>
      <c r="G12" s="1">
        <v>33.828000000000003</v>
      </c>
      <c r="H12" s="1">
        <f>0.031*9.8*(C13-C3)/100</f>
        <v>-0.13722949799999998</v>
      </c>
      <c r="J12" s="1">
        <f>0.031*9.8*(E13-E3)/100</f>
        <v>-0.13722949799999998</v>
      </c>
      <c r="L12" s="1">
        <f>0.031*9.8*(G13-G3)/100</f>
        <v>-0.12936715400000001</v>
      </c>
      <c r="M12" s="1">
        <f>AVERAGE(H12:L12)</f>
        <v>-0.13460871666666666</v>
      </c>
    </row>
    <row r="13" spans="1:14" x14ac:dyDescent="0.3">
      <c r="A13">
        <v>0.36699999999999999</v>
      </c>
      <c r="B13" s="1">
        <v>56.911000000000001</v>
      </c>
      <c r="C13" s="1">
        <v>24.077999999999999</v>
      </c>
      <c r="D13" s="1">
        <v>56.911000000000001</v>
      </c>
      <c r="E13" s="1">
        <v>24.077999999999999</v>
      </c>
      <c r="F13" s="1">
        <v>59.896000000000001</v>
      </c>
      <c r="G13" s="1">
        <v>27.262</v>
      </c>
      <c r="M13" s="1">
        <f>-M12-M10</f>
        <v>1.9239058107666601E-2</v>
      </c>
    </row>
    <row r="14" spans="1:14" x14ac:dyDescent="0.3">
      <c r="A14">
        <v>0.4</v>
      </c>
      <c r="B14" s="1">
        <v>48.753</v>
      </c>
      <c r="C14" s="1">
        <v>16.715</v>
      </c>
      <c r="D14" s="1">
        <v>48.354999999999997</v>
      </c>
      <c r="E14" s="1">
        <v>16.715</v>
      </c>
      <c r="F14" s="1">
        <v>52.134999999999998</v>
      </c>
      <c r="G14" s="1">
        <v>19.7</v>
      </c>
    </row>
    <row r="15" spans="1:14" x14ac:dyDescent="0.3">
      <c r="A15">
        <v>0.434</v>
      </c>
      <c r="B15" s="1">
        <v>38.603999999999999</v>
      </c>
      <c r="C15" s="1">
        <v>12.933999999999999</v>
      </c>
      <c r="D15" s="1">
        <v>38.405000000000001</v>
      </c>
      <c r="E15" s="1">
        <v>12.933999999999999</v>
      </c>
      <c r="F15" s="1">
        <v>42.981999999999999</v>
      </c>
      <c r="G15" s="1">
        <v>13.531000000000001</v>
      </c>
    </row>
    <row r="16" spans="1:14" x14ac:dyDescent="0.3">
      <c r="A16">
        <v>0.46700000000000003</v>
      </c>
      <c r="B16" s="1">
        <v>30.643999999999998</v>
      </c>
      <c r="C16" s="1">
        <v>16.914000000000001</v>
      </c>
      <c r="D16" s="1">
        <v>30.643999999999998</v>
      </c>
      <c r="E16" s="1">
        <v>17.113</v>
      </c>
      <c r="F16" s="1">
        <v>33.43</v>
      </c>
      <c r="G16" s="1">
        <v>14.725</v>
      </c>
    </row>
    <row r="17" spans="1:7" x14ac:dyDescent="0.3">
      <c r="A17">
        <v>0.5</v>
      </c>
      <c r="B17" s="1">
        <v>27.262</v>
      </c>
      <c r="C17" s="1">
        <v>23.68</v>
      </c>
      <c r="D17" s="1">
        <v>27.062999999999999</v>
      </c>
      <c r="E17" s="1">
        <v>23.68</v>
      </c>
      <c r="F17" s="1">
        <v>27.859000000000002</v>
      </c>
      <c r="G17" s="1">
        <v>20.695</v>
      </c>
    </row>
    <row r="18" spans="1:7" x14ac:dyDescent="0.3">
      <c r="A18">
        <v>0.53400000000000003</v>
      </c>
      <c r="B18" s="1">
        <v>27.859000000000002</v>
      </c>
      <c r="C18" s="1">
        <v>29.847999999999999</v>
      </c>
      <c r="D18" s="1">
        <v>27.859000000000002</v>
      </c>
      <c r="E18" s="1">
        <v>29.847999999999999</v>
      </c>
      <c r="F18" s="1">
        <v>27.062999999999999</v>
      </c>
      <c r="G18" s="1">
        <v>27.262</v>
      </c>
    </row>
    <row r="19" spans="1:7" x14ac:dyDescent="0.3">
      <c r="A19">
        <v>0.56699999999999995</v>
      </c>
      <c r="B19" s="1">
        <v>30.643999999999998</v>
      </c>
      <c r="C19" s="1">
        <v>34.624000000000002</v>
      </c>
      <c r="D19" s="1">
        <v>30.643999999999998</v>
      </c>
      <c r="E19" s="1">
        <v>34.624000000000002</v>
      </c>
      <c r="F19" s="1">
        <v>29.251999999999999</v>
      </c>
      <c r="G19" s="1">
        <v>32.832999999999998</v>
      </c>
    </row>
    <row r="20" spans="1:7" x14ac:dyDescent="0.3">
      <c r="A20">
        <v>0.6</v>
      </c>
      <c r="B20" s="1">
        <v>34.424999999999997</v>
      </c>
      <c r="C20" s="1">
        <v>37.409999999999997</v>
      </c>
      <c r="D20" s="1">
        <v>34.424999999999997</v>
      </c>
      <c r="E20" s="1">
        <v>37.409999999999997</v>
      </c>
      <c r="F20" s="1">
        <v>32.634</v>
      </c>
      <c r="G20" s="1">
        <v>36.613999999999997</v>
      </c>
    </row>
    <row r="21" spans="1:7" x14ac:dyDescent="0.3">
      <c r="A21">
        <v>0.63400000000000001</v>
      </c>
      <c r="B21" s="1">
        <v>39.002000000000002</v>
      </c>
      <c r="C21" s="1">
        <v>38.802999999999997</v>
      </c>
      <c r="D21" s="1">
        <v>39.002000000000002</v>
      </c>
      <c r="E21" s="1">
        <v>38.802999999999997</v>
      </c>
      <c r="F21" s="1">
        <v>36.613999999999997</v>
      </c>
      <c r="G21" s="1">
        <v>38.206000000000003</v>
      </c>
    </row>
    <row r="22" spans="1:7" x14ac:dyDescent="0.3">
      <c r="A22">
        <v>0.66700000000000004</v>
      </c>
      <c r="B22" s="1">
        <v>43.180999999999997</v>
      </c>
      <c r="C22" s="1">
        <v>38.603999999999999</v>
      </c>
      <c r="D22" s="1">
        <v>43.180999999999997</v>
      </c>
      <c r="E22" s="1">
        <v>38.603999999999999</v>
      </c>
      <c r="F22" s="1">
        <v>40.991999999999997</v>
      </c>
      <c r="G22" s="1">
        <v>38.802999999999997</v>
      </c>
    </row>
    <row r="23" spans="1:7" x14ac:dyDescent="0.3">
      <c r="A23">
        <v>0.7</v>
      </c>
      <c r="B23" s="1">
        <v>47.161000000000001</v>
      </c>
      <c r="C23" s="1">
        <v>37.210999999999999</v>
      </c>
      <c r="D23" s="1">
        <v>47.36</v>
      </c>
      <c r="E23" s="1">
        <v>36.813000000000002</v>
      </c>
      <c r="F23" s="1">
        <v>45.170999999999999</v>
      </c>
      <c r="G23" s="1">
        <v>37.808</v>
      </c>
    </row>
    <row r="24" spans="1:7" x14ac:dyDescent="0.3">
      <c r="A24">
        <v>0.73399999999999999</v>
      </c>
      <c r="B24" s="1">
        <v>50.941000000000003</v>
      </c>
      <c r="C24" s="1">
        <v>33.43</v>
      </c>
      <c r="D24" s="1">
        <v>51.14</v>
      </c>
      <c r="E24" s="1">
        <v>32.832999999999998</v>
      </c>
      <c r="F24" s="1">
        <v>49.151000000000003</v>
      </c>
      <c r="G24" s="1">
        <v>35.021999999999998</v>
      </c>
    </row>
    <row r="25" spans="1:7" x14ac:dyDescent="0.3">
      <c r="A25">
        <v>0.76700000000000002</v>
      </c>
      <c r="B25" s="1">
        <v>53.13</v>
      </c>
      <c r="C25" s="1">
        <v>27.66</v>
      </c>
      <c r="D25" s="1">
        <v>53.13</v>
      </c>
      <c r="E25" s="1">
        <v>27.262</v>
      </c>
      <c r="F25" s="1">
        <v>52.334000000000003</v>
      </c>
      <c r="G25" s="1">
        <v>30.245999999999999</v>
      </c>
    </row>
    <row r="26" spans="1:7" x14ac:dyDescent="0.3">
      <c r="A26">
        <v>0.8</v>
      </c>
      <c r="B26" s="1">
        <v>51.936</v>
      </c>
      <c r="C26" s="1">
        <v>20.695</v>
      </c>
      <c r="D26" s="1">
        <v>51.737000000000002</v>
      </c>
      <c r="E26" s="1">
        <v>20.297000000000001</v>
      </c>
      <c r="F26" s="1">
        <v>52.731999999999999</v>
      </c>
      <c r="G26" s="1">
        <v>24.077999999999999</v>
      </c>
    </row>
    <row r="27" spans="1:7" x14ac:dyDescent="0.3">
      <c r="A27">
        <v>0.83399999999999996</v>
      </c>
      <c r="B27" s="1">
        <v>46.962000000000003</v>
      </c>
      <c r="C27" s="1">
        <v>15.321999999999999</v>
      </c>
      <c r="D27" s="1">
        <v>46.564</v>
      </c>
      <c r="E27" s="1">
        <v>15.122999999999999</v>
      </c>
      <c r="F27" s="1">
        <v>49.747</v>
      </c>
      <c r="G27" s="1">
        <v>17.510999999999999</v>
      </c>
    </row>
    <row r="28" spans="1:7" x14ac:dyDescent="0.3">
      <c r="B28" s="1">
        <v>39.798000000000002</v>
      </c>
      <c r="C28" s="1">
        <v>13.73</v>
      </c>
      <c r="D28" s="1">
        <v>39.4</v>
      </c>
      <c r="E28" s="1">
        <v>13.73</v>
      </c>
      <c r="F28" s="1">
        <v>43.180999999999997</v>
      </c>
      <c r="G28" s="1">
        <v>13.929</v>
      </c>
    </row>
    <row r="29" spans="1:7" x14ac:dyDescent="0.3">
      <c r="B29" s="1">
        <v>32.634</v>
      </c>
      <c r="C29" s="1">
        <v>14.327</v>
      </c>
      <c r="D29" s="1">
        <v>32.235999999999997</v>
      </c>
      <c r="E29" s="1">
        <v>14.327</v>
      </c>
      <c r="F29" s="1">
        <v>36.017000000000003</v>
      </c>
      <c r="G29" s="1">
        <v>13.929</v>
      </c>
    </row>
    <row r="30" spans="1:7" x14ac:dyDescent="0.3">
      <c r="B30" s="1">
        <v>25.271999999999998</v>
      </c>
      <c r="C30" s="1">
        <v>14.327</v>
      </c>
      <c r="D30" s="1">
        <v>24.675000000000001</v>
      </c>
      <c r="E30" s="1">
        <v>14.327</v>
      </c>
      <c r="F30" s="1">
        <v>30.047000000000001</v>
      </c>
      <c r="G30" s="1">
        <v>14.725</v>
      </c>
    </row>
    <row r="31" spans="1:7" x14ac:dyDescent="0.3">
      <c r="B31" s="1">
        <v>18.108000000000001</v>
      </c>
      <c r="C31" s="1">
        <v>14.923999999999999</v>
      </c>
      <c r="D31" s="1">
        <v>17.510999999999999</v>
      </c>
      <c r="E31" s="1">
        <v>14.923999999999999</v>
      </c>
      <c r="F31" s="1">
        <v>23.481000000000002</v>
      </c>
      <c r="G31" s="1">
        <v>15.919</v>
      </c>
    </row>
    <row r="32" spans="1:7" x14ac:dyDescent="0.3">
      <c r="F32" s="1">
        <v>16.117999999999999</v>
      </c>
      <c r="G32" s="1">
        <v>16.515999999999998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42CE-134F-4EFC-B28E-8EFDD2BC3020}">
  <dimension ref="A1:N32"/>
  <sheetViews>
    <sheetView tabSelected="1" topLeftCell="C1" workbookViewId="0">
      <selection activeCell="I16" sqref="I16:I18"/>
    </sheetView>
  </sheetViews>
  <sheetFormatPr defaultRowHeight="16.5" x14ac:dyDescent="0.3"/>
  <cols>
    <col min="2" max="8" width="8.75" style="1"/>
    <col min="9" max="9" width="10" style="1" customWidth="1"/>
    <col min="10" max="12" width="8.75" style="1"/>
    <col min="13" max="13" width="13.75" customWidth="1"/>
    <col min="14" max="14" width="11.5" customWidth="1"/>
  </cols>
  <sheetData>
    <row r="1" spans="1:14" x14ac:dyDescent="0.3">
      <c r="A1" t="s">
        <v>9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1" t="s">
        <v>17</v>
      </c>
      <c r="I1" s="1" t="s">
        <v>16</v>
      </c>
      <c r="J1" s="1" t="s">
        <v>11</v>
      </c>
    </row>
    <row r="2" spans="1:14" x14ac:dyDescent="0.3">
      <c r="A2">
        <v>0</v>
      </c>
      <c r="B2" s="1">
        <v>101.286</v>
      </c>
      <c r="C2" s="1">
        <v>75.218000000000004</v>
      </c>
      <c r="D2" s="1">
        <v>102.08199999999999</v>
      </c>
      <c r="E2" s="1">
        <v>74.819999999999993</v>
      </c>
      <c r="F2" s="1">
        <v>101.485</v>
      </c>
      <c r="G2" s="1">
        <v>76.212999999999994</v>
      </c>
      <c r="H2" s="1">
        <v>2.5306000000000002</v>
      </c>
      <c r="I2" s="1">
        <v>2.7662</v>
      </c>
      <c r="J2" s="1">
        <f>2*SQRT(H:H*H:H+I:I*I:I)</f>
        <v>7.498212800394505</v>
      </c>
    </row>
    <row r="3" spans="1:14" x14ac:dyDescent="0.3">
      <c r="A3">
        <v>3.4000000000000002E-2</v>
      </c>
      <c r="B3" s="1">
        <v>99.893000000000001</v>
      </c>
      <c r="C3" s="1">
        <v>73.227999999999994</v>
      </c>
      <c r="D3" s="1">
        <v>99.893000000000001</v>
      </c>
      <c r="E3" s="1">
        <v>73.028999999999996</v>
      </c>
      <c r="F3" s="1">
        <v>99.893000000000001</v>
      </c>
      <c r="G3" s="1">
        <v>74.222999999999999</v>
      </c>
      <c r="H3" s="1" t="s">
        <v>18</v>
      </c>
      <c r="I3" s="1" t="s">
        <v>19</v>
      </c>
      <c r="J3" s="1" t="s">
        <v>12</v>
      </c>
    </row>
    <row r="4" spans="1:14" x14ac:dyDescent="0.3">
      <c r="A4">
        <v>6.7000000000000004E-2</v>
      </c>
      <c r="B4" s="1">
        <v>97.703999999999994</v>
      </c>
      <c r="C4" s="1">
        <v>71.039000000000001</v>
      </c>
      <c r="D4" s="1">
        <v>97.703999999999994</v>
      </c>
      <c r="E4" s="1">
        <v>70.84</v>
      </c>
      <c r="F4" s="1">
        <v>97.903000000000006</v>
      </c>
      <c r="G4" s="1">
        <v>71.834999999999994</v>
      </c>
      <c r="H4" s="1">
        <v>2.3843000000000001</v>
      </c>
      <c r="I4" s="1">
        <v>2.6795</v>
      </c>
      <c r="J4" s="1">
        <f>2*SQRT(H:H*H:H+I:I*I:I)</f>
        <v>7.1734529314689173</v>
      </c>
    </row>
    <row r="5" spans="1:14" x14ac:dyDescent="0.3">
      <c r="A5">
        <v>0.1</v>
      </c>
      <c r="B5" s="1">
        <v>94.918000000000006</v>
      </c>
      <c r="C5" s="1">
        <v>68.055000000000007</v>
      </c>
      <c r="D5" s="1">
        <v>95.117000000000004</v>
      </c>
      <c r="E5" s="1">
        <v>67.656999999999996</v>
      </c>
      <c r="F5" s="1">
        <v>95.117000000000004</v>
      </c>
      <c r="G5" s="1">
        <v>68.850999999999999</v>
      </c>
      <c r="H5" s="1" t="s">
        <v>20</v>
      </c>
      <c r="I5" s="1" t="s">
        <v>21</v>
      </c>
      <c r="J5" s="1" t="s">
        <v>13</v>
      </c>
    </row>
    <row r="6" spans="1:14" x14ac:dyDescent="0.3">
      <c r="A6">
        <v>0.13400000000000001</v>
      </c>
      <c r="B6" s="1">
        <v>91.733999999999995</v>
      </c>
      <c r="C6" s="1">
        <v>64.274000000000001</v>
      </c>
      <c r="D6" s="1">
        <v>92.132000000000005</v>
      </c>
      <c r="E6" s="1">
        <v>64.274000000000001</v>
      </c>
      <c r="F6" s="1">
        <v>91.933000000000007</v>
      </c>
      <c r="G6" s="1">
        <v>65.269000000000005</v>
      </c>
      <c r="H6" s="1">
        <v>2.4546999999999999</v>
      </c>
      <c r="I6" s="1">
        <v>2.7351999999999999</v>
      </c>
      <c r="J6" s="1">
        <f>2*SQRT(H:H*H:H+I:I*I:I)</f>
        <v>7.3503390751719744</v>
      </c>
    </row>
    <row r="7" spans="1:14" x14ac:dyDescent="0.3">
      <c r="A7">
        <v>0.16700000000000001</v>
      </c>
      <c r="B7" s="1">
        <v>87.754999999999995</v>
      </c>
      <c r="C7" s="1">
        <v>59.896000000000001</v>
      </c>
      <c r="D7" s="1">
        <v>88.153000000000006</v>
      </c>
      <c r="E7" s="1">
        <v>60.493000000000002</v>
      </c>
      <c r="F7" s="1">
        <v>88.153000000000006</v>
      </c>
      <c r="G7" s="1">
        <v>61.09</v>
      </c>
      <c r="I7" s="1" t="s">
        <v>15</v>
      </c>
      <c r="J7" s="1" t="s">
        <v>10</v>
      </c>
      <c r="K7" s="1" t="s">
        <v>14</v>
      </c>
      <c r="L7" s="1" t="s">
        <v>30</v>
      </c>
      <c r="M7" t="s">
        <v>31</v>
      </c>
      <c r="N7" t="s">
        <v>32</v>
      </c>
    </row>
    <row r="8" spans="1:14" x14ac:dyDescent="0.3">
      <c r="A8">
        <v>0.2</v>
      </c>
      <c r="B8" s="1">
        <v>83.575999999999993</v>
      </c>
      <c r="C8" s="1">
        <v>55.319000000000003</v>
      </c>
      <c r="D8" s="1">
        <v>83.974000000000004</v>
      </c>
      <c r="E8" s="1">
        <v>55.716999999999999</v>
      </c>
      <c r="F8" s="1">
        <v>83.775000000000006</v>
      </c>
      <c r="G8" s="1">
        <v>56.115000000000002</v>
      </c>
      <c r="I8" s="1">
        <f>9.8*SIN(RADIANS(50))</f>
        <v>7.5072355425659847</v>
      </c>
      <c r="J8" s="1">
        <f>0.966*AVERAGE(J2,J4,J6)</f>
        <v>7.091085547865398</v>
      </c>
      <c r="K8" s="1">
        <f>_xlfn.STDEV.P(J2,J4,J6)</f>
        <v>0.13275889545835085</v>
      </c>
      <c r="L8" s="1">
        <f>-J8+I8</f>
        <v>0.41614999470058667</v>
      </c>
      <c r="M8">
        <f>AVERAGE(SQRT((F13-F3)^2+(G13-G3)^2),SQRT((D13-D3)^2+(E13-E3)^2),SQRT((B13-B3)^2+(C13-C3)^2))*0.01</f>
        <v>0.70124191762121768</v>
      </c>
      <c r="N8">
        <f>L8*M8*0.031</f>
        <v>9.0464764293588674E-3</v>
      </c>
    </row>
    <row r="9" spans="1:14" x14ac:dyDescent="0.3">
      <c r="A9">
        <v>0.23400000000000001</v>
      </c>
      <c r="B9" s="1">
        <v>78.600999999999999</v>
      </c>
      <c r="C9" s="1">
        <v>49.747</v>
      </c>
      <c r="D9" s="1">
        <v>78.998999999999995</v>
      </c>
      <c r="E9" s="1">
        <v>50.344000000000001</v>
      </c>
      <c r="F9" s="1">
        <v>78.998999999999995</v>
      </c>
      <c r="G9" s="1">
        <v>50.741999999999997</v>
      </c>
      <c r="H9" s="1" t="s">
        <v>22</v>
      </c>
      <c r="J9" s="1" t="s">
        <v>23</v>
      </c>
      <c r="L9" s="1" t="s">
        <v>24</v>
      </c>
      <c r="M9" t="s">
        <v>28</v>
      </c>
    </row>
    <row r="10" spans="1:14" x14ac:dyDescent="0.3">
      <c r="A10">
        <v>0.26700000000000002</v>
      </c>
      <c r="B10" s="1">
        <v>73.028999999999996</v>
      </c>
      <c r="C10" s="1">
        <v>43.579000000000001</v>
      </c>
      <c r="D10" s="1">
        <v>73.427000000000007</v>
      </c>
      <c r="E10" s="1">
        <v>44.375</v>
      </c>
      <c r="F10" s="1">
        <v>73.626000000000005</v>
      </c>
      <c r="G10" s="1">
        <v>44.573999999999998</v>
      </c>
      <c r="H10" s="1">
        <f>0.031/2*(((B14-B12)*3/20)^2+((C14-C12)*3/20)^2-((B4-B2)*3/20)^2-((C4-C2)*3/20)^2)</f>
        <v>0.17539979210999998</v>
      </c>
      <c r="J10" s="1">
        <f>0.031/2*(((D14-D12)*3/20)^2+((E14-E12)*3/20)^2-((D4-D2)*3/20)^2-((E4-E2)*3/20)^2)</f>
        <v>0.17124571123874996</v>
      </c>
      <c r="L10" s="1">
        <f>0.031/2*(((F14-F12)*3/20)^2+((G14-G12)*3/20)^2-((F4-F2)*3/20)^2-((G4-G2)*3/20)^2)</f>
        <v>0.17910366776999997</v>
      </c>
      <c r="M10">
        <f>0.8*AVERAGE(H10:L10)</f>
        <v>0.14019977896499997</v>
      </c>
    </row>
    <row r="11" spans="1:14" x14ac:dyDescent="0.3">
      <c r="A11">
        <v>0.3</v>
      </c>
      <c r="B11" s="1">
        <v>66.662000000000006</v>
      </c>
      <c r="C11" s="1">
        <v>36.613999999999997</v>
      </c>
      <c r="D11" s="1">
        <v>67.656999999999996</v>
      </c>
      <c r="E11" s="1">
        <v>37.409999999999997</v>
      </c>
      <c r="F11" s="1">
        <v>67.457999999999998</v>
      </c>
      <c r="G11" s="1">
        <v>37.609000000000002</v>
      </c>
      <c r="H11" s="1" t="s">
        <v>25</v>
      </c>
      <c r="J11" s="1" t="s">
        <v>26</v>
      </c>
      <c r="L11" s="1" t="s">
        <v>27</v>
      </c>
      <c r="M11" t="s">
        <v>29</v>
      </c>
    </row>
    <row r="12" spans="1:14" x14ac:dyDescent="0.3">
      <c r="A12">
        <v>0.33400000000000002</v>
      </c>
      <c r="B12" s="1">
        <v>59.896000000000001</v>
      </c>
      <c r="C12" s="1">
        <v>28.853999999999999</v>
      </c>
      <c r="D12" s="1">
        <v>60.890999999999998</v>
      </c>
      <c r="E12" s="1">
        <v>30.245999999999999</v>
      </c>
      <c r="F12" s="1">
        <v>60.692</v>
      </c>
      <c r="G12" s="1">
        <v>30.047000000000001</v>
      </c>
      <c r="H12" s="1">
        <f>0.031*9.8*(C13-C3)/100</f>
        <v>-0.16019981600000002</v>
      </c>
      <c r="J12" s="1">
        <f>0.031*9.8*(E13-E3)/100</f>
        <v>-0.154758758</v>
      </c>
      <c r="L12" s="1">
        <f>0.031*9.8*(G13-G3)/100</f>
        <v>-0.16019981600000002</v>
      </c>
      <c r="M12" s="1">
        <f>AVERAGE(H12:L12)</f>
        <v>-0.15838613000000001</v>
      </c>
    </row>
    <row r="13" spans="1:14" x14ac:dyDescent="0.3">
      <c r="A13">
        <v>0.36699999999999999</v>
      </c>
      <c r="B13" s="1">
        <v>52.334000000000003</v>
      </c>
      <c r="C13" s="1">
        <v>20.495999999999999</v>
      </c>
      <c r="D13" s="1">
        <v>53.527999999999999</v>
      </c>
      <c r="E13" s="1">
        <v>22.088000000000001</v>
      </c>
      <c r="F13" s="1">
        <v>53.13</v>
      </c>
      <c r="G13" s="1">
        <v>21.491</v>
      </c>
      <c r="M13" s="1">
        <f>-M12-M10</f>
        <v>1.8186351035000048E-2</v>
      </c>
    </row>
    <row r="14" spans="1:14" x14ac:dyDescent="0.3">
      <c r="A14">
        <v>0.4</v>
      </c>
      <c r="B14" s="1">
        <v>42.981999999999999</v>
      </c>
      <c r="C14" s="1">
        <v>13.132999999999999</v>
      </c>
      <c r="D14" s="1">
        <v>44.773000000000003</v>
      </c>
      <c r="E14" s="1">
        <v>13.929</v>
      </c>
      <c r="F14" s="1">
        <v>44.176000000000002</v>
      </c>
      <c r="G14" s="1">
        <v>13.531000000000001</v>
      </c>
    </row>
    <row r="15" spans="1:14" ht="17.25" thickBot="1" x14ac:dyDescent="0.35">
      <c r="A15">
        <v>0.434</v>
      </c>
      <c r="B15" s="1">
        <v>32.832999999999998</v>
      </c>
      <c r="C15" s="1">
        <v>13.929</v>
      </c>
      <c r="D15" s="1">
        <v>34.225999999999999</v>
      </c>
      <c r="E15" s="1">
        <v>13.332000000000001</v>
      </c>
      <c r="F15" s="1">
        <v>33.828000000000003</v>
      </c>
      <c r="G15" s="1">
        <v>13.531000000000001</v>
      </c>
    </row>
    <row r="16" spans="1:14" ht="17.25" thickBot="1" x14ac:dyDescent="0.35">
      <c r="A16">
        <v>0.46700000000000003</v>
      </c>
      <c r="B16" s="1">
        <v>27.062999999999999</v>
      </c>
      <c r="C16" s="1">
        <v>20.297000000000001</v>
      </c>
      <c r="D16" s="1">
        <v>27.66</v>
      </c>
      <c r="E16" s="1">
        <v>19.103000000000002</v>
      </c>
      <c r="F16" s="1">
        <v>27.460999999999999</v>
      </c>
      <c r="G16" s="1">
        <v>19.501000000000001</v>
      </c>
      <c r="K16" s="2"/>
      <c r="L16" s="6"/>
      <c r="M16" s="3"/>
    </row>
    <row r="17" spans="1:13" ht="18" thickTop="1" thickBot="1" x14ac:dyDescent="0.35">
      <c r="A17">
        <v>0.5</v>
      </c>
      <c r="B17" s="1">
        <v>26.466000000000001</v>
      </c>
      <c r="C17" s="1">
        <v>27.262</v>
      </c>
      <c r="D17" s="1">
        <v>26.068000000000001</v>
      </c>
      <c r="E17" s="1">
        <v>26.266999999999999</v>
      </c>
      <c r="F17" s="1">
        <v>26.266999999999999</v>
      </c>
      <c r="G17" s="1">
        <v>26.664999999999999</v>
      </c>
      <c r="K17" s="4"/>
      <c r="L17" s="4"/>
      <c r="M17" s="5"/>
    </row>
    <row r="18" spans="1:13" ht="17.25" thickBot="1" x14ac:dyDescent="0.35">
      <c r="A18">
        <v>0.53400000000000003</v>
      </c>
      <c r="B18" s="1">
        <v>29.053000000000001</v>
      </c>
      <c r="C18" s="1">
        <v>32.832999999999998</v>
      </c>
      <c r="D18" s="1">
        <v>28.257000000000001</v>
      </c>
      <c r="E18" s="1">
        <v>32.036999999999999</v>
      </c>
      <c r="F18" s="1">
        <v>28.655000000000001</v>
      </c>
      <c r="G18" s="1">
        <v>32.435000000000002</v>
      </c>
      <c r="K18" s="4"/>
      <c r="L18" s="4"/>
      <c r="M18" s="5"/>
    </row>
    <row r="19" spans="1:13" ht="17.25" thickBot="1" x14ac:dyDescent="0.35">
      <c r="A19">
        <v>0.56699999999999995</v>
      </c>
      <c r="B19" s="1">
        <v>33.031999999999996</v>
      </c>
      <c r="C19" s="1">
        <v>36.414999999999999</v>
      </c>
      <c r="D19" s="1">
        <v>32.036999999999999</v>
      </c>
      <c r="E19" s="1">
        <v>35.817999999999998</v>
      </c>
      <c r="F19" s="1">
        <v>32.435000000000002</v>
      </c>
      <c r="G19" s="1">
        <v>36.017000000000003</v>
      </c>
      <c r="K19" s="4"/>
      <c r="L19" s="4"/>
      <c r="M19" s="5"/>
    </row>
    <row r="20" spans="1:13" ht="17.25" thickBot="1" x14ac:dyDescent="0.35">
      <c r="A20">
        <v>0.6</v>
      </c>
      <c r="B20" s="1">
        <v>37.808</v>
      </c>
      <c r="C20" s="1">
        <v>38.006999999999998</v>
      </c>
      <c r="D20" s="1">
        <v>36.813000000000002</v>
      </c>
      <c r="E20" s="1">
        <v>38.006999999999998</v>
      </c>
      <c r="F20" s="1">
        <v>37.210999999999999</v>
      </c>
      <c r="G20" s="1">
        <v>38.006999999999998</v>
      </c>
      <c r="K20" s="4"/>
      <c r="L20" s="4"/>
      <c r="M20" s="5"/>
    </row>
    <row r="21" spans="1:13" ht="17.25" thickBot="1" x14ac:dyDescent="0.35">
      <c r="A21">
        <v>0.63400000000000001</v>
      </c>
      <c r="B21" s="1">
        <v>42.783000000000001</v>
      </c>
      <c r="C21" s="1">
        <v>37.609000000000002</v>
      </c>
      <c r="D21" s="1">
        <v>41.588999999999999</v>
      </c>
      <c r="E21" s="1">
        <v>38.006999999999998</v>
      </c>
      <c r="F21" s="1">
        <v>41.987000000000002</v>
      </c>
      <c r="G21" s="1">
        <v>38.006999999999998</v>
      </c>
      <c r="K21" s="4"/>
      <c r="L21" s="4"/>
      <c r="M21" s="5"/>
    </row>
    <row r="22" spans="1:13" ht="17.25" thickBot="1" x14ac:dyDescent="0.35">
      <c r="A22">
        <v>0.66700000000000004</v>
      </c>
      <c r="B22" s="1">
        <v>47.558999999999997</v>
      </c>
      <c r="C22" s="1">
        <v>35.42</v>
      </c>
      <c r="D22" s="1">
        <v>46.564</v>
      </c>
      <c r="E22" s="1">
        <v>36.017000000000003</v>
      </c>
      <c r="F22" s="1">
        <v>46.962000000000003</v>
      </c>
      <c r="G22" s="1">
        <v>35.817999999999998</v>
      </c>
      <c r="K22" s="4"/>
      <c r="L22" s="4"/>
      <c r="M22" s="5"/>
    </row>
    <row r="23" spans="1:13" x14ac:dyDescent="0.3">
      <c r="A23">
        <v>0.7</v>
      </c>
      <c r="B23" s="1">
        <v>51.338999999999999</v>
      </c>
      <c r="C23" s="1">
        <v>30.843</v>
      </c>
      <c r="D23" s="1">
        <v>50.542999999999999</v>
      </c>
      <c r="E23" s="1">
        <v>32.036999999999999</v>
      </c>
      <c r="F23" s="1">
        <v>50.941000000000003</v>
      </c>
      <c r="G23" s="1">
        <v>31.44</v>
      </c>
    </row>
    <row r="24" spans="1:13" x14ac:dyDescent="0.3">
      <c r="A24">
        <v>0.73399999999999999</v>
      </c>
      <c r="B24" s="1">
        <v>52.334000000000003</v>
      </c>
      <c r="C24" s="1">
        <v>24.277000000000001</v>
      </c>
      <c r="D24" s="1">
        <v>52.334000000000003</v>
      </c>
      <c r="E24" s="1">
        <v>26.068000000000001</v>
      </c>
      <c r="F24" s="1">
        <v>52.334000000000003</v>
      </c>
      <c r="G24" s="1">
        <v>25.271999999999998</v>
      </c>
    </row>
    <row r="25" spans="1:13" x14ac:dyDescent="0.3">
      <c r="A25">
        <v>0.76700000000000002</v>
      </c>
      <c r="B25" s="1">
        <v>49.35</v>
      </c>
      <c r="C25" s="1">
        <v>17.510999999999999</v>
      </c>
      <c r="D25" s="1">
        <v>50.344000000000001</v>
      </c>
      <c r="E25" s="1">
        <v>18.704999999999998</v>
      </c>
      <c r="F25" s="1">
        <v>49.945999999999998</v>
      </c>
      <c r="G25" s="1">
        <v>18.108000000000001</v>
      </c>
    </row>
    <row r="26" spans="1:13" x14ac:dyDescent="0.3">
      <c r="A26">
        <v>0.8</v>
      </c>
      <c r="B26" s="1">
        <v>42.783000000000001</v>
      </c>
      <c r="C26" s="1">
        <v>13.332000000000001</v>
      </c>
      <c r="D26" s="1">
        <v>44.375</v>
      </c>
      <c r="E26" s="1">
        <v>13.929</v>
      </c>
      <c r="F26" s="1">
        <v>43.579000000000001</v>
      </c>
      <c r="G26" s="1">
        <v>13.531000000000001</v>
      </c>
    </row>
    <row r="27" spans="1:13" x14ac:dyDescent="0.3">
      <c r="A27">
        <v>0.83399999999999996</v>
      </c>
      <c r="B27" s="1">
        <v>35.021999999999998</v>
      </c>
      <c r="C27" s="1">
        <v>12.734999999999999</v>
      </c>
      <c r="D27" s="1">
        <v>36.613999999999997</v>
      </c>
      <c r="E27" s="1">
        <v>12.933999999999999</v>
      </c>
      <c r="F27" s="1">
        <v>35.817999999999998</v>
      </c>
      <c r="G27" s="1">
        <v>12.933999999999999</v>
      </c>
    </row>
    <row r="28" spans="1:13" x14ac:dyDescent="0.3">
      <c r="B28" s="1">
        <v>27.062999999999999</v>
      </c>
      <c r="C28" s="1">
        <v>12.337</v>
      </c>
      <c r="D28" s="1">
        <v>28.655000000000001</v>
      </c>
      <c r="E28" s="1">
        <v>12.536</v>
      </c>
      <c r="F28" s="1">
        <v>27.859000000000002</v>
      </c>
      <c r="G28" s="1">
        <v>12.536</v>
      </c>
    </row>
    <row r="29" spans="1:13" x14ac:dyDescent="0.3">
      <c r="B29" s="1">
        <v>19.501000000000001</v>
      </c>
      <c r="C29" s="1">
        <v>12.138</v>
      </c>
      <c r="D29" s="1">
        <v>21.093</v>
      </c>
      <c r="E29" s="1">
        <v>12.337</v>
      </c>
      <c r="F29" s="1">
        <v>20.097999999999999</v>
      </c>
      <c r="G29" s="1">
        <v>12.337</v>
      </c>
    </row>
    <row r="30" spans="1:13" x14ac:dyDescent="0.3">
      <c r="B30" s="1">
        <v>30.047000000000001</v>
      </c>
      <c r="C30" s="1">
        <v>14.725</v>
      </c>
      <c r="D30" s="1">
        <v>30.047000000000001</v>
      </c>
      <c r="E30" s="1">
        <v>14.725</v>
      </c>
      <c r="F30" s="1">
        <v>30.047000000000001</v>
      </c>
      <c r="G30" s="1">
        <v>14.725</v>
      </c>
    </row>
    <row r="31" spans="1:13" x14ac:dyDescent="0.3">
      <c r="B31" s="1">
        <v>23.481000000000002</v>
      </c>
      <c r="C31" s="1">
        <v>15.919</v>
      </c>
      <c r="D31" s="1">
        <v>23.481000000000002</v>
      </c>
      <c r="E31" s="1">
        <v>15.919</v>
      </c>
      <c r="F31" s="1">
        <v>23.481000000000002</v>
      </c>
      <c r="G31" s="1">
        <v>15.919</v>
      </c>
    </row>
    <row r="32" spans="1:13" x14ac:dyDescent="0.3">
      <c r="B32" s="1">
        <v>16.117999999999999</v>
      </c>
      <c r="C32" s="1">
        <v>16.515999999999998</v>
      </c>
      <c r="D32" s="1">
        <v>16.117999999999999</v>
      </c>
      <c r="E32" s="1">
        <v>16.515999999999998</v>
      </c>
      <c r="F32" s="1">
        <v>16.117999999999999</v>
      </c>
      <c r="G32" s="1">
        <v>16.515999999999998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40</vt:lpstr>
      <vt:lpstr>45</vt:lpstr>
      <vt:lpstr>50</vt:lpstr>
      <vt:lpstr>40_s</vt:lpstr>
      <vt:lpstr>45_s</vt:lpstr>
      <vt:lpstr>50_s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김성준</cp:lastModifiedBy>
  <dcterms:created xsi:type="dcterms:W3CDTF">2018-04-12T23:18:35Z</dcterms:created>
  <dcterms:modified xsi:type="dcterms:W3CDTF">2018-04-22T09:05:04Z</dcterms:modified>
</cp:coreProperties>
</file>