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물리학실험1\5. 당구의 역학\DATA\"/>
    </mc:Choice>
  </mc:AlternateContent>
  <xr:revisionPtr revIDLastSave="0" documentId="13_ncr:1_{9DD3D0B7-D07E-4A81-9152-D57159E5A7C8}" xr6:coauthVersionLast="31" xr6:coauthVersionMax="31" xr10:uidLastSave="{00000000-0000-0000-0000-000000000000}"/>
  <bookViews>
    <workbookView xWindow="0" yWindow="0" windowWidth="15552" windowHeight="7236" activeTab="2" xr2:uid="{2437FFE5-153B-4C87-9DEF-D899BA255310}"/>
  </bookViews>
  <sheets>
    <sheet name="1ws_1" sheetId="3" r:id="rId1"/>
    <sheet name="1ws_2" sheetId="4" r:id="rId2"/>
    <sheet name="1ws_3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F19" i="3"/>
  <c r="I17" i="3"/>
  <c r="H17" i="3"/>
  <c r="G17" i="3"/>
  <c r="F17" i="3"/>
  <c r="I15" i="3"/>
  <c r="H15" i="3"/>
  <c r="G15" i="3"/>
  <c r="F15" i="3"/>
  <c r="G4" i="3"/>
  <c r="I7" i="3"/>
  <c r="G7" i="3"/>
  <c r="G5" i="3"/>
  <c r="I5" i="3"/>
  <c r="I6" i="3"/>
  <c r="I4" i="3"/>
  <c r="G6" i="3"/>
  <c r="G11" i="3" l="1"/>
  <c r="I8" i="3"/>
  <c r="I10" i="3"/>
  <c r="I9" i="3"/>
  <c r="G9" i="3"/>
  <c r="G8" i="3"/>
  <c r="G10" i="3"/>
  <c r="I19" i="4"/>
  <c r="H19" i="4"/>
  <c r="G19" i="4"/>
  <c r="F19" i="4"/>
  <c r="I17" i="4"/>
  <c r="H17" i="4"/>
  <c r="G17" i="4"/>
  <c r="F17" i="4"/>
  <c r="I15" i="4"/>
  <c r="H15" i="4"/>
  <c r="G15" i="4"/>
  <c r="F15" i="4"/>
  <c r="I19" i="2"/>
  <c r="H19" i="2"/>
  <c r="G19" i="2"/>
  <c r="F19" i="2"/>
  <c r="I17" i="2"/>
  <c r="H17" i="2"/>
  <c r="G17" i="2"/>
  <c r="F17" i="2"/>
  <c r="I15" i="2"/>
  <c r="H15" i="2"/>
  <c r="G15" i="2"/>
  <c r="F15" i="2"/>
  <c r="G7" i="4"/>
  <c r="I7" i="2"/>
  <c r="G6" i="4"/>
  <c r="I6" i="2"/>
  <c r="I5" i="4"/>
  <c r="G7" i="2"/>
  <c r="G5" i="4"/>
  <c r="G6" i="2"/>
  <c r="G4" i="4"/>
  <c r="I4" i="2"/>
  <c r="I6" i="4"/>
  <c r="G4" i="2"/>
  <c r="I4" i="4"/>
  <c r="G5" i="2"/>
  <c r="I7" i="4"/>
  <c r="I5" i="2"/>
  <c r="G11" i="2" l="1"/>
  <c r="G11" i="4"/>
  <c r="G9" i="4"/>
  <c r="I9" i="4"/>
  <c r="I10" i="4"/>
  <c r="I8" i="4"/>
  <c r="G8" i="4"/>
  <c r="G10" i="4"/>
  <c r="I9" i="2"/>
  <c r="G9" i="2"/>
  <c r="G8" i="2"/>
  <c r="G10" i="2"/>
  <c r="I10" i="2"/>
  <c r="I8" i="2"/>
</calcChain>
</file>

<file path=xl/sharedStrings.xml><?xml version="1.0" encoding="utf-8"?>
<sst xmlns="http://schemas.openxmlformats.org/spreadsheetml/2006/main" count="102" uniqueCount="34">
  <si>
    <t>Time(s)</t>
  </si>
  <si>
    <t>충돌전점</t>
    <phoneticPr fontId="1" type="noConversion"/>
  </si>
  <si>
    <t>충돌후점</t>
    <phoneticPr fontId="1" type="noConversion"/>
  </si>
  <si>
    <t>vx1</t>
    <phoneticPr fontId="1" type="noConversion"/>
  </si>
  <si>
    <t>vy1</t>
    <phoneticPr fontId="1" type="noConversion"/>
  </si>
  <si>
    <t>x1전끝</t>
    <phoneticPr fontId="1" type="noConversion"/>
  </si>
  <si>
    <t>y1전끝</t>
    <phoneticPr fontId="1" type="noConversion"/>
  </si>
  <si>
    <t>x2전끝</t>
    <phoneticPr fontId="1" type="noConversion"/>
  </si>
  <si>
    <t>y2전끝</t>
    <phoneticPr fontId="1" type="noConversion"/>
  </si>
  <si>
    <t>vx1'</t>
    <phoneticPr fontId="1" type="noConversion"/>
  </si>
  <si>
    <t>vy1'</t>
  </si>
  <si>
    <t>vx2</t>
    <phoneticPr fontId="1" type="noConversion"/>
  </si>
  <si>
    <t>vy2</t>
    <phoneticPr fontId="1" type="noConversion"/>
  </si>
  <si>
    <t>vx2'</t>
    <phoneticPr fontId="1" type="noConversion"/>
  </si>
  <si>
    <t>vy2'</t>
    <phoneticPr fontId="1" type="noConversion"/>
  </si>
  <si>
    <t>x1후시작</t>
    <phoneticPr fontId="1" type="noConversion"/>
  </si>
  <si>
    <t>y1후시작</t>
    <phoneticPr fontId="1" type="noConversion"/>
  </si>
  <si>
    <t>x2후시작</t>
    <phoneticPr fontId="1" type="noConversion"/>
  </si>
  <si>
    <t>y2후시작</t>
    <phoneticPr fontId="1" type="noConversion"/>
  </si>
  <si>
    <t>x1후끝</t>
    <phoneticPr fontId="1" type="noConversion"/>
  </si>
  <si>
    <t>y1후끝</t>
    <phoneticPr fontId="1" type="noConversion"/>
  </si>
  <si>
    <t>x2후끝</t>
    <phoneticPr fontId="1" type="noConversion"/>
  </si>
  <si>
    <t>y2후끝</t>
    <phoneticPr fontId="1" type="noConversion"/>
  </si>
  <si>
    <t>x축전p</t>
    <phoneticPr fontId="1" type="noConversion"/>
  </si>
  <si>
    <t>y축전p</t>
    <phoneticPr fontId="1" type="noConversion"/>
  </si>
  <si>
    <t>x축후p</t>
    <phoneticPr fontId="1" type="noConversion"/>
  </si>
  <si>
    <t>y축후p</t>
    <phoneticPr fontId="1" type="noConversion"/>
  </si>
  <si>
    <t>전운동E</t>
    <phoneticPr fontId="1" type="noConversion"/>
  </si>
  <si>
    <t>후운동E</t>
    <phoneticPr fontId="1" type="noConversion"/>
  </si>
  <si>
    <t>1질량</t>
    <phoneticPr fontId="1" type="noConversion"/>
  </si>
  <si>
    <t>2질량</t>
    <phoneticPr fontId="1" type="noConversion"/>
  </si>
  <si>
    <t>x좌표</t>
  </si>
  <si>
    <t>y좌표</t>
  </si>
  <si>
    <t>반발계수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</si>
</sst>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'1ws_1'!$C$1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'1ws_1'!$B$2:$B$11</c:f>
              <c:numCache>
                <c:formatCode>General</c:formatCode>
                <c:ptCount val="10"/>
                <c:pt idx="0">
                  <c:v>20.943999999999999</c:v>
                </c:pt>
                <c:pt idx="1">
                  <c:v>22.632999999999999</c:v>
                </c:pt>
                <c:pt idx="2">
                  <c:v>24.321999999999999</c:v>
                </c:pt>
                <c:pt idx="3">
                  <c:v>26.123999999999999</c:v>
                </c:pt>
                <c:pt idx="4">
                  <c:v>27.812999999999999</c:v>
                </c:pt>
                <c:pt idx="5">
                  <c:v>29.501999999999999</c:v>
                </c:pt>
                <c:pt idx="6">
                  <c:v>31.303000000000001</c:v>
                </c:pt>
                <c:pt idx="7">
                  <c:v>32.880000000000003</c:v>
                </c:pt>
                <c:pt idx="8">
                  <c:v>34.680999999999997</c:v>
                </c:pt>
                <c:pt idx="9">
                  <c:v>35.807000000000002</c:v>
                </c:pt>
              </c:numCache>
            </c:numRef>
          </c:xVal>
          <c:yVal>
            <c:numRef>
              <c:f>'1ws_1'!$C$2:$C$11</c:f>
              <c:numCache>
                <c:formatCode>General</c:formatCode>
                <c:ptCount val="10"/>
                <c:pt idx="0">
                  <c:v>-22.97</c:v>
                </c:pt>
                <c:pt idx="1">
                  <c:v>-26.123000000000001</c:v>
                </c:pt>
                <c:pt idx="2">
                  <c:v>-29.163</c:v>
                </c:pt>
                <c:pt idx="3">
                  <c:v>-32.204000000000001</c:v>
                </c:pt>
                <c:pt idx="4">
                  <c:v>-35.356999999999999</c:v>
                </c:pt>
                <c:pt idx="5">
                  <c:v>-38.396999999999998</c:v>
                </c:pt>
                <c:pt idx="6">
                  <c:v>-41.436999999999998</c:v>
                </c:pt>
                <c:pt idx="7">
                  <c:v>-44.59</c:v>
                </c:pt>
                <c:pt idx="8">
                  <c:v>-47.518000000000001</c:v>
                </c:pt>
                <c:pt idx="9">
                  <c:v>-45.491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8-4DE6-87F1-22FE3038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'1ws_2'!$C$1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'1ws_2'!$B$2:$B$11</c:f>
              <c:numCache>
                <c:formatCode>General</c:formatCode>
                <c:ptCount val="10"/>
                <c:pt idx="0">
                  <c:v>10.585000000000001</c:v>
                </c:pt>
                <c:pt idx="1">
                  <c:v>14.188000000000001</c:v>
                </c:pt>
                <c:pt idx="2">
                  <c:v>17.791</c:v>
                </c:pt>
                <c:pt idx="3">
                  <c:v>21.393999999999998</c:v>
                </c:pt>
                <c:pt idx="4">
                  <c:v>24.885000000000002</c:v>
                </c:pt>
                <c:pt idx="5">
                  <c:v>28.488</c:v>
                </c:pt>
                <c:pt idx="6">
                  <c:v>31.978999999999999</c:v>
                </c:pt>
                <c:pt idx="7">
                  <c:v>34.680999999999997</c:v>
                </c:pt>
                <c:pt idx="8">
                  <c:v>36.933</c:v>
                </c:pt>
                <c:pt idx="9">
                  <c:v>39.073</c:v>
                </c:pt>
              </c:numCache>
            </c:numRef>
          </c:xVal>
          <c:yVal>
            <c:numRef>
              <c:f>'1ws_2'!$C$2:$C$11</c:f>
              <c:numCache>
                <c:formatCode>General</c:formatCode>
                <c:ptCount val="10"/>
                <c:pt idx="0">
                  <c:v>-26.460999999999999</c:v>
                </c:pt>
                <c:pt idx="1">
                  <c:v>-29.725999999999999</c:v>
                </c:pt>
                <c:pt idx="2">
                  <c:v>-33.216999999999999</c:v>
                </c:pt>
                <c:pt idx="3">
                  <c:v>-36.707999999999998</c:v>
                </c:pt>
                <c:pt idx="4">
                  <c:v>-40.085999999999999</c:v>
                </c:pt>
                <c:pt idx="5">
                  <c:v>-43.689</c:v>
                </c:pt>
                <c:pt idx="6">
                  <c:v>-47.067</c:v>
                </c:pt>
                <c:pt idx="7">
                  <c:v>-45.941000000000003</c:v>
                </c:pt>
                <c:pt idx="8">
                  <c:v>-42.901000000000003</c:v>
                </c:pt>
                <c:pt idx="9">
                  <c:v>-39.972999999999999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D10-9634-15D025F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'1ws_3'!$C$1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'1ws_3'!$B$2:$B$11</c:f>
              <c:numCache>
                <c:formatCode>General</c:formatCode>
                <c:ptCount val="10"/>
                <c:pt idx="0">
                  <c:v>11.711</c:v>
                </c:pt>
                <c:pt idx="1">
                  <c:v>17.003</c:v>
                </c:pt>
                <c:pt idx="2">
                  <c:v>22.408000000000001</c:v>
                </c:pt>
                <c:pt idx="3">
                  <c:v>27.812999999999999</c:v>
                </c:pt>
                <c:pt idx="4">
                  <c:v>33.104999999999997</c:v>
                </c:pt>
                <c:pt idx="5">
                  <c:v>37.158999999999999</c:v>
                </c:pt>
                <c:pt idx="6">
                  <c:v>40.198999999999998</c:v>
                </c:pt>
                <c:pt idx="7">
                  <c:v>43.238999999999997</c:v>
                </c:pt>
                <c:pt idx="8">
                  <c:v>46.279000000000003</c:v>
                </c:pt>
                <c:pt idx="9">
                  <c:v>49.207000000000001</c:v>
                </c:pt>
              </c:numCache>
            </c:numRef>
          </c:xVal>
          <c:yVal>
            <c:numRef>
              <c:f>'1ws_3'!$C$2:$C$11</c:f>
              <c:numCache>
                <c:formatCode>General</c:formatCode>
                <c:ptCount val="10"/>
                <c:pt idx="0">
                  <c:v>-25.672999999999998</c:v>
                </c:pt>
                <c:pt idx="1">
                  <c:v>-30.74</c:v>
                </c:pt>
                <c:pt idx="2">
                  <c:v>-35.807000000000002</c:v>
                </c:pt>
                <c:pt idx="3">
                  <c:v>-40.987000000000002</c:v>
                </c:pt>
                <c:pt idx="4">
                  <c:v>-46.165999999999997</c:v>
                </c:pt>
                <c:pt idx="5">
                  <c:v>-46.392000000000003</c:v>
                </c:pt>
                <c:pt idx="6">
                  <c:v>-42</c:v>
                </c:pt>
                <c:pt idx="7">
                  <c:v>-37.609000000000002</c:v>
                </c:pt>
                <c:pt idx="8">
                  <c:v>-33.33</c:v>
                </c:pt>
                <c:pt idx="9">
                  <c:v>-29.050999999999998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4423-86C2-A0CF9C0E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278130</xdr:colOff>
      <xdr:row>3</xdr:row>
      <xdr:rowOff>19050</xdr:rowOff>
    </xdr:from>
    <xdr:to>
      <xdr:col>17</xdr:col>
      <xdr:colOff>156210</xdr:colOff>
      <xdr:row>15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D19B68-A565-48E1-ABE3-E19813F54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21</xdr:row>
      <xdr:rowOff>57150</xdr:rowOff>
    </xdr:from>
    <xdr:to>
      <xdr:col>18</xdr:col>
      <xdr:colOff>64770</xdr:colOff>
      <xdr:row>33</xdr:row>
      <xdr:rowOff>148590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C08068-0583-47DB-B4F9-C84493F7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</xdr:colOff>
      <xdr:row>2</xdr:row>
      <xdr:rowOff>179070</xdr:rowOff>
    </xdr:from>
    <xdr:to>
      <xdr:col>19</xdr:col>
      <xdr:colOff>628650</xdr:colOff>
      <xdr:row>15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F3EBF5-4A25-42D6-A7BF-BC291C456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A853-DA1B-4A99-8BCB-B579E727C3C5}">
  <sheetPr codeName="Sheet3"/>
  <dimension ref="A1:I26"/>
  <sheetViews>
    <sheetView workbookViewId="0">
      <selection activeCell="F11" sqref="F11:G11"/>
    </sheetView>
  </sheetViews>
  <sheetFormatPr defaultRowHeight="17.399999999999999" x14ac:dyDescent="0.4"/>
  <sheetData>
    <row r="1" spans="1:9" x14ac:dyDescent="0.4">
      <c r="A1" t="s">
        <v>0</v>
      </c>
      <c r="B1" t="s">
        <v>31</v>
      </c>
      <c r="C1" t="s">
        <v>32</v>
      </c>
      <c r="F1" s="2" t="s">
        <v>1</v>
      </c>
      <c r="G1" s="2" t="s">
        <v>2</v>
      </c>
      <c r="H1" s="2" t="s">
        <v>29</v>
      </c>
      <c r="I1" s="2" t="s">
        <v>30</v>
      </c>
    </row>
    <row r="2" spans="1:9" x14ac:dyDescent="0.4">
      <c r="A2">
        <v>0</v>
      </c>
      <c r="B2">
        <v>20.943999999999999</v>
      </c>
      <c r="C2">
        <v>-22.97</v>
      </c>
      <c r="F2" s="2">
        <v>9</v>
      </c>
      <c r="G2" s="2">
        <v>16</v>
      </c>
      <c r="H2" s="2">
        <v>4.4999999999999998E-2</v>
      </c>
      <c r="I2" s="2">
        <v>4.4999999999999998E-2</v>
      </c>
    </row>
    <row r="3" spans="1:9" x14ac:dyDescent="0.4">
      <c r="A3">
        <v>3.4000000000000002E-2</v>
      </c>
      <c r="B3">
        <v>22.632999999999999</v>
      </c>
      <c r="C3">
        <v>-26.123000000000001</v>
      </c>
    </row>
    <row r="4" spans="1:9" x14ac:dyDescent="0.4">
      <c r="A4">
        <v>6.7000000000000004E-2</v>
      </c>
      <c r="B4">
        <v>24.321999999999999</v>
      </c>
      <c r="C4">
        <v>-29.163</v>
      </c>
      <c r="F4" t="s">
        <v>3</v>
      </c>
      <c r="G4">
        <f ca="1">(INDIRECT(F15)-B2)/((F2-1)*0.033)</f>
        <v>52.034090909090899</v>
      </c>
      <c r="H4" t="s">
        <v>9</v>
      </c>
      <c r="I4">
        <f ca="1">-(INDIRECT(F17)-INDIRECT(F19))/((G2-1)*0.033)</f>
        <v>33.440404040404033</v>
      </c>
    </row>
    <row r="5" spans="1:9" x14ac:dyDescent="0.4">
      <c r="A5">
        <v>0.1</v>
      </c>
      <c r="B5">
        <v>26.123999999999999</v>
      </c>
      <c r="C5">
        <v>-32.204000000000001</v>
      </c>
      <c r="F5" t="s">
        <v>4</v>
      </c>
      <c r="G5">
        <f ca="1">(INDIRECT(G15)-C2)/((F2-1)*0.033)</f>
        <v>-92.984848484848484</v>
      </c>
      <c r="H5" t="s">
        <v>10</v>
      </c>
      <c r="I5">
        <f ca="1">-(INDIRECT(G17)-INDIRECT(G19))/((G2-1)*0.033)</f>
        <v>81.664646464646466</v>
      </c>
    </row>
    <row r="6" spans="1:9" x14ac:dyDescent="0.4">
      <c r="A6">
        <v>0.13400000000000001</v>
      </c>
      <c r="B6">
        <v>27.812999999999999</v>
      </c>
      <c r="C6">
        <v>-35.356999999999999</v>
      </c>
      <c r="F6" t="s">
        <v>11</v>
      </c>
      <c r="G6">
        <f ca="1">(INDIRECT(H15)-D2)/((F2-1)*0.033)</f>
        <v>0</v>
      </c>
      <c r="H6" s="1" t="s">
        <v>13</v>
      </c>
      <c r="I6">
        <f ca="1">-(INDIRECT(H17)-INDIRECT(H19))/((G2-1)*0.033)</f>
        <v>0</v>
      </c>
    </row>
    <row r="7" spans="1:9" x14ac:dyDescent="0.4">
      <c r="A7">
        <v>0.16700000000000001</v>
      </c>
      <c r="B7">
        <v>29.501999999999999</v>
      </c>
      <c r="C7">
        <v>-38.396999999999998</v>
      </c>
      <c r="F7" t="s">
        <v>12</v>
      </c>
      <c r="G7">
        <f ca="1">(INDIRECT(I15)-E2)/((F2-1)*0.033)</f>
        <v>0</v>
      </c>
      <c r="H7" t="s">
        <v>14</v>
      </c>
      <c r="I7">
        <f ca="1">-(INDIRECT(I17)-INDIRECT(I19))/((G2-1)*0.033)</f>
        <v>0</v>
      </c>
    </row>
    <row r="8" spans="1:9" x14ac:dyDescent="0.4">
      <c r="A8">
        <v>0.2</v>
      </c>
      <c r="B8">
        <v>31.303000000000001</v>
      </c>
      <c r="C8">
        <v>-41.436999999999998</v>
      </c>
      <c r="F8" s="2" t="s">
        <v>23</v>
      </c>
      <c r="G8" s="2">
        <f ca="1">0.01*(H2*G4+I2*G6)</f>
        <v>2.3415340909090903E-2</v>
      </c>
      <c r="H8" s="2" t="s">
        <v>25</v>
      </c>
      <c r="I8" s="2">
        <f ca="1">0.01*(H2*I4+I2*I6)</f>
        <v>1.5048181818181815E-2</v>
      </c>
    </row>
    <row r="9" spans="1:9" x14ac:dyDescent="0.4">
      <c r="A9">
        <v>0.23400000000000001</v>
      </c>
      <c r="B9">
        <v>32.880000000000003</v>
      </c>
      <c r="C9">
        <v>-44.59</v>
      </c>
      <c r="F9" s="2" t="s">
        <v>24</v>
      </c>
      <c r="G9" s="2">
        <f ca="1">0.01*(H2*G5+I2*G7)</f>
        <v>-4.1843181818181821E-2</v>
      </c>
      <c r="H9" s="2" t="s">
        <v>26</v>
      </c>
      <c r="I9" s="2">
        <f ca="1">0.01*(H2*I5+I2*I7)</f>
        <v>3.6749090909090912E-2</v>
      </c>
    </row>
    <row r="10" spans="1:9" x14ac:dyDescent="0.4">
      <c r="A10">
        <v>0.26700000000000002</v>
      </c>
      <c r="B10">
        <v>34.680999999999997</v>
      </c>
      <c r="C10">
        <v>-47.518000000000001</v>
      </c>
      <c r="F10" s="2" t="s">
        <v>27</v>
      </c>
      <c r="G10" s="2">
        <f ca="1">0.00005*(H2*SUMSQ(G4,G5)+I2*SUMSQ(G6,G7))</f>
        <v>2.5545889495092976E-2</v>
      </c>
      <c r="H10" s="2" t="s">
        <v>28</v>
      </c>
      <c r="I10" s="2">
        <f ca="1">0.00005*(H2*SUMSQ(I4,I5)+I2*SUMSQ(I6,I7))</f>
        <v>1.7521593985307626E-2</v>
      </c>
    </row>
    <row r="11" spans="1:9" x14ac:dyDescent="0.4">
      <c r="A11">
        <v>0.3</v>
      </c>
      <c r="B11">
        <v>35.807000000000002</v>
      </c>
      <c r="C11">
        <v>-45.491</v>
      </c>
      <c r="F11" s="2" t="s">
        <v>33</v>
      </c>
      <c r="G11">
        <f ca="1">SQRT(SUMSQ(I4,I5))/SQRT(SUMSQ(G4,G5))</f>
        <v>0.82818296207999331</v>
      </c>
    </row>
    <row r="12" spans="1:9" x14ac:dyDescent="0.4">
      <c r="A12">
        <v>0.33400000000000002</v>
      </c>
      <c r="B12">
        <v>36.933</v>
      </c>
      <c r="C12">
        <v>-42.787999999999997</v>
      </c>
    </row>
    <row r="13" spans="1:9" x14ac:dyDescent="0.4">
      <c r="A13">
        <v>0.36699999999999999</v>
      </c>
      <c r="B13">
        <v>38.058999999999997</v>
      </c>
      <c r="C13">
        <v>-39.972999999999999</v>
      </c>
    </row>
    <row r="14" spans="1:9" x14ac:dyDescent="0.4">
      <c r="A14">
        <v>0.4</v>
      </c>
      <c r="B14">
        <v>39.185000000000002</v>
      </c>
      <c r="C14">
        <v>-37.271000000000001</v>
      </c>
      <c r="F14" t="s">
        <v>5</v>
      </c>
      <c r="G14" t="s">
        <v>6</v>
      </c>
      <c r="H14" t="s">
        <v>7</v>
      </c>
      <c r="I14" t="s">
        <v>8</v>
      </c>
    </row>
    <row r="15" spans="1:9" x14ac:dyDescent="0.4">
      <c r="A15">
        <v>0.434</v>
      </c>
      <c r="B15">
        <v>40.311999999999998</v>
      </c>
      <c r="C15">
        <v>-34.567999999999998</v>
      </c>
      <c r="F15" t="str">
        <f>ADDRESS(1+F2,2)</f>
        <v>$B$10</v>
      </c>
      <c r="G15" t="str">
        <f>ADDRESS(1+F2,3)</f>
        <v>$C$10</v>
      </c>
      <c r="H15" t="str">
        <f>ADDRESS(1+F2,4)</f>
        <v>$D$10</v>
      </c>
      <c r="I15" t="str">
        <f>ADDRESS(1+F2,5)</f>
        <v>$E$10</v>
      </c>
    </row>
    <row r="16" spans="1:9" x14ac:dyDescent="0.4">
      <c r="A16">
        <v>0.46700000000000003</v>
      </c>
      <c r="B16">
        <v>41.438000000000002</v>
      </c>
      <c r="C16">
        <v>-31.866</v>
      </c>
      <c r="F16" t="s">
        <v>15</v>
      </c>
      <c r="G16" t="s">
        <v>16</v>
      </c>
      <c r="H16" t="s">
        <v>17</v>
      </c>
      <c r="I16" t="s">
        <v>18</v>
      </c>
    </row>
    <row r="17" spans="1:9" x14ac:dyDescent="0.4">
      <c r="A17">
        <v>0.5</v>
      </c>
      <c r="B17">
        <v>42.564</v>
      </c>
      <c r="C17">
        <v>-29.276</v>
      </c>
      <c r="F17" t="str">
        <f>ADDRESS(2+F2,2)</f>
        <v>$B$11</v>
      </c>
      <c r="G17" t="str">
        <f>ADDRESS(2+F2,3)</f>
        <v>$C$11</v>
      </c>
      <c r="H17" t="str">
        <f>ADDRESS(2+F2,4)</f>
        <v>$D$11</v>
      </c>
      <c r="I17" t="str">
        <f>ADDRESS(2+F2,5)</f>
        <v>$E$11</v>
      </c>
    </row>
    <row r="18" spans="1:9" x14ac:dyDescent="0.4">
      <c r="A18">
        <v>0.53400000000000003</v>
      </c>
      <c r="B18">
        <v>43.576999999999998</v>
      </c>
      <c r="C18">
        <v>-26.574000000000002</v>
      </c>
      <c r="F18" t="s">
        <v>19</v>
      </c>
      <c r="G18" t="s">
        <v>20</v>
      </c>
      <c r="H18" t="s">
        <v>21</v>
      </c>
      <c r="I18" t="s">
        <v>22</v>
      </c>
    </row>
    <row r="19" spans="1:9" x14ac:dyDescent="0.4">
      <c r="A19">
        <v>0.56699999999999995</v>
      </c>
      <c r="B19">
        <v>44.703000000000003</v>
      </c>
      <c r="C19">
        <v>-23.870999999999999</v>
      </c>
      <c r="F19" t="str">
        <f>ADDRESS(1+F2+G2,2)</f>
        <v>$B$26</v>
      </c>
      <c r="G19" t="str">
        <f>ADDRESS(1+F2+G2,3)</f>
        <v>$C$26</v>
      </c>
      <c r="H19" t="str">
        <f>ADDRESS(1+F2+G2,4)</f>
        <v>$D$26</v>
      </c>
      <c r="I19" t="str">
        <f>ADDRESS(1+F2+G2,5)</f>
        <v>$E$26</v>
      </c>
    </row>
    <row r="20" spans="1:9" x14ac:dyDescent="0.4">
      <c r="A20">
        <v>0.6</v>
      </c>
      <c r="B20">
        <v>45.829000000000001</v>
      </c>
      <c r="C20">
        <v>-21.169</v>
      </c>
    </row>
    <row r="21" spans="1:9" x14ac:dyDescent="0.4">
      <c r="A21">
        <v>0.63400000000000001</v>
      </c>
      <c r="B21">
        <v>46.954999999999998</v>
      </c>
      <c r="C21">
        <v>-18.466000000000001</v>
      </c>
    </row>
    <row r="22" spans="1:9" x14ac:dyDescent="0.4">
      <c r="A22">
        <v>0.66700000000000004</v>
      </c>
      <c r="B22">
        <v>47.968000000000004</v>
      </c>
      <c r="C22">
        <v>-15.763999999999999</v>
      </c>
    </row>
    <row r="23" spans="1:9" x14ac:dyDescent="0.4">
      <c r="A23">
        <v>0.7</v>
      </c>
      <c r="B23">
        <v>49.094000000000001</v>
      </c>
      <c r="C23">
        <v>-13.061</v>
      </c>
    </row>
    <row r="24" spans="1:9" x14ac:dyDescent="0.4">
      <c r="A24">
        <v>0.73399999999999999</v>
      </c>
      <c r="B24">
        <v>50.22</v>
      </c>
      <c r="C24">
        <v>-10.471</v>
      </c>
    </row>
    <row r="25" spans="1:9" x14ac:dyDescent="0.4">
      <c r="A25">
        <v>0.76700000000000002</v>
      </c>
      <c r="B25">
        <v>51.234000000000002</v>
      </c>
      <c r="C25">
        <v>-7.6559999999999997</v>
      </c>
    </row>
    <row r="26" spans="1:9" x14ac:dyDescent="0.4">
      <c r="A26">
        <v>0.8</v>
      </c>
      <c r="B26">
        <v>52.36</v>
      </c>
      <c r="C26">
        <v>-5.0670000000000002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9DF5-7C58-474A-8C57-3A42443EC9B7}">
  <sheetPr codeName="Sheet2"/>
  <dimension ref="A1:AA25"/>
  <sheetViews>
    <sheetView workbookViewId="0">
      <selection activeCell="F11" sqref="F11:G11"/>
    </sheetView>
  </sheetViews>
  <sheetFormatPr defaultRowHeight="17.399999999999999" x14ac:dyDescent="0.4"/>
  <sheetData>
    <row r="1" spans="1:27" x14ac:dyDescent="0.4">
      <c r="A1" t="s">
        <v>0</v>
      </c>
      <c r="B1" t="s">
        <v>31</v>
      </c>
      <c r="C1" t="s">
        <v>32</v>
      </c>
      <c r="F1" s="2" t="s">
        <v>1</v>
      </c>
      <c r="G1" s="2" t="s">
        <v>2</v>
      </c>
      <c r="H1" s="2" t="s">
        <v>29</v>
      </c>
      <c r="I1" s="2" t="s">
        <v>30</v>
      </c>
      <c r="O1" s="2"/>
      <c r="P1" s="2"/>
      <c r="Q1" s="2"/>
      <c r="R1" s="2"/>
      <c r="X1" s="2"/>
      <c r="Y1" s="2"/>
      <c r="Z1" s="2"/>
      <c r="AA1" s="2"/>
    </row>
    <row r="2" spans="1:27" x14ac:dyDescent="0.4">
      <c r="A2">
        <v>0</v>
      </c>
      <c r="B2">
        <v>10.585000000000001</v>
      </c>
      <c r="C2">
        <v>-26.460999999999999</v>
      </c>
      <c r="F2" s="2">
        <v>7</v>
      </c>
      <c r="G2" s="2">
        <v>12</v>
      </c>
      <c r="H2" s="2">
        <v>4.4999999999999998E-2</v>
      </c>
      <c r="I2" s="2">
        <v>4.4999999999999998E-2</v>
      </c>
      <c r="O2" s="2"/>
      <c r="P2" s="2"/>
      <c r="Q2" s="2"/>
      <c r="R2" s="2"/>
      <c r="X2" s="2"/>
      <c r="Y2" s="2"/>
      <c r="Z2" s="2"/>
      <c r="AA2" s="2"/>
    </row>
    <row r="3" spans="1:27" x14ac:dyDescent="0.4">
      <c r="A3">
        <v>3.3000000000000002E-2</v>
      </c>
      <c r="B3">
        <v>14.188000000000001</v>
      </c>
      <c r="C3">
        <v>-29.725999999999999</v>
      </c>
    </row>
    <row r="4" spans="1:27" x14ac:dyDescent="0.4">
      <c r="A4">
        <v>6.6000000000000003E-2</v>
      </c>
      <c r="B4">
        <v>17.791</v>
      </c>
      <c r="C4">
        <v>-33.216999999999999</v>
      </c>
      <c r="F4" t="s">
        <v>3</v>
      </c>
      <c r="G4">
        <f ca="1">(INDIRECT(F15)-B2)/((F2-1)*0.033)</f>
        <v>108.05050505050504</v>
      </c>
      <c r="H4" t="s">
        <v>9</v>
      </c>
      <c r="I4">
        <f ca="1">-(INDIRECT(F17)-INDIRECT(F19))/((G2-1)*0.033)</f>
        <v>67.314049586776861</v>
      </c>
    </row>
    <row r="5" spans="1:27" x14ac:dyDescent="0.4">
      <c r="A5">
        <v>0.1</v>
      </c>
      <c r="B5">
        <v>21.393999999999998</v>
      </c>
      <c r="C5">
        <v>-36.707999999999998</v>
      </c>
      <c r="F5" t="s">
        <v>4</v>
      </c>
      <c r="G5">
        <f ca="1">(INDIRECT(G15)-C2)/((F2-1)*0.033)</f>
        <v>-104.07070707070707</v>
      </c>
      <c r="H5" t="s">
        <v>10</v>
      </c>
      <c r="I5">
        <f ca="1">-(INDIRECT(G17)-INDIRECT(G19))/((G2-1)*0.033)</f>
        <v>91.506887052341597</v>
      </c>
    </row>
    <row r="6" spans="1:27" x14ac:dyDescent="0.4">
      <c r="A6">
        <v>0.13300000000000001</v>
      </c>
      <c r="B6">
        <v>24.885000000000002</v>
      </c>
      <c r="C6">
        <v>-40.085999999999999</v>
      </c>
      <c r="F6" t="s">
        <v>11</v>
      </c>
      <c r="G6">
        <f ca="1">(INDIRECT(H15)-D2)/((F2-1)*0.033)</f>
        <v>0</v>
      </c>
      <c r="H6" s="1" t="s">
        <v>13</v>
      </c>
      <c r="I6">
        <f ca="1">-(INDIRECT(H17)-INDIRECT(H19))/((G2-1)*0.033)</f>
        <v>0</v>
      </c>
      <c r="Q6" s="1"/>
      <c r="Z6" s="1"/>
    </row>
    <row r="7" spans="1:27" x14ac:dyDescent="0.4">
      <c r="A7">
        <v>0.16600000000000001</v>
      </c>
      <c r="B7">
        <v>28.488</v>
      </c>
      <c r="C7">
        <v>-43.689</v>
      </c>
      <c r="F7" t="s">
        <v>12</v>
      </c>
      <c r="G7">
        <f ca="1">(INDIRECT(I15)-E2)/((F2-1)*0.033)</f>
        <v>0</v>
      </c>
      <c r="H7" t="s">
        <v>14</v>
      </c>
      <c r="I7">
        <f ca="1">-(INDIRECT(I17)-INDIRECT(I19))/((G2-1)*0.033)</f>
        <v>0</v>
      </c>
    </row>
    <row r="8" spans="1:27" x14ac:dyDescent="0.4">
      <c r="A8">
        <v>0.2</v>
      </c>
      <c r="B8">
        <v>31.978999999999999</v>
      </c>
      <c r="C8">
        <v>-47.067</v>
      </c>
      <c r="F8" s="2" t="s">
        <v>23</v>
      </c>
      <c r="G8" s="2">
        <f ca="1">0.01*(H2*G4+I2*G6)</f>
        <v>4.8622727272727262E-2</v>
      </c>
      <c r="H8" s="2" t="s">
        <v>25</v>
      </c>
      <c r="I8" s="2">
        <f ca="1">0.01*(H2*I4+I2*I6)</f>
        <v>3.0291322314049584E-2</v>
      </c>
      <c r="O8" s="2"/>
      <c r="P8" s="2"/>
      <c r="Q8" s="2"/>
      <c r="R8" s="2"/>
      <c r="X8" s="2"/>
      <c r="Y8" s="2"/>
      <c r="Z8" s="2"/>
      <c r="AA8" s="2"/>
    </row>
    <row r="9" spans="1:27" x14ac:dyDescent="0.4">
      <c r="A9">
        <v>0.23300000000000001</v>
      </c>
      <c r="B9">
        <v>34.680999999999997</v>
      </c>
      <c r="C9">
        <v>-45.941000000000003</v>
      </c>
      <c r="F9" s="2" t="s">
        <v>24</v>
      </c>
      <c r="G9" s="2">
        <f ca="1">0.01*(H2*G5+I2*G7)</f>
        <v>-4.6831818181818176E-2</v>
      </c>
      <c r="H9" s="2" t="s">
        <v>26</v>
      </c>
      <c r="I9" s="2">
        <f ca="1">0.01*(H2*I5+I2*I7)</f>
        <v>4.1178099173553716E-2</v>
      </c>
      <c r="O9" s="2"/>
      <c r="P9" s="2"/>
      <c r="Q9" s="2"/>
      <c r="R9" s="2"/>
      <c r="X9" s="2"/>
      <c r="Y9" s="2"/>
      <c r="Z9" s="2"/>
      <c r="AA9" s="2"/>
    </row>
    <row r="10" spans="1:27" x14ac:dyDescent="0.4">
      <c r="A10">
        <v>0.26600000000000001</v>
      </c>
      <c r="B10">
        <v>36.933</v>
      </c>
      <c r="C10">
        <v>-42.901000000000003</v>
      </c>
      <c r="F10" s="2" t="s">
        <v>27</v>
      </c>
      <c r="G10" s="2">
        <f ca="1">0.00005*(H2*SUMSQ(G4,G5)+I2*SUMSQ(G6,G7))</f>
        <v>5.06376533516988E-2</v>
      </c>
      <c r="H10" s="2" t="s">
        <v>28</v>
      </c>
      <c r="I10" s="2">
        <f ca="1">0.00005*(H2*SUMSQ(I4,I5)+I2*SUMSQ(I6,I7))</f>
        <v>2.9035556212007374E-2</v>
      </c>
      <c r="O10" s="2"/>
      <c r="P10" s="2"/>
      <c r="Q10" s="2"/>
      <c r="R10" s="2"/>
      <c r="X10" s="2"/>
      <c r="Y10" s="2"/>
      <c r="Z10" s="2"/>
      <c r="AA10" s="2"/>
    </row>
    <row r="11" spans="1:27" x14ac:dyDescent="0.4">
      <c r="A11">
        <v>0.3</v>
      </c>
      <c r="B11">
        <v>39.073</v>
      </c>
      <c r="C11">
        <v>-39.972999999999999</v>
      </c>
      <c r="F11" s="2" t="s">
        <v>33</v>
      </c>
      <c r="G11">
        <f ca="1">SQRT(SUMSQ(I4,I5))/SQRT(SUMSQ(G4,G5))</f>
        <v>0.75723083290044291</v>
      </c>
    </row>
    <row r="12" spans="1:27" x14ac:dyDescent="0.4">
      <c r="A12">
        <v>0.33300000000000002</v>
      </c>
      <c r="B12">
        <v>41.212000000000003</v>
      </c>
      <c r="C12">
        <v>-36.933</v>
      </c>
    </row>
    <row r="13" spans="1:27" x14ac:dyDescent="0.4">
      <c r="A13">
        <v>0.36599999999999999</v>
      </c>
      <c r="B13">
        <v>43.463999999999999</v>
      </c>
      <c r="C13">
        <v>-33.893000000000001</v>
      </c>
    </row>
    <row r="14" spans="1:27" x14ac:dyDescent="0.4">
      <c r="A14">
        <v>0.4</v>
      </c>
      <c r="B14">
        <v>45.716000000000001</v>
      </c>
      <c r="C14">
        <v>-30.852</v>
      </c>
      <c r="F14" t="s">
        <v>5</v>
      </c>
      <c r="G14" t="s">
        <v>6</v>
      </c>
      <c r="H14" t="s">
        <v>7</v>
      </c>
      <c r="I14" t="s">
        <v>8</v>
      </c>
    </row>
    <row r="15" spans="1:27" x14ac:dyDescent="0.4">
      <c r="A15">
        <v>0.433</v>
      </c>
      <c r="B15">
        <v>47.856000000000002</v>
      </c>
      <c r="C15">
        <v>-27.7</v>
      </c>
      <c r="F15" t="str">
        <f>ADDRESS(1+F2,2)</f>
        <v>$B$8</v>
      </c>
      <c r="G15" t="str">
        <f>ADDRESS(1+F2,3)</f>
        <v>$C$8</v>
      </c>
      <c r="H15" t="str">
        <f>ADDRESS(1+F2,4)</f>
        <v>$D$8</v>
      </c>
      <c r="I15" t="str">
        <f>ADDRESS(1+F2,5)</f>
        <v>$E$8</v>
      </c>
    </row>
    <row r="16" spans="1:27" x14ac:dyDescent="0.4">
      <c r="A16">
        <v>0.46600000000000003</v>
      </c>
      <c r="B16">
        <v>50.107999999999997</v>
      </c>
      <c r="C16">
        <v>-24.658999999999999</v>
      </c>
      <c r="F16" t="s">
        <v>15</v>
      </c>
      <c r="G16" t="s">
        <v>16</v>
      </c>
      <c r="H16" t="s">
        <v>17</v>
      </c>
      <c r="I16" t="s">
        <v>18</v>
      </c>
    </row>
    <row r="17" spans="1:9" x14ac:dyDescent="0.4">
      <c r="A17">
        <v>0.5</v>
      </c>
      <c r="B17">
        <v>52.36</v>
      </c>
      <c r="C17">
        <v>-21.619</v>
      </c>
      <c r="F17" t="str">
        <f>ADDRESS(2+F2,2)</f>
        <v>$B$9</v>
      </c>
      <c r="G17" t="str">
        <f>ADDRESS(2+F2,3)</f>
        <v>$C$9</v>
      </c>
      <c r="H17" t="str">
        <f>ADDRESS(2+F2,4)</f>
        <v>$D$9</v>
      </c>
      <c r="I17" t="str">
        <f>ADDRESS(2+F2,5)</f>
        <v>$E$9</v>
      </c>
    </row>
    <row r="18" spans="1:9" x14ac:dyDescent="0.4">
      <c r="A18">
        <v>0.53300000000000003</v>
      </c>
      <c r="B18">
        <v>54.612000000000002</v>
      </c>
      <c r="C18">
        <v>-18.579000000000001</v>
      </c>
      <c r="F18" t="s">
        <v>19</v>
      </c>
      <c r="G18" t="s">
        <v>20</v>
      </c>
      <c r="H18" t="s">
        <v>21</v>
      </c>
      <c r="I18" t="s">
        <v>22</v>
      </c>
    </row>
    <row r="19" spans="1:9" x14ac:dyDescent="0.4">
      <c r="A19">
        <v>0.56599999999999995</v>
      </c>
      <c r="B19">
        <v>56.863999999999997</v>
      </c>
      <c r="C19">
        <v>-15.651</v>
      </c>
      <c r="F19" t="str">
        <f>ADDRESS(1+F2+G2,2)</f>
        <v>$B$20</v>
      </c>
      <c r="G19" t="str">
        <f>ADDRESS(1+F2+G2,3)</f>
        <v>$C$20</v>
      </c>
      <c r="H19" t="str">
        <f>ADDRESS(1+F2+G2,4)</f>
        <v>$D$20</v>
      </c>
      <c r="I19" t="str">
        <f>ADDRESS(1+F2+G2,5)</f>
        <v>$E$20</v>
      </c>
    </row>
    <row r="20" spans="1:9" x14ac:dyDescent="0.4">
      <c r="A20">
        <v>0.6</v>
      </c>
      <c r="B20">
        <v>59.116</v>
      </c>
      <c r="C20">
        <v>-12.724</v>
      </c>
    </row>
    <row r="21" spans="1:9" x14ac:dyDescent="0.4">
      <c r="A21">
        <v>0.63300000000000001</v>
      </c>
      <c r="B21">
        <v>59.341000000000001</v>
      </c>
      <c r="C21">
        <v>-9.9079999999999995</v>
      </c>
    </row>
    <row r="22" spans="1:9" x14ac:dyDescent="0.4">
      <c r="A22">
        <v>0.66600000000000004</v>
      </c>
      <c r="B22">
        <v>56.976999999999997</v>
      </c>
      <c r="C22">
        <v>-7.319</v>
      </c>
    </row>
    <row r="23" spans="1:9" x14ac:dyDescent="0.4">
      <c r="A23">
        <v>0.7</v>
      </c>
      <c r="B23">
        <v>54.612000000000002</v>
      </c>
      <c r="C23">
        <v>-4.6159999999999997</v>
      </c>
    </row>
    <row r="24" spans="1:9" x14ac:dyDescent="0.4">
      <c r="A24">
        <v>0.73299999999999998</v>
      </c>
      <c r="B24">
        <v>52.021999999999998</v>
      </c>
      <c r="C24">
        <v>-5.1790000000000003</v>
      </c>
    </row>
    <row r="25" spans="1:9" x14ac:dyDescent="0.4">
      <c r="A25">
        <v>0.76600000000000001</v>
      </c>
      <c r="B25">
        <v>49.32</v>
      </c>
      <c r="C25">
        <v>-7.8819999999999997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5A6A-2A61-418D-A9D4-490BA7889DC3}">
  <sheetPr codeName="Sheet4"/>
  <dimension ref="A1:I42"/>
  <sheetViews>
    <sheetView tabSelected="1" workbookViewId="0">
      <selection activeCell="F11" sqref="F11:G11"/>
    </sheetView>
  </sheetViews>
  <sheetFormatPr defaultRowHeight="17.399999999999999" x14ac:dyDescent="0.4"/>
  <sheetData>
    <row r="1" spans="1:9" x14ac:dyDescent="0.4">
      <c r="A1" t="s">
        <v>0</v>
      </c>
      <c r="B1" t="s">
        <v>31</v>
      </c>
      <c r="C1" t="s">
        <v>32</v>
      </c>
      <c r="F1" s="2" t="s">
        <v>1</v>
      </c>
      <c r="G1" s="2" t="s">
        <v>2</v>
      </c>
      <c r="H1" s="2" t="s">
        <v>29</v>
      </c>
      <c r="I1" s="2" t="s">
        <v>30</v>
      </c>
    </row>
    <row r="2" spans="1:9" x14ac:dyDescent="0.4">
      <c r="A2">
        <v>0</v>
      </c>
      <c r="B2">
        <v>11.711</v>
      </c>
      <c r="C2">
        <v>-25.672999999999998</v>
      </c>
      <c r="F2" s="2">
        <v>5</v>
      </c>
      <c r="G2" s="2">
        <v>8</v>
      </c>
      <c r="H2" s="2">
        <v>4.4999999999999998E-2</v>
      </c>
      <c r="I2" s="2">
        <v>4.4999999999999998E-2</v>
      </c>
    </row>
    <row r="3" spans="1:9" x14ac:dyDescent="0.4">
      <c r="A3">
        <v>3.4000000000000002E-2</v>
      </c>
      <c r="B3">
        <v>17.003</v>
      </c>
      <c r="C3">
        <v>-30.74</v>
      </c>
    </row>
    <row r="4" spans="1:9" x14ac:dyDescent="0.4">
      <c r="A4">
        <v>6.7000000000000004E-2</v>
      </c>
      <c r="B4">
        <v>22.408000000000001</v>
      </c>
      <c r="C4">
        <v>-35.807000000000002</v>
      </c>
      <c r="F4" t="s">
        <v>3</v>
      </c>
      <c r="G4">
        <f ca="1">(INDIRECT(F15)-B2)/((F2-1)*0.033)</f>
        <v>162.07575757575756</v>
      </c>
      <c r="H4" t="s">
        <v>9</v>
      </c>
      <c r="I4">
        <f ca="1">-(INDIRECT(F17)-INDIRECT(F19))/((G2-1)*0.033)</f>
        <v>90.177489177489193</v>
      </c>
    </row>
    <row r="5" spans="1:9" x14ac:dyDescent="0.4">
      <c r="A5">
        <v>0.1</v>
      </c>
      <c r="B5">
        <v>27.812999999999999</v>
      </c>
      <c r="C5">
        <v>-40.987000000000002</v>
      </c>
      <c r="F5" t="s">
        <v>4</v>
      </c>
      <c r="G5">
        <f ca="1">(INDIRECT(G15)-C2)/((F2-1)*0.033)</f>
        <v>-155.24999999999997</v>
      </c>
      <c r="H5" t="s">
        <v>10</v>
      </c>
      <c r="I5">
        <f ca="1">-(INDIRECT(G17)-INDIRECT(G19))/((G2-1)*0.033)</f>
        <v>130.15151515151516</v>
      </c>
    </row>
    <row r="6" spans="1:9" x14ac:dyDescent="0.4">
      <c r="A6">
        <v>0.13400000000000001</v>
      </c>
      <c r="B6">
        <v>33.104999999999997</v>
      </c>
      <c r="C6">
        <v>-46.165999999999997</v>
      </c>
      <c r="F6" t="s">
        <v>11</v>
      </c>
      <c r="G6">
        <f ca="1">(INDIRECT(H15)-D2)/((F2-1)*0.033)</f>
        <v>0</v>
      </c>
      <c r="H6" s="1" t="s">
        <v>13</v>
      </c>
      <c r="I6">
        <f ca="1">-(INDIRECT(H17)-INDIRECT(H19))/((G2-1)*0.033)</f>
        <v>0</v>
      </c>
    </row>
    <row r="7" spans="1:9" x14ac:dyDescent="0.4">
      <c r="A7">
        <v>0.16700000000000001</v>
      </c>
      <c r="B7">
        <v>37.158999999999999</v>
      </c>
      <c r="C7">
        <v>-46.392000000000003</v>
      </c>
      <c r="F7" t="s">
        <v>12</v>
      </c>
      <c r="G7">
        <f ca="1">(INDIRECT(I15)-E2)/((F2-1)*0.033)</f>
        <v>0</v>
      </c>
      <c r="H7" t="s">
        <v>14</v>
      </c>
      <c r="I7">
        <f ca="1">-(INDIRECT(I17)-INDIRECT(I19))/((G2-1)*0.033)</f>
        <v>0</v>
      </c>
    </row>
    <row r="8" spans="1:9" x14ac:dyDescent="0.4">
      <c r="A8">
        <v>0.2</v>
      </c>
      <c r="B8">
        <v>40.198999999999998</v>
      </c>
      <c r="C8">
        <v>-42</v>
      </c>
      <c r="F8" s="2" t="s">
        <v>23</v>
      </c>
      <c r="G8" s="2">
        <f ca="1">0.01*(H2*G4+I2*G6)</f>
        <v>7.2934090909090907E-2</v>
      </c>
      <c r="H8" s="2" t="s">
        <v>25</v>
      </c>
      <c r="I8" s="2">
        <f ca="1">0.01*(H2*I4+I2*I6)</f>
        <v>4.0579870129870139E-2</v>
      </c>
    </row>
    <row r="9" spans="1:9" x14ac:dyDescent="0.4">
      <c r="A9">
        <v>0.23400000000000001</v>
      </c>
      <c r="B9">
        <v>43.238999999999997</v>
      </c>
      <c r="C9">
        <v>-37.609000000000002</v>
      </c>
      <c r="F9" s="2" t="s">
        <v>24</v>
      </c>
      <c r="G9" s="2">
        <f ca="1">0.01*(H2*G5+I2*G7)</f>
        <v>-6.986249999999998E-2</v>
      </c>
      <c r="H9" s="2" t="s">
        <v>26</v>
      </c>
      <c r="I9" s="2">
        <f ca="1">0.01*(H2*I5+I2*I7)</f>
        <v>5.8568181818181818E-2</v>
      </c>
    </row>
    <row r="10" spans="1:9" x14ac:dyDescent="0.4">
      <c r="A10">
        <v>0.26700000000000002</v>
      </c>
      <c r="B10">
        <v>46.279000000000003</v>
      </c>
      <c r="C10">
        <v>-33.33</v>
      </c>
      <c r="F10" s="2" t="s">
        <v>27</v>
      </c>
      <c r="G10" s="2">
        <f ca="1">0.00005*(H2*SUMSQ(G4,G5)+I2*SUMSQ(G6,G7))</f>
        <v>0.11333500581095039</v>
      </c>
      <c r="H10" s="2" t="s">
        <v>28</v>
      </c>
      <c r="I10" s="2">
        <f ca="1">0.00005*(H2*SUMSQ(I4,I5)+I2*SUMSQ(I6,I7))</f>
        <v>5.641064201383033E-2</v>
      </c>
    </row>
    <row r="11" spans="1:9" x14ac:dyDescent="0.4">
      <c r="A11">
        <v>0.3</v>
      </c>
      <c r="B11">
        <v>49.207000000000001</v>
      </c>
      <c r="C11">
        <v>-29.050999999999998</v>
      </c>
      <c r="F11" s="2" t="s">
        <v>33</v>
      </c>
      <c r="G11">
        <f ca="1">SQRT(SUMSQ(I4,I5))/SQRT(SUMSQ(G4,G5))</f>
        <v>0.7055023839883553</v>
      </c>
    </row>
    <row r="12" spans="1:9" x14ac:dyDescent="0.4">
      <c r="A12">
        <v>0.33400000000000002</v>
      </c>
      <c r="B12">
        <v>52.134999999999998</v>
      </c>
      <c r="C12">
        <v>-24.885000000000002</v>
      </c>
    </row>
    <row r="13" spans="1:9" x14ac:dyDescent="0.4">
      <c r="A13">
        <v>0.36699999999999999</v>
      </c>
      <c r="B13">
        <v>55.061999999999998</v>
      </c>
      <c r="C13">
        <v>-20.606000000000002</v>
      </c>
    </row>
    <row r="14" spans="1:9" x14ac:dyDescent="0.4">
      <c r="A14">
        <v>0.4</v>
      </c>
      <c r="B14">
        <v>57.99</v>
      </c>
      <c r="C14">
        <v>-16.327000000000002</v>
      </c>
      <c r="F14" t="s">
        <v>5</v>
      </c>
      <c r="G14" t="s">
        <v>6</v>
      </c>
      <c r="H14" t="s">
        <v>7</v>
      </c>
      <c r="I14" t="s">
        <v>8</v>
      </c>
    </row>
    <row r="15" spans="1:9" x14ac:dyDescent="0.4">
      <c r="A15">
        <v>0.434</v>
      </c>
      <c r="B15">
        <v>60.017000000000003</v>
      </c>
      <c r="C15">
        <v>-12.161</v>
      </c>
      <c r="F15" t="str">
        <f>ADDRESS(1+F2,2)</f>
        <v>$B$6</v>
      </c>
      <c r="G15" t="str">
        <f>ADDRESS(1+F2,3)</f>
        <v>$C$6</v>
      </c>
      <c r="H15" t="str">
        <f>ADDRESS(1+F2,4)</f>
        <v>$D$6</v>
      </c>
      <c r="I15" t="str">
        <f>ADDRESS(1+F2,5)</f>
        <v>$E$6</v>
      </c>
    </row>
    <row r="16" spans="1:9" x14ac:dyDescent="0.4">
      <c r="A16">
        <v>0.46700000000000003</v>
      </c>
      <c r="B16">
        <v>57.088999999999999</v>
      </c>
      <c r="C16">
        <v>-8.4450000000000003</v>
      </c>
      <c r="F16" t="s">
        <v>15</v>
      </c>
      <c r="G16" t="s">
        <v>16</v>
      </c>
      <c r="H16" t="s">
        <v>17</v>
      </c>
      <c r="I16" t="s">
        <v>18</v>
      </c>
    </row>
    <row r="17" spans="1:9" x14ac:dyDescent="0.4">
      <c r="A17">
        <v>0.5</v>
      </c>
      <c r="B17">
        <v>54.048999999999999</v>
      </c>
      <c r="C17">
        <v>-4.7290000000000001</v>
      </c>
      <c r="F17" t="str">
        <f>ADDRESS(2+F2,2)</f>
        <v>$B$7</v>
      </c>
      <c r="G17" t="str">
        <f>ADDRESS(2+F2,3)</f>
        <v>$C$7</v>
      </c>
      <c r="H17" t="str">
        <f>ADDRESS(2+F2,4)</f>
        <v>$D$7</v>
      </c>
      <c r="I17" t="str">
        <f>ADDRESS(2+F2,5)</f>
        <v>$E$7</v>
      </c>
    </row>
    <row r="18" spans="1:9" x14ac:dyDescent="0.4">
      <c r="A18">
        <v>0.53400000000000003</v>
      </c>
      <c r="B18">
        <v>50.558</v>
      </c>
      <c r="C18">
        <v>-5.1790000000000003</v>
      </c>
      <c r="F18" t="s">
        <v>19</v>
      </c>
      <c r="G18" t="s">
        <v>20</v>
      </c>
      <c r="H18" t="s">
        <v>21</v>
      </c>
      <c r="I18" t="s">
        <v>22</v>
      </c>
    </row>
    <row r="19" spans="1:9" x14ac:dyDescent="0.4">
      <c r="A19">
        <v>0.56699999999999995</v>
      </c>
      <c r="B19">
        <v>46.73</v>
      </c>
      <c r="C19">
        <v>-9.0079999999999991</v>
      </c>
      <c r="F19" t="str">
        <f>ADDRESS(1+F2+G2,2)</f>
        <v>$B$14</v>
      </c>
      <c r="G19" t="str">
        <f>ADDRESS(1+F2+G2,3)</f>
        <v>$C$14</v>
      </c>
      <c r="H19" t="str">
        <f>ADDRESS(1+F2+G2,4)</f>
        <v>$D$14</v>
      </c>
      <c r="I19" t="str">
        <f>ADDRESS(1+F2+G2,5)</f>
        <v>$E$14</v>
      </c>
    </row>
    <row r="20" spans="1:9" x14ac:dyDescent="0.4">
      <c r="A20">
        <v>0.6</v>
      </c>
      <c r="B20">
        <v>42.901000000000003</v>
      </c>
      <c r="C20">
        <v>-12.949</v>
      </c>
    </row>
    <row r="21" spans="1:9" x14ac:dyDescent="0.4">
      <c r="A21">
        <v>0.63400000000000001</v>
      </c>
      <c r="B21">
        <v>39.073</v>
      </c>
      <c r="C21">
        <v>-16.664999999999999</v>
      </c>
    </row>
    <row r="22" spans="1:9" x14ac:dyDescent="0.4">
      <c r="A22">
        <v>0.66700000000000004</v>
      </c>
      <c r="B22">
        <v>35.356999999999999</v>
      </c>
      <c r="C22">
        <v>-20.38</v>
      </c>
    </row>
    <row r="23" spans="1:9" x14ac:dyDescent="0.4">
      <c r="A23">
        <v>0.7</v>
      </c>
      <c r="B23">
        <v>31.754000000000001</v>
      </c>
      <c r="C23">
        <v>-23.870999999999999</v>
      </c>
    </row>
    <row r="24" spans="1:9" x14ac:dyDescent="0.4">
      <c r="A24">
        <v>0.73399999999999999</v>
      </c>
      <c r="B24">
        <v>28.15</v>
      </c>
      <c r="C24">
        <v>-27.474</v>
      </c>
    </row>
    <row r="25" spans="1:9" x14ac:dyDescent="0.4">
      <c r="A25">
        <v>0.76700000000000002</v>
      </c>
      <c r="B25">
        <v>24.547000000000001</v>
      </c>
      <c r="C25">
        <v>-31.19</v>
      </c>
    </row>
    <row r="26" spans="1:9" x14ac:dyDescent="0.4">
      <c r="A26">
        <v>0.8</v>
      </c>
      <c r="B26">
        <v>20.719000000000001</v>
      </c>
      <c r="C26">
        <v>-34.905999999999999</v>
      </c>
    </row>
    <row r="27" spans="1:9" x14ac:dyDescent="0.4">
      <c r="A27">
        <v>0.83399999999999996</v>
      </c>
      <c r="B27">
        <v>16.89</v>
      </c>
      <c r="C27">
        <v>-38.509</v>
      </c>
    </row>
    <row r="28" spans="1:9" x14ac:dyDescent="0.4">
      <c r="A28">
        <v>0.86699999999999999</v>
      </c>
      <c r="B28">
        <v>13.287000000000001</v>
      </c>
      <c r="C28">
        <v>-42</v>
      </c>
    </row>
    <row r="29" spans="1:9" x14ac:dyDescent="0.4">
      <c r="A29">
        <v>0.9</v>
      </c>
      <c r="B29">
        <v>9.5709999999999997</v>
      </c>
      <c r="C29">
        <v>-45.603000000000002</v>
      </c>
    </row>
    <row r="30" spans="1:9" x14ac:dyDescent="0.4">
      <c r="A30">
        <v>0.93400000000000005</v>
      </c>
      <c r="B30">
        <v>6.9809999999999999</v>
      </c>
      <c r="C30">
        <v>-46.165999999999997</v>
      </c>
    </row>
    <row r="31" spans="1:9" x14ac:dyDescent="0.4">
      <c r="A31">
        <v>0.96699999999999997</v>
      </c>
      <c r="B31">
        <v>8.4450000000000003</v>
      </c>
      <c r="C31">
        <v>-43.238999999999997</v>
      </c>
    </row>
    <row r="32" spans="1:9" x14ac:dyDescent="0.4">
      <c r="A32">
        <v>1</v>
      </c>
      <c r="B32">
        <v>10.247</v>
      </c>
      <c r="C32">
        <v>-40.536000000000001</v>
      </c>
    </row>
    <row r="33" spans="1:3" x14ac:dyDescent="0.4">
      <c r="A33">
        <v>1.034</v>
      </c>
      <c r="B33">
        <v>11.936</v>
      </c>
      <c r="C33">
        <v>-37.720999999999997</v>
      </c>
    </row>
    <row r="34" spans="1:3" x14ac:dyDescent="0.4">
      <c r="A34">
        <v>1.0669999999999999</v>
      </c>
      <c r="B34">
        <v>13.737</v>
      </c>
      <c r="C34">
        <v>-34.905999999999999</v>
      </c>
    </row>
    <row r="35" spans="1:3" x14ac:dyDescent="0.4">
      <c r="A35">
        <v>1.1000000000000001</v>
      </c>
      <c r="B35">
        <v>15.426</v>
      </c>
      <c r="C35">
        <v>-32.091000000000001</v>
      </c>
    </row>
    <row r="36" spans="1:3" x14ac:dyDescent="0.4">
      <c r="A36">
        <v>1.1339999999999999</v>
      </c>
      <c r="B36">
        <v>17.116</v>
      </c>
      <c r="C36">
        <v>-29.388999999999999</v>
      </c>
    </row>
    <row r="37" spans="1:3" x14ac:dyDescent="0.4">
      <c r="A37">
        <v>1.167</v>
      </c>
      <c r="B37">
        <v>18.917000000000002</v>
      </c>
      <c r="C37">
        <v>-26.686</v>
      </c>
    </row>
    <row r="38" spans="1:3" x14ac:dyDescent="0.4">
      <c r="A38">
        <v>1.2</v>
      </c>
      <c r="B38">
        <v>20.606000000000002</v>
      </c>
      <c r="C38">
        <v>-23.870999999999999</v>
      </c>
    </row>
    <row r="39" spans="1:3" x14ac:dyDescent="0.4">
      <c r="A39">
        <v>1.234</v>
      </c>
      <c r="B39">
        <v>22.295000000000002</v>
      </c>
      <c r="C39">
        <v>-21.169</v>
      </c>
    </row>
    <row r="40" spans="1:3" x14ac:dyDescent="0.4">
      <c r="A40">
        <v>1.2669999999999999</v>
      </c>
      <c r="B40">
        <v>23.984000000000002</v>
      </c>
      <c r="C40">
        <v>-18.466000000000001</v>
      </c>
    </row>
    <row r="41" spans="1:3" x14ac:dyDescent="0.4">
      <c r="A41">
        <v>1.3</v>
      </c>
      <c r="B41">
        <v>25.672999999999998</v>
      </c>
      <c r="C41">
        <v>-15.763999999999999</v>
      </c>
    </row>
    <row r="42" spans="1:3" x14ac:dyDescent="0.4">
      <c r="A42">
        <v>1.3340000000000001</v>
      </c>
      <c r="B42">
        <v>27.361999999999998</v>
      </c>
      <c r="C42">
        <v>-13.061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1ws_1</vt:lpstr>
      <vt:lpstr>1ws_2</vt:lpstr>
      <vt:lpstr>1ws_3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2018-04-29T12:03:47Z</dcterms:created>
  <dcterms:modified xsi:type="dcterms:W3CDTF">2018-04-29T14:16:19Z</dcterms:modified>
</cp:coreProperties>
</file>